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ml.chartshapes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drawings/drawing16.xml" ContentType="application/vnd.openxmlformats-officedocument.drawing+xml"/>
  <Override PartName="/xl/queryTables/queryTable25.xml" ContentType="application/vnd.openxmlformats-officedocument.spreadsheetml.query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drawings/drawing17.xml" ContentType="application/vnd.openxmlformats-officedocument.drawing+xml"/>
  <Override PartName="/xl/queryTables/queryTable28.xml" ContentType="application/vnd.openxmlformats-officedocument.spreadsheetml.query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drawings/drawing1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olyh\OneDrive\Documents\projects\AMETHYST\Tanja Comment\"/>
    </mc:Choice>
  </mc:AlternateContent>
  <bookViews>
    <workbookView xWindow="0" yWindow="0" windowWidth="19200" windowHeight="6930" firstSheet="37" activeTab="43"/>
  </bookViews>
  <sheets>
    <sheet name="Figure 1" sheetId="63" r:id="rId1"/>
    <sheet name="Figure 2_S1" sheetId="4" r:id="rId2"/>
    <sheet name="Figure 3A" sheetId="77" r:id="rId3"/>
    <sheet name="Figure 3B" sheetId="75" r:id="rId4"/>
    <sheet name="Figure 4A" sheetId="30" r:id="rId5"/>
    <sheet name="Figure 4B" sheetId="59" r:id="rId6"/>
    <sheet name="Figure 4C" sheetId="68" r:id="rId7"/>
    <sheet name="Figure S2" sheetId="16" r:id="rId8"/>
    <sheet name="Figure S3" sheetId="71" r:id="rId9"/>
    <sheet name="Figure S4" sheetId="73" r:id="rId10"/>
    <sheet name="Table S3" sheetId="1" r:id="rId11"/>
    <sheet name="Table S4" sheetId="2" r:id="rId12"/>
    <sheet name="Table S5" sheetId="79" r:id="rId13"/>
    <sheet name="Table S6" sheetId="5" r:id="rId14"/>
    <sheet name="Table S7" sheetId="6" r:id="rId15"/>
    <sheet name="Table S8" sheetId="7" r:id="rId16"/>
    <sheet name="Table S9" sheetId="80" r:id="rId17"/>
    <sheet name="Table S10" sheetId="81" r:id="rId18"/>
    <sheet name="Table S11" sheetId="82" r:id="rId19"/>
    <sheet name="Table S12" sheetId="83" r:id="rId20"/>
    <sheet name="Table S13" sheetId="84" r:id="rId21"/>
    <sheet name="Table S14" sheetId="85" r:id="rId22"/>
    <sheet name="Table S15" sheetId="86" r:id="rId23"/>
    <sheet name="Table S16" sheetId="87" r:id="rId24"/>
    <sheet name="Table S17" sheetId="78" r:id="rId25"/>
    <sheet name="Table S3 (2)" sheetId="88" r:id="rId26"/>
    <sheet name="Table S4 (2)" sheetId="89" r:id="rId27"/>
    <sheet name="Table S5 (2)" sheetId="90" r:id="rId28"/>
    <sheet name="Table S6 (2)" sheetId="91" r:id="rId29"/>
    <sheet name="Table S7 (2)" sheetId="92" r:id="rId30"/>
    <sheet name="Figure S5" sheetId="93" r:id="rId31"/>
    <sheet name="Table S8 (2)" sheetId="94" r:id="rId32"/>
    <sheet name="Table S9 (2)" sheetId="95" r:id="rId33"/>
    <sheet name="Table S10 (2)" sheetId="96" r:id="rId34"/>
    <sheet name="Table S11 (2)" sheetId="97" r:id="rId35"/>
    <sheet name="Table S12 (2)" sheetId="98" r:id="rId36"/>
    <sheet name="Table S13 (2)" sheetId="99" r:id="rId37"/>
    <sheet name="Table S14 (2)" sheetId="100" r:id="rId38"/>
    <sheet name="Table S15 (2)" sheetId="101" r:id="rId39"/>
    <sheet name="Figure S6A" sheetId="102" r:id="rId40"/>
    <sheet name="Figure S6B" sheetId="103" r:id="rId41"/>
    <sheet name="Figure S7A" sheetId="104" r:id="rId42"/>
    <sheet name="Figure S7B" sheetId="105" r:id="rId43"/>
    <sheet name="Figure S7C" sheetId="106" r:id="rId44"/>
  </sheets>
  <definedNames>
    <definedName name="Table_S11" localSheetId="17">'Table S10'!$A$6:$H$26</definedName>
    <definedName name="Table_S11" localSheetId="33">'Table S10 (2)'!$A$6:$H$26</definedName>
    <definedName name="Table_S11" localSheetId="18">'Table S11'!$A$6:$H$26</definedName>
    <definedName name="Table_S11" localSheetId="34">'Table S11 (2)'!$A$6:$H$26</definedName>
    <definedName name="Table_S11" localSheetId="19">'Table S12'!$A$6:$I$26</definedName>
    <definedName name="Table_S11" localSheetId="35">'Table S12 (2)'!$A$6:$I$26</definedName>
    <definedName name="Table_S11" localSheetId="20">'Table S13'!$A$6:$I$26</definedName>
    <definedName name="Table_S11" localSheetId="36">'Table S13 (2)'!$A$6:$I$26</definedName>
    <definedName name="Table_S11" localSheetId="21">'Table S14'!$A$6:$I$26</definedName>
    <definedName name="Table_S11" localSheetId="37">'Table S14 (2)'!$A$6:$I$26</definedName>
    <definedName name="Table_S11" localSheetId="22">'Table S15'!$A$6:$I$26</definedName>
    <definedName name="Table_S11" localSheetId="38">'Table S15 (2)'!$A$6:$I$26</definedName>
    <definedName name="Table_S11" localSheetId="15">'Table S8'!$A$6:$H$26</definedName>
    <definedName name="Table_S11" localSheetId="31">'Table S8 (2)'!$A$6:$H$26</definedName>
    <definedName name="Table_S11" localSheetId="16">'Table S9'!$A$6:$H$26</definedName>
    <definedName name="Table_S11" localSheetId="32">'Table S9 (2)'!$A$6:$H$26</definedName>
    <definedName name="Table_S6" localSheetId="1">'Figure 2_S1'!$A$2:$A$32</definedName>
    <definedName name="Table_S6" localSheetId="30">'Figure S5'!$A$2:$A$32</definedName>
    <definedName name="Table_S6" localSheetId="17">'Table S10'!$A$6:$H$32</definedName>
    <definedName name="Table_S6" localSheetId="33">'Table S10 (2)'!$A$6:$H$32</definedName>
    <definedName name="Table_S6" localSheetId="18">'Table S11'!$A$6:$H$32</definedName>
    <definedName name="Table_S6" localSheetId="34">'Table S11 (2)'!$A$6:$H$32</definedName>
    <definedName name="Table_S6" localSheetId="19">'Table S12'!$A$6:$I$32</definedName>
    <definedName name="Table_S6" localSheetId="35">'Table S12 (2)'!$A$6:$I$32</definedName>
    <definedName name="Table_S6" localSheetId="20">'Table S13'!$A$6:$I$32</definedName>
    <definedName name="Table_S6" localSheetId="36">'Table S13 (2)'!$A$6:$I$32</definedName>
    <definedName name="Table_S6" localSheetId="21">'Table S14'!$A$6:$I$32</definedName>
    <definedName name="Table_S6" localSheetId="37">'Table S14 (2)'!$A$6:$I$32</definedName>
    <definedName name="Table_S6" localSheetId="22">'Table S15'!$A$6:$I$32</definedName>
    <definedName name="Table_S6" localSheetId="38">'Table S15 (2)'!$A$6:$I$32</definedName>
    <definedName name="Table_S6" localSheetId="10">'Table S3'!$A$6:$F$36</definedName>
    <definedName name="Table_S6" localSheetId="25">'Table S3 (2)'!$A$6:$F$36</definedName>
    <definedName name="Table_S6" localSheetId="11">'Table S4'!$A$6:$F$36</definedName>
    <definedName name="Table_S6" localSheetId="26">'Table S4 (2)'!$A$6:$F$36</definedName>
    <definedName name="Table_S6" localSheetId="12">'Table S5'!$A$6:$F$36</definedName>
    <definedName name="Table_S6" localSheetId="27">'Table S5 (2)'!$A$6:$F$36</definedName>
    <definedName name="Table_S6" localSheetId="13">'Table S6'!$A$6:$F$36</definedName>
    <definedName name="Table_S6" localSheetId="28">'Table S6 (2)'!$A$6:$F$36</definedName>
    <definedName name="Table_S6" localSheetId="14">'Table S7'!$A$6:$F$36</definedName>
    <definedName name="Table_S6" localSheetId="29">'Table S7 (2)'!$A$6:$F$36</definedName>
    <definedName name="Table_S6" localSheetId="15">'Table S8'!$A$6:$H$32</definedName>
    <definedName name="Table_S6" localSheetId="31">'Table S8 (2)'!$A$6:$H$32</definedName>
    <definedName name="Table_S6" localSheetId="16">'Table S9'!$A$6:$H$32</definedName>
    <definedName name="Table_S6" localSheetId="32">'Table S9 (2)'!$A$6:$H$32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101" l="1"/>
  <c r="L2" i="100"/>
  <c r="L2" i="99"/>
  <c r="L2" i="98"/>
  <c r="K2" i="97"/>
  <c r="K2" i="96"/>
  <c r="K2" i="95"/>
  <c r="K2" i="94"/>
  <c r="G4" i="78"/>
  <c r="G3" i="78"/>
  <c r="G2" i="78"/>
  <c r="G200" i="105"/>
  <c r="G199" i="105"/>
  <c r="G198" i="105"/>
  <c r="G197" i="105"/>
  <c r="G196" i="105"/>
  <c r="G195" i="105"/>
  <c r="G194" i="105"/>
  <c r="G193" i="105"/>
  <c r="G192" i="105"/>
  <c r="G191" i="105"/>
  <c r="G190" i="105"/>
  <c r="G189" i="105"/>
  <c r="G188" i="105"/>
  <c r="G187" i="105"/>
  <c r="G186" i="105"/>
  <c r="G185" i="105"/>
  <c r="G184" i="105"/>
  <c r="G183" i="105"/>
  <c r="G182" i="105"/>
  <c r="G181" i="105"/>
  <c r="G180" i="105"/>
  <c r="G179" i="105"/>
  <c r="H179" i="105" s="1"/>
  <c r="G178" i="105"/>
  <c r="G177" i="105"/>
  <c r="G176" i="105"/>
  <c r="G175" i="105"/>
  <c r="G174" i="105"/>
  <c r="G173" i="105"/>
  <c r="G172" i="105"/>
  <c r="G171" i="105"/>
  <c r="H171" i="105" s="1"/>
  <c r="G170" i="105"/>
  <c r="G169" i="105"/>
  <c r="G168" i="105"/>
  <c r="G167" i="105"/>
  <c r="G166" i="105"/>
  <c r="G165" i="105"/>
  <c r="G164" i="105"/>
  <c r="G163" i="105"/>
  <c r="H163" i="105" s="1"/>
  <c r="G162" i="105"/>
  <c r="G161" i="105"/>
  <c r="G160" i="105"/>
  <c r="G159" i="105"/>
  <c r="G158" i="105"/>
  <c r="G157" i="105"/>
  <c r="G156" i="105"/>
  <c r="G155" i="105"/>
  <c r="H155" i="105" s="1"/>
  <c r="G154" i="105"/>
  <c r="G153" i="105"/>
  <c r="H153" i="105" s="1"/>
  <c r="G152" i="105"/>
  <c r="G151" i="105"/>
  <c r="G150" i="105"/>
  <c r="G149" i="105"/>
  <c r="G148" i="105"/>
  <c r="G147" i="105"/>
  <c r="H147" i="105" s="1"/>
  <c r="G146" i="105"/>
  <c r="G145" i="105"/>
  <c r="G144" i="105"/>
  <c r="G143" i="105"/>
  <c r="G142" i="105"/>
  <c r="G141" i="105"/>
  <c r="G140" i="105"/>
  <c r="G139" i="105"/>
  <c r="H139" i="105" s="1"/>
  <c r="G138" i="105"/>
  <c r="G137" i="105"/>
  <c r="G136" i="105"/>
  <c r="G135" i="105"/>
  <c r="G134" i="105"/>
  <c r="G133" i="105"/>
  <c r="G132" i="105"/>
  <c r="G131" i="105"/>
  <c r="H131" i="105" s="1"/>
  <c r="G130" i="105"/>
  <c r="G129" i="105"/>
  <c r="H129" i="105" s="1"/>
  <c r="G128" i="105"/>
  <c r="G127" i="105"/>
  <c r="G126" i="105"/>
  <c r="G125" i="105"/>
  <c r="G124" i="105"/>
  <c r="G123" i="105"/>
  <c r="H123" i="105" s="1"/>
  <c r="G122" i="105"/>
  <c r="G121" i="105"/>
  <c r="H121" i="105" s="1"/>
  <c r="G120" i="105"/>
  <c r="G119" i="105"/>
  <c r="G118" i="105"/>
  <c r="G117" i="105"/>
  <c r="G116" i="105"/>
  <c r="G115" i="105"/>
  <c r="H115" i="105" s="1"/>
  <c r="G114" i="105"/>
  <c r="G113" i="105"/>
  <c r="H113" i="105" s="1"/>
  <c r="G112" i="105"/>
  <c r="G111" i="105"/>
  <c r="G110" i="105"/>
  <c r="G109" i="105"/>
  <c r="G108" i="105"/>
  <c r="G107" i="105"/>
  <c r="H107" i="105" s="1"/>
  <c r="G106" i="105"/>
  <c r="G105" i="105"/>
  <c r="H105" i="105" s="1"/>
  <c r="G104" i="105"/>
  <c r="G103" i="105"/>
  <c r="G102" i="105"/>
  <c r="G101" i="105"/>
  <c r="G100" i="105"/>
  <c r="G99" i="105"/>
  <c r="H99" i="105" s="1"/>
  <c r="G98" i="105"/>
  <c r="G97" i="105"/>
  <c r="H97" i="105" s="1"/>
  <c r="G96" i="105"/>
  <c r="G95" i="105"/>
  <c r="G94" i="105"/>
  <c r="G93" i="105"/>
  <c r="G92" i="105"/>
  <c r="G91" i="105"/>
  <c r="H91" i="105" s="1"/>
  <c r="G90" i="105"/>
  <c r="G89" i="105"/>
  <c r="H89" i="105" s="1"/>
  <c r="G88" i="105"/>
  <c r="G87" i="105"/>
  <c r="G86" i="105"/>
  <c r="G85" i="105"/>
  <c r="G84" i="105"/>
  <c r="G83" i="105"/>
  <c r="I83" i="105" s="1"/>
  <c r="G82" i="105"/>
  <c r="G81" i="105"/>
  <c r="G80" i="105"/>
  <c r="G79" i="105"/>
  <c r="G78" i="105"/>
  <c r="G77" i="105"/>
  <c r="G76" i="105"/>
  <c r="G75" i="105"/>
  <c r="H75" i="105" s="1"/>
  <c r="G74" i="105"/>
  <c r="G73" i="105"/>
  <c r="H73" i="105" s="1"/>
  <c r="G72" i="105"/>
  <c r="G71" i="105"/>
  <c r="G70" i="105"/>
  <c r="G69" i="105"/>
  <c r="G68" i="105"/>
  <c r="G67" i="105"/>
  <c r="I67" i="105" s="1"/>
  <c r="G66" i="105"/>
  <c r="G65" i="105"/>
  <c r="H65" i="105" s="1"/>
  <c r="G64" i="105"/>
  <c r="G63" i="105"/>
  <c r="G62" i="105"/>
  <c r="G61" i="105"/>
  <c r="G60" i="105"/>
  <c r="G59" i="105"/>
  <c r="H59" i="105" s="1"/>
  <c r="G58" i="105"/>
  <c r="G57" i="105"/>
  <c r="H57" i="105" s="1"/>
  <c r="G56" i="105"/>
  <c r="G55" i="105"/>
  <c r="G54" i="105"/>
  <c r="H177" i="105"/>
  <c r="H81" i="105"/>
  <c r="D200" i="104"/>
  <c r="C200" i="104"/>
  <c r="B200" i="104"/>
  <c r="A200" i="104"/>
  <c r="D199" i="104"/>
  <c r="C199" i="104"/>
  <c r="B199" i="104"/>
  <c r="A199" i="104"/>
  <c r="H199" i="104" s="1"/>
  <c r="D198" i="104"/>
  <c r="C198" i="104"/>
  <c r="B198" i="104"/>
  <c r="A198" i="104"/>
  <c r="D197" i="104"/>
  <c r="C197" i="104"/>
  <c r="B197" i="104"/>
  <c r="A197" i="104"/>
  <c r="H197" i="104" s="1"/>
  <c r="D196" i="104"/>
  <c r="C196" i="104"/>
  <c r="B196" i="104"/>
  <c r="A196" i="104"/>
  <c r="D195" i="104"/>
  <c r="C195" i="104"/>
  <c r="B195" i="104"/>
  <c r="A195" i="104"/>
  <c r="H195" i="104" s="1"/>
  <c r="D194" i="104"/>
  <c r="C194" i="104"/>
  <c r="B194" i="104"/>
  <c r="A194" i="104"/>
  <c r="D193" i="104"/>
  <c r="C193" i="104"/>
  <c r="B193" i="104"/>
  <c r="A193" i="104"/>
  <c r="H193" i="104" s="1"/>
  <c r="D192" i="104"/>
  <c r="C192" i="104"/>
  <c r="B192" i="104"/>
  <c r="A192" i="104"/>
  <c r="D191" i="104"/>
  <c r="C191" i="104"/>
  <c r="B191" i="104"/>
  <c r="A191" i="104"/>
  <c r="H191" i="104" s="1"/>
  <c r="D190" i="104"/>
  <c r="C190" i="104"/>
  <c r="B190" i="104"/>
  <c r="A190" i="104"/>
  <c r="D189" i="104"/>
  <c r="C189" i="104"/>
  <c r="B189" i="104"/>
  <c r="A189" i="104"/>
  <c r="H189" i="104" s="1"/>
  <c r="D188" i="104"/>
  <c r="C188" i="104"/>
  <c r="B188" i="104"/>
  <c r="A188" i="104"/>
  <c r="D187" i="104"/>
  <c r="C187" i="104"/>
  <c r="B187" i="104"/>
  <c r="A187" i="104"/>
  <c r="H187" i="104" s="1"/>
  <c r="D186" i="104"/>
  <c r="C186" i="104"/>
  <c r="B186" i="104"/>
  <c r="A186" i="104"/>
  <c r="D185" i="104"/>
  <c r="C185" i="104"/>
  <c r="B185" i="104"/>
  <c r="A185" i="104"/>
  <c r="H185" i="104" s="1"/>
  <c r="D184" i="104"/>
  <c r="C184" i="104"/>
  <c r="B184" i="104"/>
  <c r="A184" i="104"/>
  <c r="D183" i="104"/>
  <c r="C183" i="104"/>
  <c r="B183" i="104"/>
  <c r="A183" i="104"/>
  <c r="H183" i="104" s="1"/>
  <c r="D182" i="104"/>
  <c r="C182" i="104"/>
  <c r="B182" i="104"/>
  <c r="A182" i="104"/>
  <c r="D181" i="104"/>
  <c r="C181" i="104"/>
  <c r="B181" i="104"/>
  <c r="A181" i="104"/>
  <c r="H181" i="104" s="1"/>
  <c r="D180" i="104"/>
  <c r="C180" i="104"/>
  <c r="B180" i="104"/>
  <c r="A180" i="104"/>
  <c r="D179" i="104"/>
  <c r="C179" i="104"/>
  <c r="B179" i="104"/>
  <c r="A179" i="104"/>
  <c r="H179" i="104" s="1"/>
  <c r="D178" i="104"/>
  <c r="C178" i="104"/>
  <c r="B178" i="104"/>
  <c r="A178" i="104"/>
  <c r="D177" i="104"/>
  <c r="C177" i="104"/>
  <c r="B177" i="104"/>
  <c r="A177" i="104"/>
  <c r="D176" i="104"/>
  <c r="C176" i="104"/>
  <c r="B176" i="104"/>
  <c r="A176" i="104"/>
  <c r="D175" i="104"/>
  <c r="C175" i="104"/>
  <c r="B175" i="104"/>
  <c r="A175" i="104"/>
  <c r="D174" i="104"/>
  <c r="C174" i="104"/>
  <c r="B174" i="104"/>
  <c r="A174" i="104"/>
  <c r="D173" i="104"/>
  <c r="C173" i="104"/>
  <c r="B173" i="104"/>
  <c r="A173" i="104"/>
  <c r="H173" i="104" s="1"/>
  <c r="D172" i="104"/>
  <c r="C172" i="104"/>
  <c r="B172" i="104"/>
  <c r="A172" i="104"/>
  <c r="D171" i="104"/>
  <c r="C171" i="104"/>
  <c r="B171" i="104"/>
  <c r="A171" i="104"/>
  <c r="H171" i="104" s="1"/>
  <c r="D170" i="104"/>
  <c r="C170" i="104"/>
  <c r="B170" i="104"/>
  <c r="A170" i="104"/>
  <c r="D169" i="104"/>
  <c r="C169" i="104"/>
  <c r="B169" i="104"/>
  <c r="A169" i="104"/>
  <c r="H169" i="104" s="1"/>
  <c r="D168" i="104"/>
  <c r="C168" i="104"/>
  <c r="B168" i="104"/>
  <c r="A168" i="104"/>
  <c r="D167" i="104"/>
  <c r="C167" i="104"/>
  <c r="B167" i="104"/>
  <c r="A167" i="104"/>
  <c r="H167" i="104" s="1"/>
  <c r="D166" i="104"/>
  <c r="C166" i="104"/>
  <c r="B166" i="104"/>
  <c r="A166" i="104"/>
  <c r="D165" i="104"/>
  <c r="C165" i="104"/>
  <c r="B165" i="104"/>
  <c r="A165" i="104"/>
  <c r="H165" i="104" s="1"/>
  <c r="D164" i="104"/>
  <c r="C164" i="104"/>
  <c r="B164" i="104"/>
  <c r="A164" i="104"/>
  <c r="D163" i="104"/>
  <c r="C163" i="104"/>
  <c r="B163" i="104"/>
  <c r="A163" i="104"/>
  <c r="H163" i="104" s="1"/>
  <c r="D162" i="104"/>
  <c r="C162" i="104"/>
  <c r="B162" i="104"/>
  <c r="A162" i="104"/>
  <c r="D161" i="104"/>
  <c r="C161" i="104"/>
  <c r="B161" i="104"/>
  <c r="A161" i="104"/>
  <c r="D160" i="104"/>
  <c r="C160" i="104"/>
  <c r="B160" i="104"/>
  <c r="A160" i="104"/>
  <c r="D159" i="104"/>
  <c r="C159" i="104"/>
  <c r="B159" i="104"/>
  <c r="A159" i="104"/>
  <c r="D158" i="104"/>
  <c r="C158" i="104"/>
  <c r="B158" i="104"/>
  <c r="A158" i="104"/>
  <c r="D157" i="104"/>
  <c r="C157" i="104"/>
  <c r="B157" i="104"/>
  <c r="A157" i="104"/>
  <c r="H157" i="104" s="1"/>
  <c r="D156" i="104"/>
  <c r="C156" i="104"/>
  <c r="B156" i="104"/>
  <c r="A156" i="104"/>
  <c r="D155" i="104"/>
  <c r="C155" i="104"/>
  <c r="B155" i="104"/>
  <c r="A155" i="104"/>
  <c r="H155" i="104" s="1"/>
  <c r="D154" i="104"/>
  <c r="C154" i="104"/>
  <c r="B154" i="104"/>
  <c r="A154" i="104"/>
  <c r="D153" i="104"/>
  <c r="C153" i="104"/>
  <c r="B153" i="104"/>
  <c r="A153" i="104"/>
  <c r="H153" i="104" s="1"/>
  <c r="D152" i="104"/>
  <c r="C152" i="104"/>
  <c r="B152" i="104"/>
  <c r="A152" i="104"/>
  <c r="D151" i="104"/>
  <c r="C151" i="104"/>
  <c r="B151" i="104"/>
  <c r="A151" i="104"/>
  <c r="H151" i="104" s="1"/>
  <c r="D150" i="104"/>
  <c r="C150" i="104"/>
  <c r="B150" i="104"/>
  <c r="A150" i="104"/>
  <c r="D149" i="104"/>
  <c r="C149" i="104"/>
  <c r="B149" i="104"/>
  <c r="A149" i="104"/>
  <c r="H149" i="104" s="1"/>
  <c r="D148" i="104"/>
  <c r="C148" i="104"/>
  <c r="B148" i="104"/>
  <c r="A148" i="104"/>
  <c r="D147" i="104"/>
  <c r="C147" i="104"/>
  <c r="B147" i="104"/>
  <c r="A147" i="104"/>
  <c r="H147" i="104" s="1"/>
  <c r="D146" i="104"/>
  <c r="C146" i="104"/>
  <c r="B146" i="104"/>
  <c r="A146" i="104"/>
  <c r="D145" i="104"/>
  <c r="C145" i="104"/>
  <c r="B145" i="104"/>
  <c r="A145" i="104"/>
  <c r="H145" i="104" s="1"/>
  <c r="D144" i="104"/>
  <c r="C144" i="104"/>
  <c r="B144" i="104"/>
  <c r="A144" i="104"/>
  <c r="D143" i="104"/>
  <c r="C143" i="104"/>
  <c r="B143" i="104"/>
  <c r="A143" i="104"/>
  <c r="H143" i="104" s="1"/>
  <c r="D142" i="104"/>
  <c r="C142" i="104"/>
  <c r="B142" i="104"/>
  <c r="A142" i="104"/>
  <c r="D141" i="104"/>
  <c r="C141" i="104"/>
  <c r="B141" i="104"/>
  <c r="A141" i="104"/>
  <c r="H141" i="104" s="1"/>
  <c r="D140" i="104"/>
  <c r="C140" i="104"/>
  <c r="B140" i="104"/>
  <c r="A140" i="104"/>
  <c r="D139" i="104"/>
  <c r="C139" i="104"/>
  <c r="B139" i="104"/>
  <c r="A139" i="104"/>
  <c r="H139" i="104" s="1"/>
  <c r="D138" i="104"/>
  <c r="C138" i="104"/>
  <c r="B138" i="104"/>
  <c r="A138" i="104"/>
  <c r="D137" i="104"/>
  <c r="C137" i="104"/>
  <c r="B137" i="104"/>
  <c r="A137" i="104"/>
  <c r="H137" i="104" s="1"/>
  <c r="D136" i="104"/>
  <c r="C136" i="104"/>
  <c r="B136" i="104"/>
  <c r="A136" i="104"/>
  <c r="D135" i="104"/>
  <c r="C135" i="104"/>
  <c r="B135" i="104"/>
  <c r="A135" i="104"/>
  <c r="H135" i="104" s="1"/>
  <c r="D134" i="104"/>
  <c r="C134" i="104"/>
  <c r="B134" i="104"/>
  <c r="A134" i="104"/>
  <c r="D133" i="104"/>
  <c r="C133" i="104"/>
  <c r="B133" i="104"/>
  <c r="A133" i="104"/>
  <c r="D132" i="104"/>
  <c r="C132" i="104"/>
  <c r="B132" i="104"/>
  <c r="A132" i="104"/>
  <c r="D131" i="104"/>
  <c r="C131" i="104"/>
  <c r="B131" i="104"/>
  <c r="A131" i="104"/>
  <c r="D130" i="104"/>
  <c r="C130" i="104"/>
  <c r="B130" i="104"/>
  <c r="A130" i="104"/>
  <c r="D129" i="104"/>
  <c r="C129" i="104"/>
  <c r="B129" i="104"/>
  <c r="A129" i="104"/>
  <c r="H129" i="104" s="1"/>
  <c r="D128" i="104"/>
  <c r="C128" i="104"/>
  <c r="B128" i="104"/>
  <c r="A128" i="104"/>
  <c r="D127" i="104"/>
  <c r="C127" i="104"/>
  <c r="B127" i="104"/>
  <c r="A127" i="104"/>
  <c r="H127" i="104" s="1"/>
  <c r="D126" i="104"/>
  <c r="C126" i="104"/>
  <c r="B126" i="104"/>
  <c r="A126" i="104"/>
  <c r="D125" i="104"/>
  <c r="C125" i="104"/>
  <c r="B125" i="104"/>
  <c r="A125" i="104"/>
  <c r="H125" i="104" s="1"/>
  <c r="D124" i="104"/>
  <c r="C124" i="104"/>
  <c r="B124" i="104"/>
  <c r="A124" i="104"/>
  <c r="D123" i="104"/>
  <c r="C123" i="104"/>
  <c r="B123" i="104"/>
  <c r="A123" i="104"/>
  <c r="H123" i="104" s="1"/>
  <c r="D122" i="104"/>
  <c r="C122" i="104"/>
  <c r="B122" i="104"/>
  <c r="A122" i="104"/>
  <c r="D121" i="104"/>
  <c r="C121" i="104"/>
  <c r="B121" i="104"/>
  <c r="A121" i="104"/>
  <c r="H121" i="104" s="1"/>
  <c r="D120" i="104"/>
  <c r="C120" i="104"/>
  <c r="B120" i="104"/>
  <c r="A120" i="104"/>
  <c r="D119" i="104"/>
  <c r="C119" i="104"/>
  <c r="B119" i="104"/>
  <c r="A119" i="104"/>
  <c r="H119" i="104" s="1"/>
  <c r="D118" i="104"/>
  <c r="C118" i="104"/>
  <c r="B118" i="104"/>
  <c r="A118" i="104"/>
  <c r="D117" i="104"/>
  <c r="C117" i="104"/>
  <c r="B117" i="104"/>
  <c r="A117" i="104"/>
  <c r="H117" i="104" s="1"/>
  <c r="D116" i="104"/>
  <c r="C116" i="104"/>
  <c r="B116" i="104"/>
  <c r="A116" i="104"/>
  <c r="D115" i="104"/>
  <c r="C115" i="104"/>
  <c r="B115" i="104"/>
  <c r="A115" i="104"/>
  <c r="H115" i="104" s="1"/>
  <c r="D114" i="104"/>
  <c r="C114" i="104"/>
  <c r="B114" i="104"/>
  <c r="A114" i="104"/>
  <c r="D113" i="104"/>
  <c r="C113" i="104"/>
  <c r="B113" i="104"/>
  <c r="A113" i="104"/>
  <c r="H113" i="104" s="1"/>
  <c r="D112" i="104"/>
  <c r="C112" i="104"/>
  <c r="B112" i="104"/>
  <c r="A112" i="104"/>
  <c r="D111" i="104"/>
  <c r="C111" i="104"/>
  <c r="B111" i="104"/>
  <c r="A111" i="104"/>
  <c r="H111" i="104" s="1"/>
  <c r="D110" i="104"/>
  <c r="C110" i="104"/>
  <c r="B110" i="104"/>
  <c r="A110" i="104"/>
  <c r="D109" i="104"/>
  <c r="C109" i="104"/>
  <c r="B109" i="104"/>
  <c r="A109" i="104"/>
  <c r="H109" i="104" s="1"/>
  <c r="D108" i="104"/>
  <c r="C108" i="104"/>
  <c r="B108" i="104"/>
  <c r="A108" i="104"/>
  <c r="D107" i="104"/>
  <c r="C107" i="104"/>
  <c r="B107" i="104"/>
  <c r="A107" i="104"/>
  <c r="H107" i="104" s="1"/>
  <c r="D106" i="104"/>
  <c r="C106" i="104"/>
  <c r="B106" i="104"/>
  <c r="A106" i="104"/>
  <c r="D105" i="104"/>
  <c r="C105" i="104"/>
  <c r="B105" i="104"/>
  <c r="A105" i="104"/>
  <c r="H105" i="104" s="1"/>
  <c r="D104" i="104"/>
  <c r="C104" i="104"/>
  <c r="B104" i="104"/>
  <c r="A104" i="104"/>
  <c r="D103" i="104"/>
  <c r="C103" i="104"/>
  <c r="B103" i="104"/>
  <c r="A103" i="104"/>
  <c r="H103" i="104" s="1"/>
  <c r="D102" i="104"/>
  <c r="C102" i="104"/>
  <c r="B102" i="104"/>
  <c r="A102" i="104"/>
  <c r="D101" i="104"/>
  <c r="C101" i="104"/>
  <c r="B101" i="104"/>
  <c r="A101" i="104"/>
  <c r="H101" i="104" s="1"/>
  <c r="D100" i="104"/>
  <c r="C100" i="104"/>
  <c r="B100" i="104"/>
  <c r="A100" i="104"/>
  <c r="D99" i="104"/>
  <c r="C99" i="104"/>
  <c r="B99" i="104"/>
  <c r="A99" i="104"/>
  <c r="H99" i="104" s="1"/>
  <c r="D98" i="104"/>
  <c r="C98" i="104"/>
  <c r="B98" i="104"/>
  <c r="A98" i="104"/>
  <c r="D97" i="104"/>
  <c r="C97" i="104"/>
  <c r="B97" i="104"/>
  <c r="A97" i="104"/>
  <c r="H97" i="104" s="1"/>
  <c r="D96" i="104"/>
  <c r="C96" i="104"/>
  <c r="B96" i="104"/>
  <c r="A96" i="104"/>
  <c r="D95" i="104"/>
  <c r="C95" i="104"/>
  <c r="B95" i="104"/>
  <c r="A95" i="104"/>
  <c r="H95" i="104" s="1"/>
  <c r="D94" i="104"/>
  <c r="C94" i="104"/>
  <c r="B94" i="104"/>
  <c r="A94" i="104"/>
  <c r="D93" i="104"/>
  <c r="C93" i="104"/>
  <c r="B93" i="104"/>
  <c r="A93" i="104"/>
  <c r="H93" i="104" s="1"/>
  <c r="D92" i="104"/>
  <c r="C92" i="104"/>
  <c r="B92" i="104"/>
  <c r="A92" i="104"/>
  <c r="D91" i="104"/>
  <c r="C91" i="104"/>
  <c r="B91" i="104"/>
  <c r="A91" i="104"/>
  <c r="H91" i="104" s="1"/>
  <c r="D90" i="104"/>
  <c r="C90" i="104"/>
  <c r="B90" i="104"/>
  <c r="A90" i="104"/>
  <c r="D89" i="104"/>
  <c r="C89" i="104"/>
  <c r="B89" i="104"/>
  <c r="A89" i="104"/>
  <c r="H89" i="104" s="1"/>
  <c r="D88" i="104"/>
  <c r="C88" i="104"/>
  <c r="B88" i="104"/>
  <c r="A88" i="104"/>
  <c r="D87" i="104"/>
  <c r="C87" i="104"/>
  <c r="B87" i="104"/>
  <c r="A87" i="104"/>
  <c r="H87" i="104" s="1"/>
  <c r="D86" i="104"/>
  <c r="C86" i="104"/>
  <c r="B86" i="104"/>
  <c r="A86" i="104"/>
  <c r="D85" i="104"/>
  <c r="C85" i="104"/>
  <c r="B85" i="104"/>
  <c r="A85" i="104"/>
  <c r="H85" i="104" s="1"/>
  <c r="D84" i="104"/>
  <c r="C84" i="104"/>
  <c r="B84" i="104"/>
  <c r="A84" i="104"/>
  <c r="D83" i="104"/>
  <c r="C83" i="104"/>
  <c r="B83" i="104"/>
  <c r="A83" i="104"/>
  <c r="H83" i="104" s="1"/>
  <c r="D82" i="104"/>
  <c r="C82" i="104"/>
  <c r="B82" i="104"/>
  <c r="A82" i="104"/>
  <c r="D81" i="104"/>
  <c r="C81" i="104"/>
  <c r="B81" i="104"/>
  <c r="A81" i="104"/>
  <c r="H81" i="104" s="1"/>
  <c r="D80" i="104"/>
  <c r="C80" i="104"/>
  <c r="B80" i="104"/>
  <c r="A80" i="104"/>
  <c r="D79" i="104"/>
  <c r="C79" i="104"/>
  <c r="B79" i="104"/>
  <c r="A79" i="104"/>
  <c r="H79" i="104" s="1"/>
  <c r="D78" i="104"/>
  <c r="C78" i="104"/>
  <c r="B78" i="104"/>
  <c r="A78" i="104"/>
  <c r="D77" i="104"/>
  <c r="C77" i="104"/>
  <c r="B77" i="104"/>
  <c r="A77" i="104"/>
  <c r="H77" i="104" s="1"/>
  <c r="D76" i="104"/>
  <c r="C76" i="104"/>
  <c r="B76" i="104"/>
  <c r="A76" i="104"/>
  <c r="D75" i="104"/>
  <c r="C75" i="104"/>
  <c r="B75" i="104"/>
  <c r="A75" i="104"/>
  <c r="H75" i="104" s="1"/>
  <c r="D74" i="104"/>
  <c r="C74" i="104"/>
  <c r="B74" i="104"/>
  <c r="A74" i="104"/>
  <c r="D73" i="104"/>
  <c r="C73" i="104"/>
  <c r="B73" i="104"/>
  <c r="A73" i="104"/>
  <c r="D72" i="104"/>
  <c r="C72" i="104"/>
  <c r="B72" i="104"/>
  <c r="A72" i="104"/>
  <c r="D71" i="104"/>
  <c r="C71" i="104"/>
  <c r="B71" i="104"/>
  <c r="A71" i="104"/>
  <c r="H71" i="104" s="1"/>
  <c r="D70" i="104"/>
  <c r="C70" i="104"/>
  <c r="B70" i="104"/>
  <c r="A70" i="104"/>
  <c r="D69" i="104"/>
  <c r="C69" i="104"/>
  <c r="B69" i="104"/>
  <c r="A69" i="104"/>
  <c r="H69" i="104" s="1"/>
  <c r="D68" i="104"/>
  <c r="C68" i="104"/>
  <c r="B68" i="104"/>
  <c r="A68" i="104"/>
  <c r="D67" i="104"/>
  <c r="C67" i="104"/>
  <c r="B67" i="104"/>
  <c r="A67" i="104"/>
  <c r="H67" i="104" s="1"/>
  <c r="D66" i="104"/>
  <c r="C66" i="104"/>
  <c r="B66" i="104"/>
  <c r="A66" i="104"/>
  <c r="D65" i="104"/>
  <c r="C65" i="104"/>
  <c r="B65" i="104"/>
  <c r="A65" i="104"/>
  <c r="D64" i="104"/>
  <c r="C64" i="104"/>
  <c r="B64" i="104"/>
  <c r="A64" i="104"/>
  <c r="D63" i="104"/>
  <c r="C63" i="104"/>
  <c r="B63" i="104"/>
  <c r="A63" i="104"/>
  <c r="H63" i="104" s="1"/>
  <c r="D62" i="104"/>
  <c r="C62" i="104"/>
  <c r="B62" i="104"/>
  <c r="A62" i="104"/>
  <c r="D61" i="104"/>
  <c r="C61" i="104"/>
  <c r="B61" i="104"/>
  <c r="A61" i="104"/>
  <c r="D60" i="104"/>
  <c r="C60" i="104"/>
  <c r="B60" i="104"/>
  <c r="A60" i="104"/>
  <c r="D59" i="104"/>
  <c r="C59" i="104"/>
  <c r="B59" i="104"/>
  <c r="A59" i="104"/>
  <c r="H59" i="104" s="1"/>
  <c r="D58" i="104"/>
  <c r="C58" i="104"/>
  <c r="B58" i="104"/>
  <c r="A58" i="104"/>
  <c r="D57" i="104"/>
  <c r="C57" i="104"/>
  <c r="B57" i="104"/>
  <c r="A57" i="104"/>
  <c r="H57" i="104" s="1"/>
  <c r="D56" i="104"/>
  <c r="C56" i="104"/>
  <c r="B56" i="104"/>
  <c r="A56" i="104"/>
  <c r="D55" i="104"/>
  <c r="C55" i="104"/>
  <c r="B55" i="104"/>
  <c r="A55" i="104"/>
  <c r="H55" i="104" s="1"/>
  <c r="D54" i="104"/>
  <c r="C54" i="104"/>
  <c r="B54" i="104"/>
  <c r="A54" i="104"/>
  <c r="C53" i="104"/>
  <c r="B53" i="104"/>
  <c r="A53" i="104"/>
  <c r="H53" i="104" s="1"/>
  <c r="C52" i="104"/>
  <c r="B52" i="104"/>
  <c r="A52" i="104"/>
  <c r="C51" i="104"/>
  <c r="B51" i="104"/>
  <c r="A51" i="104"/>
  <c r="H51" i="104" s="1"/>
  <c r="C50" i="104"/>
  <c r="B50" i="104"/>
  <c r="A50" i="104"/>
  <c r="C49" i="104"/>
  <c r="B49" i="104"/>
  <c r="A49" i="104"/>
  <c r="H49" i="104" s="1"/>
  <c r="C48" i="104"/>
  <c r="B48" i="104"/>
  <c r="A48" i="104"/>
  <c r="C47" i="104"/>
  <c r="B47" i="104"/>
  <c r="A47" i="104"/>
  <c r="C46" i="104"/>
  <c r="B46" i="104"/>
  <c r="A46" i="104"/>
  <c r="C45" i="104"/>
  <c r="B45" i="104"/>
  <c r="A45" i="104"/>
  <c r="H45" i="104" s="1"/>
  <c r="C44" i="104"/>
  <c r="B44" i="104"/>
  <c r="A44" i="104"/>
  <c r="C43" i="104"/>
  <c r="B43" i="104"/>
  <c r="A43" i="104"/>
  <c r="C42" i="104"/>
  <c r="B42" i="104"/>
  <c r="A42" i="104"/>
  <c r="C41" i="104"/>
  <c r="B41" i="104"/>
  <c r="A41" i="104"/>
  <c r="H41" i="104" s="1"/>
  <c r="C40" i="104"/>
  <c r="B40" i="104"/>
  <c r="A40" i="104"/>
  <c r="C39" i="104"/>
  <c r="B39" i="104"/>
  <c r="A39" i="104"/>
  <c r="H39" i="104" s="1"/>
  <c r="C38" i="104"/>
  <c r="B38" i="104"/>
  <c r="A38" i="104"/>
  <c r="C37" i="104"/>
  <c r="B37" i="104"/>
  <c r="A37" i="104"/>
  <c r="H37" i="104" s="1"/>
  <c r="C36" i="104"/>
  <c r="B36" i="104"/>
  <c r="A36" i="104"/>
  <c r="C35" i="104"/>
  <c r="B35" i="104"/>
  <c r="A35" i="104"/>
  <c r="H35" i="104" s="1"/>
  <c r="C34" i="104"/>
  <c r="B34" i="104"/>
  <c r="A34" i="104"/>
  <c r="C33" i="104"/>
  <c r="B33" i="104"/>
  <c r="A33" i="104"/>
  <c r="H33" i="104" s="1"/>
  <c r="C32" i="104"/>
  <c r="B32" i="104"/>
  <c r="A32" i="104"/>
  <c r="C31" i="104"/>
  <c r="B31" i="104"/>
  <c r="A31" i="104"/>
  <c r="H31" i="104" s="1"/>
  <c r="C30" i="104"/>
  <c r="B30" i="104"/>
  <c r="A30" i="104"/>
  <c r="D29" i="104"/>
  <c r="G29" i="105" s="1"/>
  <c r="H29" i="105" s="1"/>
  <c r="C29" i="104"/>
  <c r="B29" i="104"/>
  <c r="A29" i="104"/>
  <c r="H29" i="104" s="1"/>
  <c r="C28" i="104"/>
  <c r="B28" i="104"/>
  <c r="A28" i="104"/>
  <c r="C27" i="104"/>
  <c r="B27" i="104"/>
  <c r="A27" i="104"/>
  <c r="H27" i="104" s="1"/>
  <c r="C26" i="104"/>
  <c r="B26" i="104"/>
  <c r="A26" i="104"/>
  <c r="D25" i="104"/>
  <c r="L25" i="104" s="1"/>
  <c r="C25" i="104"/>
  <c r="B25" i="104"/>
  <c r="A25" i="104"/>
  <c r="H25" i="104" s="1"/>
  <c r="C24" i="104"/>
  <c r="B24" i="104"/>
  <c r="A24" i="104"/>
  <c r="C23" i="104"/>
  <c r="B23" i="104"/>
  <c r="A23" i="104"/>
  <c r="H23" i="104" s="1"/>
  <c r="C22" i="104"/>
  <c r="B22" i="104"/>
  <c r="A22" i="104"/>
  <c r="D21" i="104"/>
  <c r="G21" i="105" s="1"/>
  <c r="H21" i="105" s="1"/>
  <c r="C21" i="104"/>
  <c r="B21" i="104"/>
  <c r="A21" i="104"/>
  <c r="H21" i="104" s="1"/>
  <c r="C20" i="104"/>
  <c r="B20" i="104"/>
  <c r="A20" i="104"/>
  <c r="C19" i="104"/>
  <c r="B19" i="104"/>
  <c r="A19" i="104"/>
  <c r="H19" i="104" s="1"/>
  <c r="C18" i="104"/>
  <c r="B18" i="104"/>
  <c r="A18" i="104"/>
  <c r="D17" i="104"/>
  <c r="G17" i="105" s="1"/>
  <c r="H17" i="105" s="1"/>
  <c r="C17" i="104"/>
  <c r="B17" i="104"/>
  <c r="A17" i="104"/>
  <c r="H17" i="104" s="1"/>
  <c r="C16" i="104"/>
  <c r="B16" i="104"/>
  <c r="A16" i="104"/>
  <c r="C15" i="104"/>
  <c r="B15" i="104"/>
  <c r="A15" i="104"/>
  <c r="H15" i="104" s="1"/>
  <c r="C14" i="104"/>
  <c r="B14" i="104"/>
  <c r="A14" i="104"/>
  <c r="D13" i="104"/>
  <c r="G13" i="105" s="1"/>
  <c r="H13" i="105" s="1"/>
  <c r="C13" i="104"/>
  <c r="B13" i="104"/>
  <c r="A13" i="104"/>
  <c r="H13" i="104" s="1"/>
  <c r="C12" i="104"/>
  <c r="B12" i="104"/>
  <c r="A12" i="104"/>
  <c r="C11" i="104"/>
  <c r="B11" i="104"/>
  <c r="A11" i="104"/>
  <c r="H11" i="104" s="1"/>
  <c r="C10" i="104"/>
  <c r="B10" i="104"/>
  <c r="A10" i="104"/>
  <c r="D9" i="104"/>
  <c r="G9" i="105" s="1"/>
  <c r="H9" i="105" s="1"/>
  <c r="C9" i="104"/>
  <c r="B9" i="104"/>
  <c r="A9" i="104"/>
  <c r="H9" i="104" s="1"/>
  <c r="C8" i="104"/>
  <c r="B8" i="104"/>
  <c r="A8" i="104"/>
  <c r="C7" i="104"/>
  <c r="B7" i="104"/>
  <c r="A7" i="104"/>
  <c r="H7" i="104" s="1"/>
  <c r="C6" i="104"/>
  <c r="B6" i="104"/>
  <c r="A6" i="104"/>
  <c r="D5" i="104"/>
  <c r="G5" i="105" s="1"/>
  <c r="H5" i="105" s="1"/>
  <c r="C5" i="104"/>
  <c r="B5" i="104"/>
  <c r="A5" i="104"/>
  <c r="H5" i="104" s="1"/>
  <c r="C4" i="104"/>
  <c r="B4" i="104"/>
  <c r="A4" i="104"/>
  <c r="C3" i="104"/>
  <c r="B3" i="104"/>
  <c r="A3" i="104"/>
  <c r="C2" i="104"/>
  <c r="B2" i="104"/>
  <c r="A2" i="104"/>
  <c r="D200" i="103"/>
  <c r="C200" i="103"/>
  <c r="B200" i="103"/>
  <c r="A200" i="103"/>
  <c r="D199" i="103"/>
  <c r="C199" i="103"/>
  <c r="B199" i="103"/>
  <c r="A199" i="103"/>
  <c r="H199" i="103" s="1"/>
  <c r="D198" i="103"/>
  <c r="C198" i="103"/>
  <c r="B198" i="103"/>
  <c r="A198" i="103"/>
  <c r="D197" i="103"/>
  <c r="C197" i="103"/>
  <c r="B197" i="103"/>
  <c r="A197" i="103"/>
  <c r="H197" i="103" s="1"/>
  <c r="D196" i="103"/>
  <c r="C196" i="103"/>
  <c r="B196" i="103"/>
  <c r="A196" i="103"/>
  <c r="D195" i="103"/>
  <c r="C195" i="103"/>
  <c r="B195" i="103"/>
  <c r="A195" i="103"/>
  <c r="H195" i="103" s="1"/>
  <c r="D194" i="103"/>
  <c r="C194" i="103"/>
  <c r="B194" i="103"/>
  <c r="A194" i="103"/>
  <c r="D193" i="103"/>
  <c r="C193" i="103"/>
  <c r="B193" i="103"/>
  <c r="A193" i="103"/>
  <c r="D192" i="103"/>
  <c r="C192" i="103"/>
  <c r="B192" i="103"/>
  <c r="A192" i="103"/>
  <c r="D191" i="103"/>
  <c r="C191" i="103"/>
  <c r="B191" i="103"/>
  <c r="A191" i="103"/>
  <c r="H191" i="103" s="1"/>
  <c r="D190" i="103"/>
  <c r="C190" i="103"/>
  <c r="B190" i="103"/>
  <c r="A190" i="103"/>
  <c r="D189" i="103"/>
  <c r="C189" i="103"/>
  <c r="B189" i="103"/>
  <c r="A189" i="103"/>
  <c r="H189" i="103" s="1"/>
  <c r="D188" i="103"/>
  <c r="C188" i="103"/>
  <c r="B188" i="103"/>
  <c r="A188" i="103"/>
  <c r="D187" i="103"/>
  <c r="C187" i="103"/>
  <c r="B187" i="103"/>
  <c r="A187" i="103"/>
  <c r="H187" i="103" s="1"/>
  <c r="D186" i="103"/>
  <c r="C186" i="103"/>
  <c r="B186" i="103"/>
  <c r="A186" i="103"/>
  <c r="D185" i="103"/>
  <c r="C185" i="103"/>
  <c r="B185" i="103"/>
  <c r="A185" i="103"/>
  <c r="H185" i="103" s="1"/>
  <c r="D184" i="103"/>
  <c r="C184" i="103"/>
  <c r="B184" i="103"/>
  <c r="A184" i="103"/>
  <c r="D183" i="103"/>
  <c r="C183" i="103"/>
  <c r="B183" i="103"/>
  <c r="A183" i="103"/>
  <c r="H183" i="103" s="1"/>
  <c r="D182" i="103"/>
  <c r="C182" i="103"/>
  <c r="B182" i="103"/>
  <c r="A182" i="103"/>
  <c r="D181" i="103"/>
  <c r="C181" i="103"/>
  <c r="B181" i="103"/>
  <c r="A181" i="103"/>
  <c r="H181" i="103" s="1"/>
  <c r="D180" i="103"/>
  <c r="C180" i="103"/>
  <c r="B180" i="103"/>
  <c r="A180" i="103"/>
  <c r="D179" i="103"/>
  <c r="C179" i="103"/>
  <c r="B179" i="103"/>
  <c r="A179" i="103"/>
  <c r="H179" i="103" s="1"/>
  <c r="D178" i="103"/>
  <c r="C178" i="103"/>
  <c r="B178" i="103"/>
  <c r="A178" i="103"/>
  <c r="D177" i="103"/>
  <c r="C177" i="103"/>
  <c r="B177" i="103"/>
  <c r="A177" i="103"/>
  <c r="H177" i="103" s="1"/>
  <c r="D176" i="103"/>
  <c r="C176" i="103"/>
  <c r="B176" i="103"/>
  <c r="A176" i="103"/>
  <c r="D175" i="103"/>
  <c r="C175" i="103"/>
  <c r="B175" i="103"/>
  <c r="A175" i="103"/>
  <c r="H175" i="103" s="1"/>
  <c r="D174" i="103"/>
  <c r="C174" i="103"/>
  <c r="B174" i="103"/>
  <c r="A174" i="103"/>
  <c r="D173" i="103"/>
  <c r="C173" i="103"/>
  <c r="B173" i="103"/>
  <c r="A173" i="103"/>
  <c r="H173" i="103" s="1"/>
  <c r="D172" i="103"/>
  <c r="C172" i="103"/>
  <c r="B172" i="103"/>
  <c r="A172" i="103"/>
  <c r="D171" i="103"/>
  <c r="C171" i="103"/>
  <c r="B171" i="103"/>
  <c r="A171" i="103"/>
  <c r="H171" i="103" s="1"/>
  <c r="D170" i="103"/>
  <c r="C170" i="103"/>
  <c r="B170" i="103"/>
  <c r="A170" i="103"/>
  <c r="D169" i="103"/>
  <c r="C169" i="103"/>
  <c r="B169" i="103"/>
  <c r="A169" i="103"/>
  <c r="H169" i="103" s="1"/>
  <c r="D168" i="103"/>
  <c r="C168" i="103"/>
  <c r="B168" i="103"/>
  <c r="A168" i="103"/>
  <c r="D167" i="103"/>
  <c r="C167" i="103"/>
  <c r="B167" i="103"/>
  <c r="A167" i="103"/>
  <c r="H167" i="103" s="1"/>
  <c r="D166" i="103"/>
  <c r="C166" i="103"/>
  <c r="B166" i="103"/>
  <c r="A166" i="103"/>
  <c r="D165" i="103"/>
  <c r="C165" i="103"/>
  <c r="B165" i="103"/>
  <c r="A165" i="103"/>
  <c r="H165" i="103" s="1"/>
  <c r="D164" i="103"/>
  <c r="C164" i="103"/>
  <c r="B164" i="103"/>
  <c r="A164" i="103"/>
  <c r="D163" i="103"/>
  <c r="C163" i="103"/>
  <c r="B163" i="103"/>
  <c r="A163" i="103"/>
  <c r="H163" i="103" s="1"/>
  <c r="D162" i="103"/>
  <c r="C162" i="103"/>
  <c r="B162" i="103"/>
  <c r="A162" i="103"/>
  <c r="D161" i="103"/>
  <c r="C161" i="103"/>
  <c r="B161" i="103"/>
  <c r="A161" i="103"/>
  <c r="H161" i="103" s="1"/>
  <c r="D160" i="103"/>
  <c r="C160" i="103"/>
  <c r="B160" i="103"/>
  <c r="A160" i="103"/>
  <c r="D159" i="103"/>
  <c r="C159" i="103"/>
  <c r="B159" i="103"/>
  <c r="A159" i="103"/>
  <c r="H159" i="103" s="1"/>
  <c r="D158" i="103"/>
  <c r="C158" i="103"/>
  <c r="B158" i="103"/>
  <c r="A158" i="103"/>
  <c r="D157" i="103"/>
  <c r="C157" i="103"/>
  <c r="B157" i="103"/>
  <c r="A157" i="103"/>
  <c r="H157" i="103" s="1"/>
  <c r="D156" i="103"/>
  <c r="C156" i="103"/>
  <c r="B156" i="103"/>
  <c r="A156" i="103"/>
  <c r="D155" i="103"/>
  <c r="C155" i="103"/>
  <c r="B155" i="103"/>
  <c r="A155" i="103"/>
  <c r="D154" i="103"/>
  <c r="C154" i="103"/>
  <c r="B154" i="103"/>
  <c r="A154" i="103"/>
  <c r="D153" i="103"/>
  <c r="C153" i="103"/>
  <c r="B153" i="103"/>
  <c r="A153" i="103"/>
  <c r="H153" i="103" s="1"/>
  <c r="D152" i="103"/>
  <c r="C152" i="103"/>
  <c r="B152" i="103"/>
  <c r="A152" i="103"/>
  <c r="D151" i="103"/>
  <c r="C151" i="103"/>
  <c r="B151" i="103"/>
  <c r="A151" i="103"/>
  <c r="D150" i="103"/>
  <c r="C150" i="103"/>
  <c r="B150" i="103"/>
  <c r="A150" i="103"/>
  <c r="D149" i="103"/>
  <c r="C149" i="103"/>
  <c r="B149" i="103"/>
  <c r="A149" i="103"/>
  <c r="H149" i="103" s="1"/>
  <c r="D148" i="103"/>
  <c r="C148" i="103"/>
  <c r="B148" i="103"/>
  <c r="A148" i="103"/>
  <c r="D147" i="103"/>
  <c r="C147" i="103"/>
  <c r="B147" i="103"/>
  <c r="A147" i="103"/>
  <c r="H147" i="103" s="1"/>
  <c r="D146" i="103"/>
  <c r="C146" i="103"/>
  <c r="B146" i="103"/>
  <c r="A146" i="103"/>
  <c r="D145" i="103"/>
  <c r="C145" i="103"/>
  <c r="B145" i="103"/>
  <c r="A145" i="103"/>
  <c r="H145" i="103" s="1"/>
  <c r="D144" i="103"/>
  <c r="C144" i="103"/>
  <c r="B144" i="103"/>
  <c r="A144" i="103"/>
  <c r="D143" i="103"/>
  <c r="C143" i="103"/>
  <c r="B143" i="103"/>
  <c r="A143" i="103"/>
  <c r="H143" i="103" s="1"/>
  <c r="D142" i="103"/>
  <c r="C142" i="103"/>
  <c r="B142" i="103"/>
  <c r="A142" i="103"/>
  <c r="D141" i="103"/>
  <c r="C141" i="103"/>
  <c r="B141" i="103"/>
  <c r="A141" i="103"/>
  <c r="H141" i="103" s="1"/>
  <c r="D140" i="103"/>
  <c r="C140" i="103"/>
  <c r="B140" i="103"/>
  <c r="A140" i="103"/>
  <c r="D139" i="103"/>
  <c r="C139" i="103"/>
  <c r="B139" i="103"/>
  <c r="A139" i="103"/>
  <c r="H139" i="103" s="1"/>
  <c r="D138" i="103"/>
  <c r="C138" i="103"/>
  <c r="B138" i="103"/>
  <c r="A138" i="103"/>
  <c r="D137" i="103"/>
  <c r="C137" i="103"/>
  <c r="B137" i="103"/>
  <c r="A137" i="103"/>
  <c r="D136" i="103"/>
  <c r="C136" i="103"/>
  <c r="B136" i="103"/>
  <c r="A136" i="103"/>
  <c r="D135" i="103"/>
  <c r="C135" i="103"/>
  <c r="B135" i="103"/>
  <c r="A135" i="103"/>
  <c r="H135" i="103" s="1"/>
  <c r="D134" i="103"/>
  <c r="C134" i="103"/>
  <c r="B134" i="103"/>
  <c r="A134" i="103"/>
  <c r="D133" i="103"/>
  <c r="C133" i="103"/>
  <c r="B133" i="103"/>
  <c r="A133" i="103"/>
  <c r="H133" i="103" s="1"/>
  <c r="D132" i="103"/>
  <c r="C132" i="103"/>
  <c r="B132" i="103"/>
  <c r="A132" i="103"/>
  <c r="D131" i="103"/>
  <c r="C131" i="103"/>
  <c r="B131" i="103"/>
  <c r="A131" i="103"/>
  <c r="H131" i="103" s="1"/>
  <c r="D130" i="103"/>
  <c r="C130" i="103"/>
  <c r="B130" i="103"/>
  <c r="A130" i="103"/>
  <c r="D129" i="103"/>
  <c r="C129" i="103"/>
  <c r="B129" i="103"/>
  <c r="A129" i="103"/>
  <c r="H129" i="103" s="1"/>
  <c r="D128" i="103"/>
  <c r="C128" i="103"/>
  <c r="B128" i="103"/>
  <c r="A128" i="103"/>
  <c r="D127" i="103"/>
  <c r="C127" i="103"/>
  <c r="B127" i="103"/>
  <c r="A127" i="103"/>
  <c r="H127" i="103" s="1"/>
  <c r="D126" i="103"/>
  <c r="C126" i="103"/>
  <c r="B126" i="103"/>
  <c r="A126" i="103"/>
  <c r="D125" i="103"/>
  <c r="C125" i="103"/>
  <c r="B125" i="103"/>
  <c r="A125" i="103"/>
  <c r="H125" i="103" s="1"/>
  <c r="D124" i="103"/>
  <c r="C124" i="103"/>
  <c r="B124" i="103"/>
  <c r="A124" i="103"/>
  <c r="D123" i="103"/>
  <c r="C123" i="103"/>
  <c r="B123" i="103"/>
  <c r="A123" i="103"/>
  <c r="H123" i="103" s="1"/>
  <c r="D122" i="103"/>
  <c r="C122" i="103"/>
  <c r="B122" i="103"/>
  <c r="A122" i="103"/>
  <c r="D121" i="103"/>
  <c r="C121" i="103"/>
  <c r="B121" i="103"/>
  <c r="A121" i="103"/>
  <c r="H121" i="103" s="1"/>
  <c r="D120" i="103"/>
  <c r="C120" i="103"/>
  <c r="B120" i="103"/>
  <c r="A120" i="103"/>
  <c r="D119" i="103"/>
  <c r="C119" i="103"/>
  <c r="B119" i="103"/>
  <c r="A119" i="103"/>
  <c r="H119" i="103" s="1"/>
  <c r="D118" i="103"/>
  <c r="C118" i="103"/>
  <c r="B118" i="103"/>
  <c r="A118" i="103"/>
  <c r="D117" i="103"/>
  <c r="C117" i="103"/>
  <c r="B117" i="103"/>
  <c r="A117" i="103"/>
  <c r="H117" i="103" s="1"/>
  <c r="D116" i="103"/>
  <c r="C116" i="103"/>
  <c r="B116" i="103"/>
  <c r="A116" i="103"/>
  <c r="D115" i="103"/>
  <c r="C115" i="103"/>
  <c r="B115" i="103"/>
  <c r="A115" i="103"/>
  <c r="D114" i="103"/>
  <c r="C114" i="103"/>
  <c r="B114" i="103"/>
  <c r="A114" i="103"/>
  <c r="D113" i="103"/>
  <c r="C113" i="103"/>
  <c r="B113" i="103"/>
  <c r="A113" i="103"/>
  <c r="D112" i="103"/>
  <c r="C112" i="103"/>
  <c r="B112" i="103"/>
  <c r="A112" i="103"/>
  <c r="D111" i="103"/>
  <c r="C111" i="103"/>
  <c r="B111" i="103"/>
  <c r="A111" i="103"/>
  <c r="D110" i="103"/>
  <c r="C110" i="103"/>
  <c r="B110" i="103"/>
  <c r="A110" i="103"/>
  <c r="D109" i="103"/>
  <c r="C109" i="103"/>
  <c r="B109" i="103"/>
  <c r="A109" i="103"/>
  <c r="D108" i="103"/>
  <c r="C108" i="103"/>
  <c r="B108" i="103"/>
  <c r="A108" i="103"/>
  <c r="D107" i="103"/>
  <c r="C107" i="103"/>
  <c r="B107" i="103"/>
  <c r="A107" i="103"/>
  <c r="D106" i="103"/>
  <c r="C106" i="103"/>
  <c r="B106" i="103"/>
  <c r="A106" i="103"/>
  <c r="D105" i="103"/>
  <c r="C105" i="103"/>
  <c r="B105" i="103"/>
  <c r="A105" i="103"/>
  <c r="D104" i="103"/>
  <c r="C104" i="103"/>
  <c r="B104" i="103"/>
  <c r="A104" i="103"/>
  <c r="D103" i="103"/>
  <c r="C103" i="103"/>
  <c r="B103" i="103"/>
  <c r="A103" i="103"/>
  <c r="D102" i="103"/>
  <c r="C102" i="103"/>
  <c r="B102" i="103"/>
  <c r="A102" i="103"/>
  <c r="D101" i="103"/>
  <c r="C101" i="103"/>
  <c r="B101" i="103"/>
  <c r="A101" i="103"/>
  <c r="D100" i="103"/>
  <c r="C100" i="103"/>
  <c r="B100" i="103"/>
  <c r="A100" i="103"/>
  <c r="D99" i="103"/>
  <c r="C99" i="103"/>
  <c r="B99" i="103"/>
  <c r="A99" i="103"/>
  <c r="D98" i="103"/>
  <c r="C98" i="103"/>
  <c r="B98" i="103"/>
  <c r="A98" i="103"/>
  <c r="D97" i="103"/>
  <c r="C97" i="103"/>
  <c r="B97" i="103"/>
  <c r="A97" i="103"/>
  <c r="D96" i="103"/>
  <c r="C96" i="103"/>
  <c r="B96" i="103"/>
  <c r="A96" i="103"/>
  <c r="D95" i="103"/>
  <c r="C95" i="103"/>
  <c r="B95" i="103"/>
  <c r="A95" i="103"/>
  <c r="D94" i="103"/>
  <c r="C94" i="103"/>
  <c r="B94" i="103"/>
  <c r="A94" i="103"/>
  <c r="D93" i="103"/>
  <c r="C93" i="103"/>
  <c r="B93" i="103"/>
  <c r="A93" i="103"/>
  <c r="D92" i="103"/>
  <c r="C92" i="103"/>
  <c r="B92" i="103"/>
  <c r="A92" i="103"/>
  <c r="D91" i="103"/>
  <c r="C91" i="103"/>
  <c r="B91" i="103"/>
  <c r="A91" i="103"/>
  <c r="D90" i="103"/>
  <c r="C90" i="103"/>
  <c r="B90" i="103"/>
  <c r="A90" i="103"/>
  <c r="D89" i="103"/>
  <c r="C89" i="103"/>
  <c r="B89" i="103"/>
  <c r="A89" i="103"/>
  <c r="D88" i="103"/>
  <c r="C88" i="103"/>
  <c r="B88" i="103"/>
  <c r="A88" i="103"/>
  <c r="D87" i="103"/>
  <c r="C87" i="103"/>
  <c r="B87" i="103"/>
  <c r="A87" i="103"/>
  <c r="D86" i="103"/>
  <c r="C86" i="103"/>
  <c r="B86" i="103"/>
  <c r="A86" i="103"/>
  <c r="D85" i="103"/>
  <c r="C85" i="103"/>
  <c r="B85" i="103"/>
  <c r="A85" i="103"/>
  <c r="D84" i="103"/>
  <c r="C84" i="103"/>
  <c r="B84" i="103"/>
  <c r="A84" i="103"/>
  <c r="D83" i="103"/>
  <c r="C83" i="103"/>
  <c r="B83" i="103"/>
  <c r="A83" i="103"/>
  <c r="D82" i="103"/>
  <c r="C82" i="103"/>
  <c r="B82" i="103"/>
  <c r="A82" i="103"/>
  <c r="D81" i="103"/>
  <c r="C81" i="103"/>
  <c r="B81" i="103"/>
  <c r="A81" i="103"/>
  <c r="D80" i="103"/>
  <c r="C80" i="103"/>
  <c r="B80" i="103"/>
  <c r="A80" i="103"/>
  <c r="D79" i="103"/>
  <c r="C79" i="103"/>
  <c r="B79" i="103"/>
  <c r="A79" i="103"/>
  <c r="D78" i="103"/>
  <c r="C78" i="103"/>
  <c r="B78" i="103"/>
  <c r="A78" i="103"/>
  <c r="D77" i="103"/>
  <c r="C77" i="103"/>
  <c r="B77" i="103"/>
  <c r="A77" i="103"/>
  <c r="D76" i="103"/>
  <c r="C76" i="103"/>
  <c r="B76" i="103"/>
  <c r="A76" i="103"/>
  <c r="D75" i="103"/>
  <c r="C75" i="103"/>
  <c r="B75" i="103"/>
  <c r="A75" i="103"/>
  <c r="D74" i="103"/>
  <c r="C74" i="103"/>
  <c r="B74" i="103"/>
  <c r="A74" i="103"/>
  <c r="D73" i="103"/>
  <c r="C73" i="103"/>
  <c r="B73" i="103"/>
  <c r="A73" i="103"/>
  <c r="D72" i="103"/>
  <c r="C72" i="103"/>
  <c r="B72" i="103"/>
  <c r="A72" i="103"/>
  <c r="D71" i="103"/>
  <c r="C71" i="103"/>
  <c r="B71" i="103"/>
  <c r="A71" i="103"/>
  <c r="D70" i="103"/>
  <c r="C70" i="103"/>
  <c r="B70" i="103"/>
  <c r="A70" i="103"/>
  <c r="D69" i="103"/>
  <c r="C69" i="103"/>
  <c r="B69" i="103"/>
  <c r="A69" i="103"/>
  <c r="D68" i="103"/>
  <c r="C68" i="103"/>
  <c r="B68" i="103"/>
  <c r="A68" i="103"/>
  <c r="D67" i="103"/>
  <c r="C67" i="103"/>
  <c r="B67" i="103"/>
  <c r="A67" i="103"/>
  <c r="D66" i="103"/>
  <c r="C66" i="103"/>
  <c r="B66" i="103"/>
  <c r="A66" i="103"/>
  <c r="D65" i="103"/>
  <c r="C65" i="103"/>
  <c r="B65" i="103"/>
  <c r="A65" i="103"/>
  <c r="D64" i="103"/>
  <c r="C64" i="103"/>
  <c r="B64" i="103"/>
  <c r="A64" i="103"/>
  <c r="D63" i="103"/>
  <c r="C63" i="103"/>
  <c r="B63" i="103"/>
  <c r="A63" i="103"/>
  <c r="D62" i="103"/>
  <c r="C62" i="103"/>
  <c r="B62" i="103"/>
  <c r="A62" i="103"/>
  <c r="D61" i="103"/>
  <c r="C61" i="103"/>
  <c r="B61" i="103"/>
  <c r="A61" i="103"/>
  <c r="D60" i="103"/>
  <c r="C60" i="103"/>
  <c r="B60" i="103"/>
  <c r="A60" i="103"/>
  <c r="D59" i="103"/>
  <c r="C59" i="103"/>
  <c r="B59" i="103"/>
  <c r="A59" i="103"/>
  <c r="D58" i="103"/>
  <c r="C58" i="103"/>
  <c r="B58" i="103"/>
  <c r="A58" i="103"/>
  <c r="D57" i="103"/>
  <c r="C57" i="103"/>
  <c r="B57" i="103"/>
  <c r="A57" i="103"/>
  <c r="D56" i="103"/>
  <c r="C56" i="103"/>
  <c r="B56" i="103"/>
  <c r="A56" i="103"/>
  <c r="D55" i="103"/>
  <c r="C55" i="103"/>
  <c r="B55" i="103"/>
  <c r="A55" i="103"/>
  <c r="D54" i="103"/>
  <c r="C54" i="103"/>
  <c r="B54" i="103"/>
  <c r="A54" i="103"/>
  <c r="C53" i="103"/>
  <c r="B53" i="103"/>
  <c r="A53" i="103"/>
  <c r="C52" i="103"/>
  <c r="B52" i="103"/>
  <c r="A52" i="103"/>
  <c r="C51" i="103"/>
  <c r="B51" i="103"/>
  <c r="A51" i="103"/>
  <c r="C50" i="103"/>
  <c r="B50" i="103"/>
  <c r="A50" i="103"/>
  <c r="C49" i="103"/>
  <c r="B49" i="103"/>
  <c r="A49" i="103"/>
  <c r="C48" i="103"/>
  <c r="B48" i="103"/>
  <c r="A48" i="103"/>
  <c r="C47" i="103"/>
  <c r="B47" i="103"/>
  <c r="A47" i="103"/>
  <c r="C46" i="103"/>
  <c r="B46" i="103"/>
  <c r="A46" i="103"/>
  <c r="C45" i="103"/>
  <c r="B45" i="103"/>
  <c r="A45" i="103"/>
  <c r="C44" i="103"/>
  <c r="B44" i="103"/>
  <c r="A44" i="103"/>
  <c r="C43" i="103"/>
  <c r="B43" i="103"/>
  <c r="A43" i="103"/>
  <c r="C42" i="103"/>
  <c r="B42" i="103"/>
  <c r="A42" i="103"/>
  <c r="C41" i="103"/>
  <c r="B41" i="103"/>
  <c r="A41" i="103"/>
  <c r="C40" i="103"/>
  <c r="B40" i="103"/>
  <c r="A40" i="103"/>
  <c r="C39" i="103"/>
  <c r="B39" i="103"/>
  <c r="A39" i="103"/>
  <c r="C38" i="103"/>
  <c r="B38" i="103"/>
  <c r="A38" i="103"/>
  <c r="C37" i="103"/>
  <c r="B37" i="103"/>
  <c r="A37" i="103"/>
  <c r="C36" i="103"/>
  <c r="B36" i="103"/>
  <c r="A36" i="103"/>
  <c r="C35" i="103"/>
  <c r="B35" i="103"/>
  <c r="A35" i="103"/>
  <c r="C34" i="103"/>
  <c r="B34" i="103"/>
  <c r="A34" i="103"/>
  <c r="C33" i="103"/>
  <c r="B33" i="103"/>
  <c r="A33" i="103"/>
  <c r="C32" i="103"/>
  <c r="B32" i="103"/>
  <c r="A32" i="103"/>
  <c r="C31" i="103"/>
  <c r="B31" i="103"/>
  <c r="A31" i="103"/>
  <c r="C30" i="103"/>
  <c r="B30" i="103"/>
  <c r="A30" i="103"/>
  <c r="C29" i="103"/>
  <c r="B29" i="103"/>
  <c r="A29" i="103"/>
  <c r="C28" i="103"/>
  <c r="B28" i="103"/>
  <c r="A28" i="103"/>
  <c r="C27" i="103"/>
  <c r="B27" i="103"/>
  <c r="A27" i="103"/>
  <c r="C26" i="103"/>
  <c r="B26" i="103"/>
  <c r="A26" i="103"/>
  <c r="C25" i="103"/>
  <c r="B25" i="103"/>
  <c r="A25" i="103"/>
  <c r="C24" i="103"/>
  <c r="B24" i="103"/>
  <c r="A24" i="103"/>
  <c r="C23" i="103"/>
  <c r="B23" i="103"/>
  <c r="A23" i="103"/>
  <c r="C22" i="103"/>
  <c r="B22" i="103"/>
  <c r="A22" i="103"/>
  <c r="C21" i="103"/>
  <c r="B21" i="103"/>
  <c r="A21" i="103"/>
  <c r="C20" i="103"/>
  <c r="B20" i="103"/>
  <c r="A20" i="103"/>
  <c r="C19" i="103"/>
  <c r="B19" i="103"/>
  <c r="A19" i="103"/>
  <c r="C18" i="103"/>
  <c r="B18" i="103"/>
  <c r="A18" i="103"/>
  <c r="C17" i="103"/>
  <c r="B17" i="103"/>
  <c r="A17" i="103"/>
  <c r="C16" i="103"/>
  <c r="B16" i="103"/>
  <c r="A16" i="103"/>
  <c r="C15" i="103"/>
  <c r="B15" i="103"/>
  <c r="A15" i="103"/>
  <c r="C14" i="103"/>
  <c r="B14" i="103"/>
  <c r="A14" i="103"/>
  <c r="C13" i="103"/>
  <c r="B13" i="103"/>
  <c r="A13" i="103"/>
  <c r="C12" i="103"/>
  <c r="B12" i="103"/>
  <c r="A12" i="103"/>
  <c r="C11" i="103"/>
  <c r="B11" i="103"/>
  <c r="A11" i="103"/>
  <c r="C10" i="103"/>
  <c r="B10" i="103"/>
  <c r="A10" i="103"/>
  <c r="C9" i="103"/>
  <c r="B9" i="103"/>
  <c r="A9" i="103"/>
  <c r="C8" i="103"/>
  <c r="B8" i="103"/>
  <c r="A8" i="103"/>
  <c r="C7" i="103"/>
  <c r="B7" i="103"/>
  <c r="A7" i="103"/>
  <c r="C6" i="103"/>
  <c r="B6" i="103"/>
  <c r="A6" i="103"/>
  <c r="C5" i="103"/>
  <c r="B5" i="103"/>
  <c r="A5" i="103"/>
  <c r="C4" i="103"/>
  <c r="B4" i="103"/>
  <c r="A4" i="103"/>
  <c r="C3" i="103"/>
  <c r="B3" i="103"/>
  <c r="A3" i="103"/>
  <c r="C2" i="103"/>
  <c r="B2" i="103"/>
  <c r="A2" i="103"/>
  <c r="D200" i="102"/>
  <c r="D199" i="102"/>
  <c r="D198" i="102"/>
  <c r="D197" i="102"/>
  <c r="D196" i="102"/>
  <c r="D195" i="102"/>
  <c r="D194" i="102"/>
  <c r="D193" i="102"/>
  <c r="D192" i="102"/>
  <c r="D191" i="102"/>
  <c r="D190" i="102"/>
  <c r="D189" i="102"/>
  <c r="D188" i="102"/>
  <c r="D187" i="102"/>
  <c r="D186" i="102"/>
  <c r="D185" i="102"/>
  <c r="D184" i="102"/>
  <c r="D183" i="102"/>
  <c r="D182" i="102"/>
  <c r="D181" i="102"/>
  <c r="D180" i="102"/>
  <c r="D179" i="102"/>
  <c r="D178" i="102"/>
  <c r="D177" i="102"/>
  <c r="D176" i="102"/>
  <c r="D175" i="102"/>
  <c r="D174" i="102"/>
  <c r="D173" i="102"/>
  <c r="D172" i="102"/>
  <c r="D171" i="102"/>
  <c r="D170" i="102"/>
  <c r="D169" i="102"/>
  <c r="D168" i="102"/>
  <c r="D167" i="102"/>
  <c r="D166" i="102"/>
  <c r="D165" i="102"/>
  <c r="D164" i="102"/>
  <c r="D163" i="102"/>
  <c r="D162" i="102"/>
  <c r="D161" i="102"/>
  <c r="D160" i="102"/>
  <c r="D159" i="102"/>
  <c r="D158" i="102"/>
  <c r="D157" i="102"/>
  <c r="D156" i="102"/>
  <c r="D155" i="102"/>
  <c r="D154" i="102"/>
  <c r="D153" i="102"/>
  <c r="D152" i="102"/>
  <c r="D151" i="102"/>
  <c r="D150" i="102"/>
  <c r="D149" i="102"/>
  <c r="D148" i="102"/>
  <c r="D147" i="102"/>
  <c r="D146" i="102"/>
  <c r="D145" i="102"/>
  <c r="D144" i="102"/>
  <c r="D143" i="102"/>
  <c r="D142" i="102"/>
  <c r="D141" i="102"/>
  <c r="D140" i="102"/>
  <c r="D139" i="102"/>
  <c r="D138" i="102"/>
  <c r="D137" i="102"/>
  <c r="D136" i="102"/>
  <c r="D135" i="102"/>
  <c r="D134" i="102"/>
  <c r="D133" i="102"/>
  <c r="D132" i="102"/>
  <c r="D131" i="102"/>
  <c r="D130" i="102"/>
  <c r="D129" i="102"/>
  <c r="D128" i="102"/>
  <c r="D127" i="102"/>
  <c r="D126" i="102"/>
  <c r="D125" i="102"/>
  <c r="D124" i="102"/>
  <c r="D123" i="102"/>
  <c r="D122" i="102"/>
  <c r="D121" i="102"/>
  <c r="D120" i="102"/>
  <c r="D119" i="102"/>
  <c r="D118" i="102"/>
  <c r="D117" i="102"/>
  <c r="D116" i="102"/>
  <c r="D115" i="102"/>
  <c r="D114" i="102"/>
  <c r="D113" i="102"/>
  <c r="D112" i="102"/>
  <c r="D111" i="102"/>
  <c r="D110" i="102"/>
  <c r="D109" i="102"/>
  <c r="D108" i="102"/>
  <c r="D107" i="102"/>
  <c r="D106" i="102"/>
  <c r="D105" i="102"/>
  <c r="D104" i="102"/>
  <c r="D103" i="102"/>
  <c r="D102" i="102"/>
  <c r="D101" i="102"/>
  <c r="D100" i="102"/>
  <c r="D99" i="102"/>
  <c r="D98" i="102"/>
  <c r="D97" i="102"/>
  <c r="D96" i="102"/>
  <c r="D95" i="102"/>
  <c r="D94" i="102"/>
  <c r="D93" i="102"/>
  <c r="D92" i="102"/>
  <c r="D91" i="102"/>
  <c r="D90" i="102"/>
  <c r="D89" i="102"/>
  <c r="D88" i="102"/>
  <c r="L88" i="102" s="1"/>
  <c r="D87" i="102"/>
  <c r="D86" i="102"/>
  <c r="D85" i="102"/>
  <c r="D84" i="102"/>
  <c r="D83" i="102"/>
  <c r="D82" i="102"/>
  <c r="D81" i="102"/>
  <c r="D80" i="102"/>
  <c r="L80" i="102" s="1"/>
  <c r="D79" i="102"/>
  <c r="D78" i="102"/>
  <c r="D77" i="102"/>
  <c r="D76" i="102"/>
  <c r="D75" i="102"/>
  <c r="D74" i="102"/>
  <c r="D73" i="102"/>
  <c r="D72" i="102"/>
  <c r="D71" i="102"/>
  <c r="D70" i="102"/>
  <c r="D69" i="102"/>
  <c r="D68" i="102"/>
  <c r="L68" i="102" s="1"/>
  <c r="D67" i="102"/>
  <c r="L67" i="102" s="1"/>
  <c r="D66" i="102"/>
  <c r="D65" i="102"/>
  <c r="D64" i="102"/>
  <c r="D63" i="102"/>
  <c r="D62" i="102"/>
  <c r="D61" i="102"/>
  <c r="D60" i="102"/>
  <c r="L60" i="102" s="1"/>
  <c r="D59" i="102"/>
  <c r="L59" i="102" s="1"/>
  <c r="D58" i="102"/>
  <c r="D57" i="102"/>
  <c r="D56" i="102"/>
  <c r="D55" i="102"/>
  <c r="L26" i="97"/>
  <c r="L25" i="97"/>
  <c r="L24" i="97"/>
  <c r="L23" i="97"/>
  <c r="L22" i="97"/>
  <c r="L21" i="97"/>
  <c r="L20" i="97"/>
  <c r="L19" i="97"/>
  <c r="M19" i="97" s="1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G200" i="106"/>
  <c r="D200" i="106"/>
  <c r="C200" i="106"/>
  <c r="B200" i="106"/>
  <c r="H200" i="106" s="1"/>
  <c r="A200" i="106"/>
  <c r="D199" i="106"/>
  <c r="C199" i="106"/>
  <c r="B199" i="106"/>
  <c r="A199" i="106"/>
  <c r="H198" i="106"/>
  <c r="G198" i="106"/>
  <c r="D198" i="106"/>
  <c r="C198" i="106"/>
  <c r="B198" i="106"/>
  <c r="A198" i="106"/>
  <c r="D197" i="106"/>
  <c r="H197" i="106" s="1"/>
  <c r="C197" i="106"/>
  <c r="B197" i="106"/>
  <c r="A197" i="106"/>
  <c r="G196" i="106"/>
  <c r="D196" i="106"/>
  <c r="C196" i="106"/>
  <c r="B196" i="106"/>
  <c r="H196" i="106" s="1"/>
  <c r="A196" i="106"/>
  <c r="D195" i="106"/>
  <c r="C195" i="106"/>
  <c r="B195" i="106"/>
  <c r="A195" i="106"/>
  <c r="H194" i="106"/>
  <c r="G194" i="106"/>
  <c r="D194" i="106"/>
  <c r="C194" i="106"/>
  <c r="B194" i="106"/>
  <c r="A194" i="106"/>
  <c r="D193" i="106"/>
  <c r="H193" i="106" s="1"/>
  <c r="C193" i="106"/>
  <c r="B193" i="106"/>
  <c r="A193" i="106"/>
  <c r="G192" i="106"/>
  <c r="D192" i="106"/>
  <c r="C192" i="106"/>
  <c r="B192" i="106"/>
  <c r="H192" i="106" s="1"/>
  <c r="A192" i="106"/>
  <c r="D191" i="106"/>
  <c r="C191" i="106"/>
  <c r="B191" i="106"/>
  <c r="A191" i="106"/>
  <c r="H190" i="106"/>
  <c r="D190" i="106"/>
  <c r="G190" i="106" s="1"/>
  <c r="C190" i="106"/>
  <c r="B190" i="106"/>
  <c r="A190" i="106"/>
  <c r="D189" i="106"/>
  <c r="H189" i="106" s="1"/>
  <c r="C189" i="106"/>
  <c r="B189" i="106"/>
  <c r="A189" i="106"/>
  <c r="G188" i="106"/>
  <c r="D188" i="106"/>
  <c r="C188" i="106"/>
  <c r="B188" i="106"/>
  <c r="H188" i="106" s="1"/>
  <c r="A188" i="106"/>
  <c r="D187" i="106"/>
  <c r="C187" i="106"/>
  <c r="B187" i="106"/>
  <c r="A187" i="106"/>
  <c r="H186" i="106"/>
  <c r="D186" i="106"/>
  <c r="G186" i="106" s="1"/>
  <c r="C186" i="106"/>
  <c r="B186" i="106"/>
  <c r="A186" i="106"/>
  <c r="D185" i="106"/>
  <c r="H185" i="106" s="1"/>
  <c r="C185" i="106"/>
  <c r="B185" i="106"/>
  <c r="A185" i="106"/>
  <c r="G184" i="106"/>
  <c r="D184" i="106"/>
  <c r="C184" i="106"/>
  <c r="B184" i="106"/>
  <c r="H184" i="106" s="1"/>
  <c r="A184" i="106"/>
  <c r="D183" i="106"/>
  <c r="C183" i="106"/>
  <c r="B183" i="106"/>
  <c r="A183" i="106"/>
  <c r="H182" i="106"/>
  <c r="D182" i="106"/>
  <c r="G182" i="106" s="1"/>
  <c r="C182" i="106"/>
  <c r="B182" i="106"/>
  <c r="A182" i="106"/>
  <c r="D181" i="106"/>
  <c r="H181" i="106" s="1"/>
  <c r="C181" i="106"/>
  <c r="B181" i="106"/>
  <c r="A181" i="106"/>
  <c r="G180" i="106"/>
  <c r="D180" i="106"/>
  <c r="C180" i="106"/>
  <c r="B180" i="106"/>
  <c r="H180" i="106" s="1"/>
  <c r="A180" i="106"/>
  <c r="D179" i="106"/>
  <c r="C179" i="106"/>
  <c r="B179" i="106"/>
  <c r="A179" i="106"/>
  <c r="H178" i="106"/>
  <c r="D178" i="106"/>
  <c r="G178" i="106" s="1"/>
  <c r="C178" i="106"/>
  <c r="B178" i="106"/>
  <c r="A178" i="106"/>
  <c r="D177" i="106"/>
  <c r="H177" i="106" s="1"/>
  <c r="C177" i="106"/>
  <c r="B177" i="106"/>
  <c r="A177" i="106"/>
  <c r="G176" i="106"/>
  <c r="D176" i="106"/>
  <c r="C176" i="106"/>
  <c r="B176" i="106"/>
  <c r="H176" i="106" s="1"/>
  <c r="A176" i="106"/>
  <c r="D175" i="106"/>
  <c r="C175" i="106"/>
  <c r="B175" i="106"/>
  <c r="A175" i="106"/>
  <c r="H174" i="106"/>
  <c r="D174" i="106"/>
  <c r="G174" i="106" s="1"/>
  <c r="C174" i="106"/>
  <c r="B174" i="106"/>
  <c r="A174" i="106"/>
  <c r="D173" i="106"/>
  <c r="H173" i="106" s="1"/>
  <c r="C173" i="106"/>
  <c r="B173" i="106"/>
  <c r="A173" i="106"/>
  <c r="G172" i="106"/>
  <c r="D172" i="106"/>
  <c r="C172" i="106"/>
  <c r="B172" i="106"/>
  <c r="H172" i="106" s="1"/>
  <c r="A172" i="106"/>
  <c r="D171" i="106"/>
  <c r="C171" i="106"/>
  <c r="B171" i="106"/>
  <c r="A171" i="106"/>
  <c r="H170" i="106"/>
  <c r="D170" i="106"/>
  <c r="G170" i="106" s="1"/>
  <c r="C170" i="106"/>
  <c r="B170" i="106"/>
  <c r="A170" i="106"/>
  <c r="D169" i="106"/>
  <c r="H169" i="106" s="1"/>
  <c r="C169" i="106"/>
  <c r="B169" i="106"/>
  <c r="A169" i="106"/>
  <c r="G168" i="106"/>
  <c r="D168" i="106"/>
  <c r="C168" i="106"/>
  <c r="B168" i="106"/>
  <c r="H168" i="106" s="1"/>
  <c r="A168" i="106"/>
  <c r="D167" i="106"/>
  <c r="C167" i="106"/>
  <c r="B167" i="106"/>
  <c r="A167" i="106"/>
  <c r="H166" i="106"/>
  <c r="G166" i="106"/>
  <c r="D166" i="106"/>
  <c r="C166" i="106"/>
  <c r="B166" i="106"/>
  <c r="A166" i="106"/>
  <c r="D165" i="106"/>
  <c r="H165" i="106" s="1"/>
  <c r="C165" i="106"/>
  <c r="B165" i="106"/>
  <c r="A165" i="106"/>
  <c r="G164" i="106"/>
  <c r="D164" i="106"/>
  <c r="C164" i="106"/>
  <c r="B164" i="106"/>
  <c r="H164" i="106" s="1"/>
  <c r="A164" i="106"/>
  <c r="D163" i="106"/>
  <c r="C163" i="106"/>
  <c r="B163" i="106"/>
  <c r="A163" i="106"/>
  <c r="H162" i="106"/>
  <c r="G162" i="106"/>
  <c r="D162" i="106"/>
  <c r="C162" i="106"/>
  <c r="B162" i="106"/>
  <c r="A162" i="106"/>
  <c r="D161" i="106"/>
  <c r="H161" i="106" s="1"/>
  <c r="C161" i="106"/>
  <c r="B161" i="106"/>
  <c r="A161" i="106"/>
  <c r="G160" i="106"/>
  <c r="D160" i="106"/>
  <c r="C160" i="106"/>
  <c r="B160" i="106"/>
  <c r="H160" i="106" s="1"/>
  <c r="A160" i="106"/>
  <c r="D159" i="106"/>
  <c r="C159" i="106"/>
  <c r="B159" i="106"/>
  <c r="A159" i="106"/>
  <c r="H158" i="106"/>
  <c r="D158" i="106"/>
  <c r="G158" i="106" s="1"/>
  <c r="C158" i="106"/>
  <c r="B158" i="106"/>
  <c r="A158" i="106"/>
  <c r="D157" i="106"/>
  <c r="H157" i="106" s="1"/>
  <c r="C157" i="106"/>
  <c r="B157" i="106"/>
  <c r="A157" i="106"/>
  <c r="G156" i="106"/>
  <c r="D156" i="106"/>
  <c r="C156" i="106"/>
  <c r="B156" i="106"/>
  <c r="H156" i="106" s="1"/>
  <c r="A156" i="106"/>
  <c r="D155" i="106"/>
  <c r="C155" i="106"/>
  <c r="B155" i="106"/>
  <c r="A155" i="106"/>
  <c r="H154" i="106"/>
  <c r="D154" i="106"/>
  <c r="G154" i="106" s="1"/>
  <c r="C154" i="106"/>
  <c r="B154" i="106"/>
  <c r="A154" i="106"/>
  <c r="D153" i="106"/>
  <c r="H153" i="106" s="1"/>
  <c r="C153" i="106"/>
  <c r="B153" i="106"/>
  <c r="A153" i="106"/>
  <c r="G152" i="106"/>
  <c r="D152" i="106"/>
  <c r="C152" i="106"/>
  <c r="B152" i="106"/>
  <c r="H152" i="106" s="1"/>
  <c r="A152" i="106"/>
  <c r="D151" i="106"/>
  <c r="C151" i="106"/>
  <c r="B151" i="106"/>
  <c r="A151" i="106"/>
  <c r="H150" i="106"/>
  <c r="G150" i="106"/>
  <c r="D150" i="106"/>
  <c r="C150" i="106"/>
  <c r="B150" i="106"/>
  <c r="A150" i="106"/>
  <c r="D149" i="106"/>
  <c r="H149" i="106" s="1"/>
  <c r="C149" i="106"/>
  <c r="B149" i="106"/>
  <c r="A149" i="106"/>
  <c r="G148" i="106"/>
  <c r="D148" i="106"/>
  <c r="C148" i="106"/>
  <c r="B148" i="106"/>
  <c r="H148" i="106" s="1"/>
  <c r="A148" i="106"/>
  <c r="D147" i="106"/>
  <c r="C147" i="106"/>
  <c r="B147" i="106"/>
  <c r="A147" i="106"/>
  <c r="H146" i="106"/>
  <c r="D146" i="106"/>
  <c r="G146" i="106" s="1"/>
  <c r="C146" i="106"/>
  <c r="B146" i="106"/>
  <c r="A146" i="106"/>
  <c r="D145" i="106"/>
  <c r="H145" i="106" s="1"/>
  <c r="C145" i="106"/>
  <c r="B145" i="106"/>
  <c r="A145" i="106"/>
  <c r="G144" i="106"/>
  <c r="D144" i="106"/>
  <c r="C144" i="106"/>
  <c r="B144" i="106"/>
  <c r="H144" i="106" s="1"/>
  <c r="A144" i="106"/>
  <c r="D143" i="106"/>
  <c r="C143" i="106"/>
  <c r="B143" i="106"/>
  <c r="A143" i="106"/>
  <c r="H142" i="106"/>
  <c r="G142" i="106"/>
  <c r="D142" i="106"/>
  <c r="C142" i="106"/>
  <c r="B142" i="106"/>
  <c r="A142" i="106"/>
  <c r="D141" i="106"/>
  <c r="H141" i="106" s="1"/>
  <c r="C141" i="106"/>
  <c r="B141" i="106"/>
  <c r="A141" i="106"/>
  <c r="G140" i="106"/>
  <c r="D140" i="106"/>
  <c r="C140" i="106"/>
  <c r="B140" i="106"/>
  <c r="H140" i="106" s="1"/>
  <c r="A140" i="106"/>
  <c r="D139" i="106"/>
  <c r="C139" i="106"/>
  <c r="B139" i="106"/>
  <c r="A139" i="106"/>
  <c r="H138" i="106"/>
  <c r="G138" i="106"/>
  <c r="D138" i="106"/>
  <c r="C138" i="106"/>
  <c r="B138" i="106"/>
  <c r="A138" i="106"/>
  <c r="D137" i="106"/>
  <c r="H137" i="106" s="1"/>
  <c r="C137" i="106"/>
  <c r="B137" i="106"/>
  <c r="A137" i="106"/>
  <c r="G136" i="106"/>
  <c r="D136" i="106"/>
  <c r="C136" i="106"/>
  <c r="B136" i="106"/>
  <c r="H136" i="106" s="1"/>
  <c r="A136" i="106"/>
  <c r="D135" i="106"/>
  <c r="C135" i="106"/>
  <c r="B135" i="106"/>
  <c r="A135" i="106"/>
  <c r="H134" i="106"/>
  <c r="D134" i="106"/>
  <c r="G134" i="106" s="1"/>
  <c r="C134" i="106"/>
  <c r="B134" i="106"/>
  <c r="A134" i="106"/>
  <c r="D133" i="106"/>
  <c r="H133" i="106" s="1"/>
  <c r="C133" i="106"/>
  <c r="B133" i="106"/>
  <c r="A133" i="106"/>
  <c r="G132" i="106"/>
  <c r="D132" i="106"/>
  <c r="C132" i="106"/>
  <c r="B132" i="106"/>
  <c r="H132" i="106" s="1"/>
  <c r="A132" i="106"/>
  <c r="D131" i="106"/>
  <c r="C131" i="106"/>
  <c r="B131" i="106"/>
  <c r="A131" i="106"/>
  <c r="H130" i="106"/>
  <c r="D130" i="106"/>
  <c r="G130" i="106" s="1"/>
  <c r="C130" i="106"/>
  <c r="B130" i="106"/>
  <c r="A130" i="106"/>
  <c r="D129" i="106"/>
  <c r="H129" i="106" s="1"/>
  <c r="C129" i="106"/>
  <c r="B129" i="106"/>
  <c r="A129" i="106"/>
  <c r="G128" i="106"/>
  <c r="D128" i="106"/>
  <c r="C128" i="106"/>
  <c r="B128" i="106"/>
  <c r="H128" i="106" s="1"/>
  <c r="A128" i="106"/>
  <c r="D127" i="106"/>
  <c r="C127" i="106"/>
  <c r="B127" i="106"/>
  <c r="A127" i="106"/>
  <c r="H126" i="106"/>
  <c r="D126" i="106"/>
  <c r="G126" i="106" s="1"/>
  <c r="C126" i="106"/>
  <c r="B126" i="106"/>
  <c r="A126" i="106"/>
  <c r="D125" i="106"/>
  <c r="H125" i="106" s="1"/>
  <c r="C125" i="106"/>
  <c r="B125" i="106"/>
  <c r="A125" i="106"/>
  <c r="G124" i="106"/>
  <c r="D124" i="106"/>
  <c r="C124" i="106"/>
  <c r="B124" i="106"/>
  <c r="H124" i="106" s="1"/>
  <c r="A124" i="106"/>
  <c r="D123" i="106"/>
  <c r="C123" i="106"/>
  <c r="B123" i="106"/>
  <c r="A123" i="106"/>
  <c r="H122" i="106"/>
  <c r="D122" i="106"/>
  <c r="G122" i="106" s="1"/>
  <c r="C122" i="106"/>
  <c r="B122" i="106"/>
  <c r="A122" i="106"/>
  <c r="D121" i="106"/>
  <c r="H121" i="106" s="1"/>
  <c r="C121" i="106"/>
  <c r="B121" i="106"/>
  <c r="A121" i="106"/>
  <c r="G120" i="106"/>
  <c r="D120" i="106"/>
  <c r="C120" i="106"/>
  <c r="B120" i="106"/>
  <c r="H120" i="106" s="1"/>
  <c r="A120" i="106"/>
  <c r="D119" i="106"/>
  <c r="C119" i="106"/>
  <c r="B119" i="106"/>
  <c r="A119" i="106"/>
  <c r="H118" i="106"/>
  <c r="G118" i="106"/>
  <c r="D118" i="106"/>
  <c r="C118" i="106"/>
  <c r="B118" i="106"/>
  <c r="A118" i="106"/>
  <c r="D117" i="106"/>
  <c r="H117" i="106" s="1"/>
  <c r="C117" i="106"/>
  <c r="B117" i="106"/>
  <c r="A117" i="106"/>
  <c r="G116" i="106"/>
  <c r="D116" i="106"/>
  <c r="C116" i="106"/>
  <c r="B116" i="106"/>
  <c r="H116" i="106" s="1"/>
  <c r="A116" i="106"/>
  <c r="D115" i="106"/>
  <c r="C115" i="106"/>
  <c r="B115" i="106"/>
  <c r="A115" i="106"/>
  <c r="H114" i="106"/>
  <c r="D114" i="106"/>
  <c r="G114" i="106" s="1"/>
  <c r="C114" i="106"/>
  <c r="B114" i="106"/>
  <c r="A114" i="106"/>
  <c r="D113" i="106"/>
  <c r="H113" i="106" s="1"/>
  <c r="C113" i="106"/>
  <c r="B113" i="106"/>
  <c r="A113" i="106"/>
  <c r="G112" i="106"/>
  <c r="D112" i="106"/>
  <c r="C112" i="106"/>
  <c r="B112" i="106"/>
  <c r="H112" i="106" s="1"/>
  <c r="A112" i="106"/>
  <c r="D111" i="106"/>
  <c r="C111" i="106"/>
  <c r="B111" i="106"/>
  <c r="A111" i="106"/>
  <c r="H110" i="106"/>
  <c r="G110" i="106"/>
  <c r="D110" i="106"/>
  <c r="C110" i="106"/>
  <c r="B110" i="106"/>
  <c r="A110" i="106"/>
  <c r="D109" i="106"/>
  <c r="H109" i="106" s="1"/>
  <c r="C109" i="106"/>
  <c r="B109" i="106"/>
  <c r="A109" i="106"/>
  <c r="D108" i="106"/>
  <c r="C108" i="106"/>
  <c r="B108" i="106"/>
  <c r="H108" i="106" s="1"/>
  <c r="A108" i="106"/>
  <c r="D107" i="106"/>
  <c r="C107" i="106"/>
  <c r="B107" i="106"/>
  <c r="A107" i="106"/>
  <c r="H106" i="106"/>
  <c r="D106" i="106"/>
  <c r="G106" i="106" s="1"/>
  <c r="C106" i="106"/>
  <c r="B106" i="106"/>
  <c r="A106" i="106"/>
  <c r="D105" i="106"/>
  <c r="H105" i="106" s="1"/>
  <c r="C105" i="106"/>
  <c r="B105" i="106"/>
  <c r="A105" i="106"/>
  <c r="G104" i="106"/>
  <c r="D104" i="106"/>
  <c r="C104" i="106"/>
  <c r="B104" i="106"/>
  <c r="H104" i="106" s="1"/>
  <c r="A104" i="106"/>
  <c r="D103" i="106"/>
  <c r="C103" i="106"/>
  <c r="B103" i="106"/>
  <c r="A103" i="106"/>
  <c r="H102" i="106"/>
  <c r="D102" i="106"/>
  <c r="G102" i="106" s="1"/>
  <c r="C102" i="106"/>
  <c r="B102" i="106"/>
  <c r="A102" i="106"/>
  <c r="D101" i="106"/>
  <c r="H101" i="106" s="1"/>
  <c r="C101" i="106"/>
  <c r="B101" i="106"/>
  <c r="A101" i="106"/>
  <c r="D100" i="106"/>
  <c r="C100" i="106"/>
  <c r="B100" i="106"/>
  <c r="H100" i="106" s="1"/>
  <c r="A100" i="106"/>
  <c r="D99" i="106"/>
  <c r="C99" i="106"/>
  <c r="B99" i="106"/>
  <c r="A99" i="106"/>
  <c r="H98" i="106"/>
  <c r="D98" i="106"/>
  <c r="G98" i="106" s="1"/>
  <c r="C98" i="106"/>
  <c r="B98" i="106"/>
  <c r="A98" i="106"/>
  <c r="D97" i="106"/>
  <c r="H97" i="106" s="1"/>
  <c r="C97" i="106"/>
  <c r="B97" i="106"/>
  <c r="A97" i="106"/>
  <c r="D96" i="106"/>
  <c r="C96" i="106"/>
  <c r="B96" i="106"/>
  <c r="H96" i="106" s="1"/>
  <c r="A96" i="106"/>
  <c r="D95" i="106"/>
  <c r="C95" i="106"/>
  <c r="B95" i="106"/>
  <c r="A95" i="106"/>
  <c r="H94" i="106"/>
  <c r="D94" i="106"/>
  <c r="G94" i="106" s="1"/>
  <c r="C94" i="106"/>
  <c r="B94" i="106"/>
  <c r="A94" i="106"/>
  <c r="D93" i="106"/>
  <c r="C93" i="106"/>
  <c r="B93" i="106"/>
  <c r="A93" i="106"/>
  <c r="H92" i="106"/>
  <c r="D92" i="106"/>
  <c r="C92" i="106"/>
  <c r="B92" i="106"/>
  <c r="A92" i="106"/>
  <c r="D91" i="106"/>
  <c r="C91" i="106"/>
  <c r="B91" i="106"/>
  <c r="A91" i="106"/>
  <c r="D90" i="106"/>
  <c r="G90" i="106" s="1"/>
  <c r="C90" i="106"/>
  <c r="B90" i="106"/>
  <c r="H90" i="106" s="1"/>
  <c r="A90" i="106"/>
  <c r="D89" i="106"/>
  <c r="C89" i="106"/>
  <c r="B89" i="106"/>
  <c r="A89" i="106"/>
  <c r="D88" i="106"/>
  <c r="H88" i="106" s="1"/>
  <c r="C88" i="106"/>
  <c r="B88" i="106"/>
  <c r="A88" i="106"/>
  <c r="D87" i="106"/>
  <c r="G87" i="106" s="1"/>
  <c r="C87" i="106"/>
  <c r="B87" i="106"/>
  <c r="A87" i="106"/>
  <c r="H87" i="106" s="1"/>
  <c r="D86" i="106"/>
  <c r="H86" i="106" s="1"/>
  <c r="C86" i="106"/>
  <c r="B86" i="106"/>
  <c r="A86" i="106"/>
  <c r="G85" i="106"/>
  <c r="D85" i="106"/>
  <c r="H85" i="106" s="1"/>
  <c r="C85" i="106"/>
  <c r="B85" i="106"/>
  <c r="A85" i="106"/>
  <c r="D84" i="106"/>
  <c r="C84" i="106"/>
  <c r="B84" i="106"/>
  <c r="A84" i="106"/>
  <c r="G83" i="106"/>
  <c r="D83" i="106"/>
  <c r="C83" i="106"/>
  <c r="B83" i="106"/>
  <c r="A83" i="106"/>
  <c r="H83" i="106" s="1"/>
  <c r="D82" i="106"/>
  <c r="H82" i="106" s="1"/>
  <c r="C82" i="106"/>
  <c r="B82" i="106"/>
  <c r="A82" i="106"/>
  <c r="G81" i="106"/>
  <c r="D81" i="106"/>
  <c r="H81" i="106" s="1"/>
  <c r="C81" i="106"/>
  <c r="B81" i="106"/>
  <c r="A81" i="106"/>
  <c r="D80" i="106"/>
  <c r="C80" i="106"/>
  <c r="B80" i="106"/>
  <c r="A80" i="106"/>
  <c r="G79" i="106"/>
  <c r="D79" i="106"/>
  <c r="C79" i="106"/>
  <c r="B79" i="106"/>
  <c r="A79" i="106"/>
  <c r="H79" i="106" s="1"/>
  <c r="D78" i="106"/>
  <c r="H78" i="106" s="1"/>
  <c r="C78" i="106"/>
  <c r="B78" i="106"/>
  <c r="A78" i="106"/>
  <c r="G77" i="106"/>
  <c r="D77" i="106"/>
  <c r="H77" i="106" s="1"/>
  <c r="C77" i="106"/>
  <c r="B77" i="106"/>
  <c r="A77" i="106"/>
  <c r="D76" i="106"/>
  <c r="C76" i="106"/>
  <c r="B76" i="106"/>
  <c r="A76" i="106"/>
  <c r="G75" i="106"/>
  <c r="D75" i="106"/>
  <c r="C75" i="106"/>
  <c r="B75" i="106"/>
  <c r="A75" i="106"/>
  <c r="H75" i="106" s="1"/>
  <c r="D74" i="106"/>
  <c r="H74" i="106" s="1"/>
  <c r="C74" i="106"/>
  <c r="B74" i="106"/>
  <c r="A74" i="106"/>
  <c r="G73" i="106"/>
  <c r="D73" i="106"/>
  <c r="H73" i="106" s="1"/>
  <c r="C73" i="106"/>
  <c r="B73" i="106"/>
  <c r="A73" i="106"/>
  <c r="D72" i="106"/>
  <c r="C72" i="106"/>
  <c r="B72" i="106"/>
  <c r="A72" i="106"/>
  <c r="G71" i="106"/>
  <c r="D71" i="106"/>
  <c r="C71" i="106"/>
  <c r="B71" i="106"/>
  <c r="A71" i="106"/>
  <c r="H71" i="106" s="1"/>
  <c r="D70" i="106"/>
  <c r="H70" i="106" s="1"/>
  <c r="C70" i="106"/>
  <c r="B70" i="106"/>
  <c r="A70" i="106"/>
  <c r="G69" i="106"/>
  <c r="D69" i="106"/>
  <c r="H69" i="106" s="1"/>
  <c r="C69" i="106"/>
  <c r="B69" i="106"/>
  <c r="A69" i="106"/>
  <c r="D68" i="106"/>
  <c r="C68" i="106"/>
  <c r="B68" i="106"/>
  <c r="A68" i="106"/>
  <c r="G67" i="106"/>
  <c r="D67" i="106"/>
  <c r="C67" i="106"/>
  <c r="B67" i="106"/>
  <c r="A67" i="106"/>
  <c r="H67" i="106" s="1"/>
  <c r="D66" i="106"/>
  <c r="H66" i="106" s="1"/>
  <c r="C66" i="106"/>
  <c r="B66" i="106"/>
  <c r="A66" i="106"/>
  <c r="G65" i="106"/>
  <c r="D65" i="106"/>
  <c r="H65" i="106" s="1"/>
  <c r="C65" i="106"/>
  <c r="B65" i="106"/>
  <c r="A65" i="106"/>
  <c r="D64" i="106"/>
  <c r="C64" i="106"/>
  <c r="B64" i="106"/>
  <c r="A64" i="106"/>
  <c r="G63" i="106"/>
  <c r="D63" i="106"/>
  <c r="C63" i="106"/>
  <c r="B63" i="106"/>
  <c r="A63" i="106"/>
  <c r="H63" i="106" s="1"/>
  <c r="G62" i="106"/>
  <c r="D62" i="106"/>
  <c r="C62" i="106"/>
  <c r="B62" i="106"/>
  <c r="A62" i="106"/>
  <c r="H62" i="106" s="1"/>
  <c r="G61" i="106"/>
  <c r="D61" i="106"/>
  <c r="H61" i="106" s="1"/>
  <c r="C61" i="106"/>
  <c r="B61" i="106"/>
  <c r="A61" i="106"/>
  <c r="D60" i="106"/>
  <c r="C60" i="106"/>
  <c r="B60" i="106"/>
  <c r="A60" i="106"/>
  <c r="G59" i="106"/>
  <c r="D59" i="106"/>
  <c r="C59" i="106"/>
  <c r="B59" i="106"/>
  <c r="A59" i="106"/>
  <c r="H59" i="106" s="1"/>
  <c r="D58" i="106"/>
  <c r="C58" i="106"/>
  <c r="B58" i="106"/>
  <c r="A58" i="106"/>
  <c r="G57" i="106"/>
  <c r="D57" i="106"/>
  <c r="H57" i="106" s="1"/>
  <c r="C57" i="106"/>
  <c r="B57" i="106"/>
  <c r="A57" i="106"/>
  <c r="D56" i="106"/>
  <c r="C56" i="106"/>
  <c r="B56" i="106"/>
  <c r="A56" i="106"/>
  <c r="G55" i="106"/>
  <c r="D55" i="106"/>
  <c r="C55" i="106"/>
  <c r="B55" i="106"/>
  <c r="A55" i="106"/>
  <c r="H55" i="106" s="1"/>
  <c r="D54" i="106"/>
  <c r="G54" i="106" s="1"/>
  <c r="C54" i="106"/>
  <c r="B54" i="106"/>
  <c r="A54" i="106"/>
  <c r="H54" i="106" s="1"/>
  <c r="G53" i="106"/>
  <c r="D53" i="106"/>
  <c r="H53" i="106" s="1"/>
  <c r="C53" i="106"/>
  <c r="B53" i="106"/>
  <c r="A53" i="106"/>
  <c r="D52" i="106"/>
  <c r="C52" i="106"/>
  <c r="B52" i="106"/>
  <c r="A52" i="106"/>
  <c r="G51" i="106"/>
  <c r="D51" i="106"/>
  <c r="C51" i="106"/>
  <c r="B51" i="106"/>
  <c r="A51" i="106"/>
  <c r="H51" i="106" s="1"/>
  <c r="G50" i="106"/>
  <c r="D50" i="106"/>
  <c r="C50" i="106"/>
  <c r="B50" i="106"/>
  <c r="A50" i="106"/>
  <c r="H50" i="106" s="1"/>
  <c r="G49" i="106"/>
  <c r="D49" i="106"/>
  <c r="H49" i="106" s="1"/>
  <c r="C49" i="106"/>
  <c r="B49" i="106"/>
  <c r="A49" i="106"/>
  <c r="D48" i="106"/>
  <c r="C48" i="106"/>
  <c r="B48" i="106"/>
  <c r="A48" i="106"/>
  <c r="G47" i="106"/>
  <c r="D47" i="106"/>
  <c r="C47" i="106"/>
  <c r="B47" i="106"/>
  <c r="A47" i="106"/>
  <c r="H47" i="106" s="1"/>
  <c r="D46" i="106"/>
  <c r="G46" i="106" s="1"/>
  <c r="C46" i="106"/>
  <c r="B46" i="106"/>
  <c r="A46" i="106"/>
  <c r="G45" i="106"/>
  <c r="D45" i="106"/>
  <c r="H45" i="106" s="1"/>
  <c r="C45" i="106"/>
  <c r="B45" i="106"/>
  <c r="A45" i="106"/>
  <c r="D44" i="106"/>
  <c r="C44" i="106"/>
  <c r="B44" i="106"/>
  <c r="A44" i="106"/>
  <c r="G43" i="106"/>
  <c r="D43" i="106"/>
  <c r="C43" i="106"/>
  <c r="B43" i="106"/>
  <c r="A43" i="106"/>
  <c r="H43" i="106" s="1"/>
  <c r="D42" i="106"/>
  <c r="G42" i="106" s="1"/>
  <c r="C42" i="106"/>
  <c r="B42" i="106"/>
  <c r="A42" i="106"/>
  <c r="H42" i="106" s="1"/>
  <c r="G41" i="106"/>
  <c r="D41" i="106"/>
  <c r="H41" i="106" s="1"/>
  <c r="C41" i="106"/>
  <c r="B41" i="106"/>
  <c r="A41" i="106"/>
  <c r="D40" i="106"/>
  <c r="C40" i="106"/>
  <c r="B40" i="106"/>
  <c r="A40" i="106"/>
  <c r="G39" i="106"/>
  <c r="D39" i="106"/>
  <c r="C39" i="106"/>
  <c r="B39" i="106"/>
  <c r="A39" i="106"/>
  <c r="H39" i="106" s="1"/>
  <c r="D38" i="106"/>
  <c r="G38" i="106" s="1"/>
  <c r="C38" i="106"/>
  <c r="B38" i="106"/>
  <c r="A38" i="106"/>
  <c r="H38" i="106" s="1"/>
  <c r="G37" i="106"/>
  <c r="D37" i="106"/>
  <c r="C37" i="106"/>
  <c r="B37" i="106"/>
  <c r="A37" i="106"/>
  <c r="G36" i="106"/>
  <c r="D36" i="106"/>
  <c r="C36" i="106"/>
  <c r="B36" i="106"/>
  <c r="A36" i="106"/>
  <c r="G35" i="106"/>
  <c r="D35" i="106"/>
  <c r="C35" i="106"/>
  <c r="B35" i="106"/>
  <c r="A35" i="106"/>
  <c r="H35" i="106" s="1"/>
  <c r="D34" i="106"/>
  <c r="G34" i="106" s="1"/>
  <c r="C34" i="106"/>
  <c r="B34" i="106"/>
  <c r="A34" i="106"/>
  <c r="G33" i="106"/>
  <c r="D33" i="106"/>
  <c r="H33" i="106" s="1"/>
  <c r="C33" i="106"/>
  <c r="B33" i="106"/>
  <c r="A33" i="106"/>
  <c r="G32" i="106"/>
  <c r="D32" i="106"/>
  <c r="C32" i="106"/>
  <c r="B32" i="106"/>
  <c r="A32" i="106"/>
  <c r="G31" i="106"/>
  <c r="D31" i="106"/>
  <c r="C31" i="106"/>
  <c r="B31" i="106"/>
  <c r="A31" i="106"/>
  <c r="H31" i="106" s="1"/>
  <c r="D30" i="106"/>
  <c r="G30" i="106" s="1"/>
  <c r="C30" i="106"/>
  <c r="B30" i="106"/>
  <c r="A30" i="106"/>
  <c r="G29" i="106"/>
  <c r="D29" i="106"/>
  <c r="C29" i="106"/>
  <c r="B29" i="106"/>
  <c r="A29" i="106"/>
  <c r="G28" i="106"/>
  <c r="D28" i="106"/>
  <c r="C28" i="106"/>
  <c r="B28" i="106"/>
  <c r="A28" i="106"/>
  <c r="G27" i="106"/>
  <c r="D27" i="106"/>
  <c r="C27" i="106"/>
  <c r="B27" i="106"/>
  <c r="A27" i="106"/>
  <c r="H27" i="106" s="1"/>
  <c r="D26" i="106"/>
  <c r="G26" i="106" s="1"/>
  <c r="C26" i="106"/>
  <c r="B26" i="106"/>
  <c r="A26" i="106"/>
  <c r="H26" i="106" s="1"/>
  <c r="G25" i="106"/>
  <c r="D25" i="106"/>
  <c r="C25" i="106"/>
  <c r="B25" i="106"/>
  <c r="A25" i="106"/>
  <c r="H25" i="106" s="1"/>
  <c r="G24" i="106"/>
  <c r="D24" i="106"/>
  <c r="C24" i="106"/>
  <c r="B24" i="106"/>
  <c r="A24" i="106"/>
  <c r="G23" i="106"/>
  <c r="D23" i="106"/>
  <c r="C23" i="106"/>
  <c r="B23" i="106"/>
  <c r="A23" i="106"/>
  <c r="H23" i="106" s="1"/>
  <c r="D22" i="106"/>
  <c r="G22" i="106" s="1"/>
  <c r="C22" i="106"/>
  <c r="B22" i="106"/>
  <c r="A22" i="106"/>
  <c r="H22" i="106" s="1"/>
  <c r="G21" i="106"/>
  <c r="D21" i="106"/>
  <c r="C21" i="106"/>
  <c r="B21" i="106"/>
  <c r="A21" i="106"/>
  <c r="H21" i="106" s="1"/>
  <c r="G20" i="106"/>
  <c r="D20" i="106"/>
  <c r="C20" i="106"/>
  <c r="B20" i="106"/>
  <c r="A20" i="106"/>
  <c r="G19" i="106"/>
  <c r="D19" i="106"/>
  <c r="C19" i="106"/>
  <c r="B19" i="106"/>
  <c r="A19" i="106"/>
  <c r="H19" i="106" s="1"/>
  <c r="G18" i="106"/>
  <c r="D18" i="106"/>
  <c r="C18" i="106"/>
  <c r="B18" i="106"/>
  <c r="A18" i="106"/>
  <c r="H18" i="106" s="1"/>
  <c r="G17" i="106"/>
  <c r="D17" i="106"/>
  <c r="C17" i="106"/>
  <c r="B17" i="106"/>
  <c r="A17" i="106"/>
  <c r="H17" i="106" s="1"/>
  <c r="D16" i="106"/>
  <c r="C16" i="106"/>
  <c r="B16" i="106"/>
  <c r="A16" i="106"/>
  <c r="D15" i="106"/>
  <c r="C15" i="106"/>
  <c r="B15" i="106"/>
  <c r="A15" i="106"/>
  <c r="H14" i="106"/>
  <c r="G14" i="106"/>
  <c r="D14" i="106"/>
  <c r="C14" i="106"/>
  <c r="B14" i="106"/>
  <c r="A14" i="106"/>
  <c r="D13" i="106"/>
  <c r="C13" i="106"/>
  <c r="B13" i="106"/>
  <c r="A13" i="106"/>
  <c r="H12" i="106"/>
  <c r="D12" i="106"/>
  <c r="C12" i="106"/>
  <c r="B12" i="106"/>
  <c r="A12" i="106"/>
  <c r="G11" i="106"/>
  <c r="D11" i="106"/>
  <c r="C11" i="106"/>
  <c r="B11" i="106"/>
  <c r="A11" i="106"/>
  <c r="H11" i="106" s="1"/>
  <c r="D10" i="106"/>
  <c r="C10" i="106"/>
  <c r="B10" i="106"/>
  <c r="A10" i="106"/>
  <c r="G9" i="106"/>
  <c r="D9" i="106"/>
  <c r="C9" i="106"/>
  <c r="B9" i="106"/>
  <c r="A9" i="106"/>
  <c r="D8" i="106"/>
  <c r="C8" i="106"/>
  <c r="B8" i="106"/>
  <c r="A8" i="106"/>
  <c r="D7" i="106"/>
  <c r="C7" i="106"/>
  <c r="B7" i="106"/>
  <c r="A7" i="106"/>
  <c r="H6" i="106"/>
  <c r="D6" i="106"/>
  <c r="C6" i="106"/>
  <c r="B6" i="106"/>
  <c r="A6" i="106"/>
  <c r="D5" i="106"/>
  <c r="G5" i="106" s="1"/>
  <c r="C5" i="106"/>
  <c r="B5" i="106"/>
  <c r="A5" i="106"/>
  <c r="H4" i="106"/>
  <c r="D4" i="106"/>
  <c r="G4" i="106" s="1"/>
  <c r="C4" i="106"/>
  <c r="B4" i="106"/>
  <c r="A4" i="106"/>
  <c r="G3" i="106"/>
  <c r="D3" i="106"/>
  <c r="C3" i="106"/>
  <c r="B3" i="106"/>
  <c r="A3" i="106"/>
  <c r="H3" i="106" s="1"/>
  <c r="H2" i="106"/>
  <c r="D2" i="106"/>
  <c r="C2" i="106"/>
  <c r="B2" i="106"/>
  <c r="A2" i="106"/>
  <c r="H200" i="105"/>
  <c r="D200" i="105"/>
  <c r="I200" i="105" s="1"/>
  <c r="H199" i="105"/>
  <c r="D199" i="105"/>
  <c r="I199" i="105" s="1"/>
  <c r="H198" i="105"/>
  <c r="D198" i="105"/>
  <c r="I198" i="105" s="1"/>
  <c r="H197" i="105"/>
  <c r="D197" i="105"/>
  <c r="I197" i="105" s="1"/>
  <c r="H196" i="105"/>
  <c r="D196" i="105"/>
  <c r="I196" i="105" s="1"/>
  <c r="H195" i="105"/>
  <c r="D195" i="105"/>
  <c r="H194" i="105"/>
  <c r="D194" i="105"/>
  <c r="I194" i="105" s="1"/>
  <c r="D193" i="105"/>
  <c r="H192" i="105"/>
  <c r="D192" i="105"/>
  <c r="I192" i="105" s="1"/>
  <c r="H191" i="105"/>
  <c r="D191" i="105"/>
  <c r="I191" i="105" s="1"/>
  <c r="H190" i="105"/>
  <c r="D190" i="105"/>
  <c r="I190" i="105" s="1"/>
  <c r="I189" i="105"/>
  <c r="H189" i="105"/>
  <c r="D189" i="105"/>
  <c r="H188" i="105"/>
  <c r="D188" i="105"/>
  <c r="I188" i="105" s="1"/>
  <c r="H187" i="105"/>
  <c r="D187" i="105"/>
  <c r="H186" i="105"/>
  <c r="D186" i="105"/>
  <c r="I186" i="105" s="1"/>
  <c r="D185" i="105"/>
  <c r="I185" i="105" s="1"/>
  <c r="H184" i="105"/>
  <c r="D184" i="105"/>
  <c r="I184" i="105" s="1"/>
  <c r="H183" i="105"/>
  <c r="D183" i="105"/>
  <c r="I183" i="105" s="1"/>
  <c r="H182" i="105"/>
  <c r="D182" i="105"/>
  <c r="I182" i="105" s="1"/>
  <c r="H181" i="105"/>
  <c r="D181" i="105"/>
  <c r="I181" i="105" s="1"/>
  <c r="H180" i="105"/>
  <c r="D180" i="105"/>
  <c r="I180" i="105" s="1"/>
  <c r="D179" i="105"/>
  <c r="I179" i="105" s="1"/>
  <c r="H178" i="105"/>
  <c r="D178" i="105"/>
  <c r="I178" i="105" s="1"/>
  <c r="D177" i="105"/>
  <c r="H176" i="105"/>
  <c r="D176" i="105"/>
  <c r="I176" i="105" s="1"/>
  <c r="H175" i="105"/>
  <c r="D175" i="105"/>
  <c r="I175" i="105" s="1"/>
  <c r="H174" i="105"/>
  <c r="D174" i="105"/>
  <c r="I174" i="105" s="1"/>
  <c r="H173" i="105"/>
  <c r="D173" i="105"/>
  <c r="I173" i="105" s="1"/>
  <c r="H172" i="105"/>
  <c r="D172" i="105"/>
  <c r="I172" i="105" s="1"/>
  <c r="D171" i="105"/>
  <c r="H170" i="105"/>
  <c r="D170" i="105"/>
  <c r="I170" i="105" s="1"/>
  <c r="D169" i="105"/>
  <c r="H168" i="105"/>
  <c r="D168" i="105"/>
  <c r="I168" i="105" s="1"/>
  <c r="H167" i="105"/>
  <c r="D167" i="105"/>
  <c r="I167" i="105" s="1"/>
  <c r="H166" i="105"/>
  <c r="D166" i="105"/>
  <c r="I166" i="105" s="1"/>
  <c r="H165" i="105"/>
  <c r="D165" i="105"/>
  <c r="I165" i="105" s="1"/>
  <c r="H164" i="105"/>
  <c r="D164" i="105"/>
  <c r="I164" i="105" s="1"/>
  <c r="D163" i="105"/>
  <c r="H162" i="105"/>
  <c r="D162" i="105"/>
  <c r="I162" i="105" s="1"/>
  <c r="D161" i="105"/>
  <c r="H160" i="105"/>
  <c r="D160" i="105"/>
  <c r="I160" i="105" s="1"/>
  <c r="I159" i="105"/>
  <c r="H159" i="105"/>
  <c r="D159" i="105"/>
  <c r="H158" i="105"/>
  <c r="D158" i="105"/>
  <c r="I158" i="105" s="1"/>
  <c r="H157" i="105"/>
  <c r="D157" i="105"/>
  <c r="I157" i="105" s="1"/>
  <c r="I156" i="105"/>
  <c r="H156" i="105"/>
  <c r="D156" i="105"/>
  <c r="D155" i="105"/>
  <c r="H154" i="105"/>
  <c r="D154" i="105"/>
  <c r="I154" i="105" s="1"/>
  <c r="D153" i="105"/>
  <c r="H152" i="105"/>
  <c r="D152" i="105"/>
  <c r="I152" i="105" s="1"/>
  <c r="H151" i="105"/>
  <c r="D151" i="105"/>
  <c r="I151" i="105" s="1"/>
  <c r="H150" i="105"/>
  <c r="D150" i="105"/>
  <c r="I150" i="105" s="1"/>
  <c r="H149" i="105"/>
  <c r="D149" i="105"/>
  <c r="I149" i="105" s="1"/>
  <c r="I148" i="105"/>
  <c r="H148" i="105"/>
  <c r="D148" i="105"/>
  <c r="D147" i="105"/>
  <c r="H146" i="105"/>
  <c r="D146" i="105"/>
  <c r="I146" i="105" s="1"/>
  <c r="D145" i="105"/>
  <c r="H144" i="105"/>
  <c r="D144" i="105"/>
  <c r="I144" i="105" s="1"/>
  <c r="H143" i="105"/>
  <c r="D143" i="105"/>
  <c r="I143" i="105" s="1"/>
  <c r="H142" i="105"/>
  <c r="D142" i="105"/>
  <c r="I142" i="105" s="1"/>
  <c r="H141" i="105"/>
  <c r="D141" i="105"/>
  <c r="I141" i="105" s="1"/>
  <c r="H140" i="105"/>
  <c r="D140" i="105"/>
  <c r="I140" i="105" s="1"/>
  <c r="D139" i="105"/>
  <c r="H138" i="105"/>
  <c r="D138" i="105"/>
  <c r="I138" i="105" s="1"/>
  <c r="D137" i="105"/>
  <c r="H136" i="105"/>
  <c r="D136" i="105"/>
  <c r="I136" i="105" s="1"/>
  <c r="H135" i="105"/>
  <c r="D135" i="105"/>
  <c r="I135" i="105" s="1"/>
  <c r="H134" i="105"/>
  <c r="D134" i="105"/>
  <c r="I134" i="105" s="1"/>
  <c r="H133" i="105"/>
  <c r="D133" i="105"/>
  <c r="I133" i="105" s="1"/>
  <c r="H132" i="105"/>
  <c r="D132" i="105"/>
  <c r="I132" i="105" s="1"/>
  <c r="D131" i="105"/>
  <c r="H130" i="105"/>
  <c r="D130" i="105"/>
  <c r="I130" i="105" s="1"/>
  <c r="D129" i="105"/>
  <c r="H128" i="105"/>
  <c r="D128" i="105"/>
  <c r="I128" i="105" s="1"/>
  <c r="I127" i="105"/>
  <c r="H127" i="105"/>
  <c r="D127" i="105"/>
  <c r="H126" i="105"/>
  <c r="D126" i="105"/>
  <c r="I126" i="105" s="1"/>
  <c r="H125" i="105"/>
  <c r="D125" i="105"/>
  <c r="I125" i="105" s="1"/>
  <c r="H124" i="105"/>
  <c r="D124" i="105"/>
  <c r="I124" i="105" s="1"/>
  <c r="D123" i="105"/>
  <c r="H122" i="105"/>
  <c r="D122" i="105"/>
  <c r="I122" i="105" s="1"/>
  <c r="D121" i="105"/>
  <c r="H120" i="105"/>
  <c r="D120" i="105"/>
  <c r="I120" i="105" s="1"/>
  <c r="H119" i="105"/>
  <c r="D119" i="105"/>
  <c r="I119" i="105" s="1"/>
  <c r="H118" i="105"/>
  <c r="D118" i="105"/>
  <c r="I118" i="105" s="1"/>
  <c r="H117" i="105"/>
  <c r="D117" i="105"/>
  <c r="I117" i="105" s="1"/>
  <c r="H116" i="105"/>
  <c r="D116" i="105"/>
  <c r="I116" i="105" s="1"/>
  <c r="D115" i="105"/>
  <c r="H114" i="105"/>
  <c r="D114" i="105"/>
  <c r="I114" i="105" s="1"/>
  <c r="D113" i="105"/>
  <c r="H112" i="105"/>
  <c r="D112" i="105"/>
  <c r="I112" i="105" s="1"/>
  <c r="H111" i="105"/>
  <c r="D111" i="105"/>
  <c r="I111" i="105" s="1"/>
  <c r="H110" i="105"/>
  <c r="D110" i="105"/>
  <c r="I110" i="105" s="1"/>
  <c r="I109" i="105"/>
  <c r="H109" i="105"/>
  <c r="D109" i="105"/>
  <c r="H108" i="105"/>
  <c r="D108" i="105"/>
  <c r="I108" i="105" s="1"/>
  <c r="D107" i="105"/>
  <c r="H106" i="105"/>
  <c r="D106" i="105"/>
  <c r="I106" i="105" s="1"/>
  <c r="D105" i="105"/>
  <c r="H104" i="105"/>
  <c r="D104" i="105"/>
  <c r="I104" i="105" s="1"/>
  <c r="H103" i="105"/>
  <c r="D103" i="105"/>
  <c r="I103" i="105" s="1"/>
  <c r="H102" i="105"/>
  <c r="D102" i="105"/>
  <c r="I102" i="105" s="1"/>
  <c r="H101" i="105"/>
  <c r="D101" i="105"/>
  <c r="I101" i="105" s="1"/>
  <c r="H100" i="105"/>
  <c r="D100" i="105"/>
  <c r="I100" i="105" s="1"/>
  <c r="D99" i="105"/>
  <c r="H98" i="105"/>
  <c r="D98" i="105"/>
  <c r="I98" i="105" s="1"/>
  <c r="D97" i="105"/>
  <c r="I96" i="105"/>
  <c r="H96" i="105"/>
  <c r="D96" i="105"/>
  <c r="H95" i="105"/>
  <c r="D95" i="105"/>
  <c r="I95" i="105" s="1"/>
  <c r="H94" i="105"/>
  <c r="D94" i="105"/>
  <c r="I94" i="105" s="1"/>
  <c r="H93" i="105"/>
  <c r="D93" i="105"/>
  <c r="I93" i="105" s="1"/>
  <c r="H92" i="105"/>
  <c r="D92" i="105"/>
  <c r="I92" i="105" s="1"/>
  <c r="D91" i="105"/>
  <c r="H90" i="105"/>
  <c r="D90" i="105"/>
  <c r="I90" i="105" s="1"/>
  <c r="D89" i="105"/>
  <c r="H88" i="105"/>
  <c r="D88" i="105"/>
  <c r="I88" i="105" s="1"/>
  <c r="H87" i="105"/>
  <c r="D87" i="105"/>
  <c r="I87" i="105" s="1"/>
  <c r="H86" i="105"/>
  <c r="D86" i="105"/>
  <c r="I86" i="105" s="1"/>
  <c r="H85" i="105"/>
  <c r="D85" i="105"/>
  <c r="I85" i="105" s="1"/>
  <c r="H84" i="105"/>
  <c r="D84" i="105"/>
  <c r="I84" i="105" s="1"/>
  <c r="D83" i="105"/>
  <c r="H82" i="105"/>
  <c r="D82" i="105"/>
  <c r="I82" i="105" s="1"/>
  <c r="D81" i="105"/>
  <c r="H80" i="105"/>
  <c r="D80" i="105"/>
  <c r="I80" i="105" s="1"/>
  <c r="H79" i="105"/>
  <c r="D79" i="105"/>
  <c r="I79" i="105" s="1"/>
  <c r="H78" i="105"/>
  <c r="D78" i="105"/>
  <c r="I78" i="105" s="1"/>
  <c r="H77" i="105"/>
  <c r="D77" i="105"/>
  <c r="I77" i="105" s="1"/>
  <c r="I76" i="105"/>
  <c r="H76" i="105"/>
  <c r="D76" i="105"/>
  <c r="D75" i="105"/>
  <c r="H74" i="105"/>
  <c r="D74" i="105"/>
  <c r="I74" i="105" s="1"/>
  <c r="D73" i="105"/>
  <c r="I72" i="105"/>
  <c r="H72" i="105"/>
  <c r="D72" i="105"/>
  <c r="H71" i="105"/>
  <c r="D71" i="105"/>
  <c r="I71" i="105" s="1"/>
  <c r="H70" i="105"/>
  <c r="D70" i="105"/>
  <c r="I70" i="105" s="1"/>
  <c r="H69" i="105"/>
  <c r="D69" i="105"/>
  <c r="I69" i="105" s="1"/>
  <c r="H68" i="105"/>
  <c r="D68" i="105"/>
  <c r="I68" i="105" s="1"/>
  <c r="D67" i="105"/>
  <c r="H66" i="105"/>
  <c r="D66" i="105"/>
  <c r="I66" i="105" s="1"/>
  <c r="D65" i="105"/>
  <c r="H64" i="105"/>
  <c r="D64" i="105"/>
  <c r="I64" i="105" s="1"/>
  <c r="H63" i="105"/>
  <c r="D63" i="105"/>
  <c r="I63" i="105" s="1"/>
  <c r="H62" i="105"/>
  <c r="D62" i="105"/>
  <c r="I62" i="105" s="1"/>
  <c r="H61" i="105"/>
  <c r="D61" i="105"/>
  <c r="I61" i="105" s="1"/>
  <c r="H60" i="105"/>
  <c r="D60" i="105"/>
  <c r="I60" i="105" s="1"/>
  <c r="D59" i="105"/>
  <c r="H58" i="105"/>
  <c r="D58" i="105"/>
  <c r="I58" i="105" s="1"/>
  <c r="D57" i="105"/>
  <c r="H56" i="105"/>
  <c r="D56" i="105"/>
  <c r="I56" i="105" s="1"/>
  <c r="H55" i="105"/>
  <c r="D55" i="105"/>
  <c r="I55" i="105" s="1"/>
  <c r="H54" i="105"/>
  <c r="D54" i="105"/>
  <c r="I54" i="105" s="1"/>
  <c r="D53" i="105"/>
  <c r="D52" i="105"/>
  <c r="D51" i="105"/>
  <c r="D50" i="105"/>
  <c r="D49" i="105"/>
  <c r="D48" i="105"/>
  <c r="D47" i="105"/>
  <c r="D46" i="105"/>
  <c r="D45" i="105"/>
  <c r="D44" i="105"/>
  <c r="D43" i="105"/>
  <c r="D42" i="105"/>
  <c r="D41" i="105"/>
  <c r="D40" i="105"/>
  <c r="D39" i="105"/>
  <c r="D38" i="105"/>
  <c r="D37" i="105"/>
  <c r="D36" i="105"/>
  <c r="D35" i="105"/>
  <c r="D34" i="105"/>
  <c r="D33" i="105"/>
  <c r="C32" i="105"/>
  <c r="D32" i="105" s="1"/>
  <c r="C31" i="105"/>
  <c r="D31" i="105" s="1"/>
  <c r="C30" i="105"/>
  <c r="D30" i="105" s="1"/>
  <c r="C29" i="105"/>
  <c r="D29" i="105" s="1"/>
  <c r="C28" i="105"/>
  <c r="D28" i="105" s="1"/>
  <c r="C27" i="105"/>
  <c r="D27" i="105" s="1"/>
  <c r="C26" i="105"/>
  <c r="D26" i="105" s="1"/>
  <c r="C25" i="105"/>
  <c r="D25" i="105" s="1"/>
  <c r="C24" i="105"/>
  <c r="D24" i="105" s="1"/>
  <c r="C23" i="105"/>
  <c r="D23" i="105" s="1"/>
  <c r="C22" i="105"/>
  <c r="D22" i="105" s="1"/>
  <c r="C21" i="105"/>
  <c r="D21" i="105" s="1"/>
  <c r="C20" i="105"/>
  <c r="D20" i="105" s="1"/>
  <c r="C19" i="105"/>
  <c r="D19" i="105" s="1"/>
  <c r="C18" i="105"/>
  <c r="D18" i="105" s="1"/>
  <c r="C17" i="105"/>
  <c r="D17" i="105" s="1"/>
  <c r="C16" i="105"/>
  <c r="D16" i="105" s="1"/>
  <c r="D15" i="105"/>
  <c r="C15" i="105"/>
  <c r="C14" i="105"/>
  <c r="D14" i="105" s="1"/>
  <c r="C13" i="105"/>
  <c r="D13" i="105" s="1"/>
  <c r="C12" i="105"/>
  <c r="D12" i="105" s="1"/>
  <c r="C11" i="105"/>
  <c r="D11" i="105" s="1"/>
  <c r="C10" i="105"/>
  <c r="D10" i="105" s="1"/>
  <c r="C9" i="105"/>
  <c r="D9" i="105" s="1"/>
  <c r="D8" i="105"/>
  <c r="C8" i="105"/>
  <c r="C7" i="105"/>
  <c r="D7" i="105" s="1"/>
  <c r="C6" i="105"/>
  <c r="D6" i="105" s="1"/>
  <c r="C5" i="105"/>
  <c r="D5" i="105" s="1"/>
  <c r="C4" i="105"/>
  <c r="D4" i="105" s="1"/>
  <c r="C3" i="105"/>
  <c r="D3" i="105" s="1"/>
  <c r="U2" i="105"/>
  <c r="C2" i="105"/>
  <c r="D2" i="105" s="1"/>
  <c r="M200" i="104"/>
  <c r="L200" i="104"/>
  <c r="J200" i="104"/>
  <c r="I200" i="104"/>
  <c r="H200" i="104"/>
  <c r="J199" i="104"/>
  <c r="I199" i="104"/>
  <c r="L198" i="104"/>
  <c r="J198" i="104"/>
  <c r="I198" i="104"/>
  <c r="H198" i="104"/>
  <c r="M198" i="104"/>
  <c r="I197" i="104"/>
  <c r="J197" i="104"/>
  <c r="M196" i="104"/>
  <c r="J196" i="104"/>
  <c r="I196" i="104"/>
  <c r="H196" i="104"/>
  <c r="J195" i="104"/>
  <c r="I195" i="104"/>
  <c r="L194" i="104"/>
  <c r="J194" i="104"/>
  <c r="I194" i="104"/>
  <c r="H194" i="104"/>
  <c r="M194" i="104"/>
  <c r="I193" i="104"/>
  <c r="J193" i="104"/>
  <c r="I192" i="104"/>
  <c r="J192" i="104"/>
  <c r="H192" i="104"/>
  <c r="M191" i="104"/>
  <c r="L191" i="104"/>
  <c r="J191" i="104"/>
  <c r="I191" i="104"/>
  <c r="L190" i="104"/>
  <c r="J190" i="104"/>
  <c r="M190" i="104"/>
  <c r="I190" i="104"/>
  <c r="H190" i="104"/>
  <c r="L189" i="104"/>
  <c r="I189" i="104"/>
  <c r="M189" i="104"/>
  <c r="J189" i="104"/>
  <c r="M188" i="104"/>
  <c r="L188" i="104"/>
  <c r="J188" i="104"/>
  <c r="I188" i="104"/>
  <c r="H188" i="104"/>
  <c r="M187" i="104"/>
  <c r="L187" i="104"/>
  <c r="J187" i="104"/>
  <c r="I187" i="104"/>
  <c r="L186" i="104"/>
  <c r="J186" i="104"/>
  <c r="H186" i="104"/>
  <c r="M186" i="104"/>
  <c r="I186" i="104"/>
  <c r="M185" i="104"/>
  <c r="L185" i="104"/>
  <c r="J185" i="104"/>
  <c r="I185" i="104"/>
  <c r="M184" i="104"/>
  <c r="L184" i="104"/>
  <c r="J184" i="104"/>
  <c r="I184" i="104"/>
  <c r="H184" i="104"/>
  <c r="J183" i="104"/>
  <c r="I183" i="104"/>
  <c r="M182" i="104"/>
  <c r="L182" i="104"/>
  <c r="H182" i="104"/>
  <c r="J182" i="104"/>
  <c r="I182" i="104"/>
  <c r="M181" i="104"/>
  <c r="L181" i="104"/>
  <c r="J181" i="104"/>
  <c r="I181" i="104"/>
  <c r="M180" i="104"/>
  <c r="L180" i="104"/>
  <c r="J180" i="104"/>
  <c r="I180" i="104"/>
  <c r="H180" i="104"/>
  <c r="J179" i="104"/>
  <c r="I179" i="104"/>
  <c r="M178" i="104"/>
  <c r="L178" i="104"/>
  <c r="H178" i="104"/>
  <c r="J178" i="104"/>
  <c r="I178" i="104"/>
  <c r="M177" i="104"/>
  <c r="L177" i="104"/>
  <c r="I177" i="104"/>
  <c r="J177" i="104"/>
  <c r="H177" i="104"/>
  <c r="M176" i="104"/>
  <c r="L176" i="104"/>
  <c r="J176" i="104"/>
  <c r="I176" i="104"/>
  <c r="H176" i="104"/>
  <c r="J175" i="104"/>
  <c r="I175" i="104"/>
  <c r="H175" i="104"/>
  <c r="M174" i="104"/>
  <c r="L174" i="104"/>
  <c r="H174" i="104"/>
  <c r="J174" i="104"/>
  <c r="I174" i="104"/>
  <c r="M173" i="104"/>
  <c r="L173" i="104"/>
  <c r="J173" i="104"/>
  <c r="I173" i="104"/>
  <c r="M172" i="104"/>
  <c r="L172" i="104"/>
  <c r="J172" i="104"/>
  <c r="I172" i="104"/>
  <c r="H172" i="104"/>
  <c r="J171" i="104"/>
  <c r="I171" i="104"/>
  <c r="M170" i="104"/>
  <c r="L170" i="104"/>
  <c r="H170" i="104"/>
  <c r="J170" i="104"/>
  <c r="I170" i="104"/>
  <c r="M169" i="104"/>
  <c r="L169" i="104"/>
  <c r="J169" i="104"/>
  <c r="I169" i="104"/>
  <c r="M168" i="104"/>
  <c r="L168" i="104"/>
  <c r="J168" i="104"/>
  <c r="I168" i="104"/>
  <c r="H168" i="104"/>
  <c r="J167" i="104"/>
  <c r="I167" i="104"/>
  <c r="M166" i="104"/>
  <c r="L166" i="104"/>
  <c r="H166" i="104"/>
  <c r="J166" i="104"/>
  <c r="I166" i="104"/>
  <c r="M165" i="104"/>
  <c r="L165" i="104"/>
  <c r="I165" i="104"/>
  <c r="J165" i="104"/>
  <c r="M164" i="104"/>
  <c r="L164" i="104"/>
  <c r="J164" i="104"/>
  <c r="I164" i="104"/>
  <c r="H164" i="104"/>
  <c r="J163" i="104"/>
  <c r="I163" i="104"/>
  <c r="M162" i="104"/>
  <c r="L162" i="104"/>
  <c r="H162" i="104"/>
  <c r="J162" i="104"/>
  <c r="I162" i="104"/>
  <c r="M161" i="104"/>
  <c r="L161" i="104"/>
  <c r="I161" i="104"/>
  <c r="J161" i="104"/>
  <c r="H161" i="104"/>
  <c r="M160" i="104"/>
  <c r="L160" i="104"/>
  <c r="J160" i="104"/>
  <c r="I160" i="104"/>
  <c r="H160" i="104"/>
  <c r="J159" i="104"/>
  <c r="I159" i="104"/>
  <c r="H159" i="104"/>
  <c r="M158" i="104"/>
  <c r="L158" i="104"/>
  <c r="H158" i="104"/>
  <c r="J158" i="104"/>
  <c r="I158" i="104"/>
  <c r="M157" i="104"/>
  <c r="L157" i="104"/>
  <c r="J157" i="104"/>
  <c r="I157" i="104"/>
  <c r="M156" i="104"/>
  <c r="L156" i="104"/>
  <c r="J156" i="104"/>
  <c r="I156" i="104"/>
  <c r="H156" i="104"/>
  <c r="J155" i="104"/>
  <c r="I155" i="104"/>
  <c r="M154" i="104"/>
  <c r="L154" i="104"/>
  <c r="H154" i="104"/>
  <c r="J154" i="104"/>
  <c r="I154" i="104"/>
  <c r="M153" i="104"/>
  <c r="L153" i="104"/>
  <c r="J153" i="104"/>
  <c r="I153" i="104"/>
  <c r="M152" i="104"/>
  <c r="L152" i="104"/>
  <c r="J152" i="104"/>
  <c r="I152" i="104"/>
  <c r="H152" i="104"/>
  <c r="J151" i="104"/>
  <c r="I151" i="104"/>
  <c r="H150" i="104"/>
  <c r="J150" i="104"/>
  <c r="I150" i="104"/>
  <c r="M149" i="104"/>
  <c r="L149" i="104"/>
  <c r="J149" i="104"/>
  <c r="I149" i="104"/>
  <c r="M148" i="104"/>
  <c r="L148" i="104"/>
  <c r="J148" i="104"/>
  <c r="I148" i="104"/>
  <c r="H148" i="104"/>
  <c r="J147" i="104"/>
  <c r="I147" i="104"/>
  <c r="H146" i="104"/>
  <c r="M146" i="104"/>
  <c r="J146" i="104"/>
  <c r="I146" i="104"/>
  <c r="M145" i="104"/>
  <c r="L145" i="104"/>
  <c r="I145" i="104"/>
  <c r="J145" i="104"/>
  <c r="L144" i="104"/>
  <c r="J144" i="104"/>
  <c r="I144" i="104"/>
  <c r="H144" i="104"/>
  <c r="M144" i="104"/>
  <c r="J143" i="104"/>
  <c r="I143" i="104"/>
  <c r="H142" i="104"/>
  <c r="M142" i="104"/>
  <c r="J142" i="104"/>
  <c r="I142" i="104"/>
  <c r="M141" i="104"/>
  <c r="L141" i="104"/>
  <c r="I141" i="104"/>
  <c r="J141" i="104"/>
  <c r="L140" i="104"/>
  <c r="J140" i="104"/>
  <c r="I140" i="104"/>
  <c r="H140" i="104"/>
  <c r="M140" i="104"/>
  <c r="J139" i="104"/>
  <c r="I139" i="104"/>
  <c r="H138" i="104"/>
  <c r="M138" i="104"/>
  <c r="J138" i="104"/>
  <c r="I138" i="104"/>
  <c r="M137" i="104"/>
  <c r="L137" i="104"/>
  <c r="I137" i="104"/>
  <c r="J137" i="104"/>
  <c r="L136" i="104"/>
  <c r="J136" i="104"/>
  <c r="I136" i="104"/>
  <c r="H136" i="104"/>
  <c r="M136" i="104"/>
  <c r="J135" i="104"/>
  <c r="I135" i="104"/>
  <c r="H134" i="104"/>
  <c r="M134" i="104"/>
  <c r="J134" i="104"/>
  <c r="I134" i="104"/>
  <c r="M133" i="104"/>
  <c r="L133" i="104"/>
  <c r="I133" i="104"/>
  <c r="J133" i="104"/>
  <c r="H133" i="104"/>
  <c r="L132" i="104"/>
  <c r="J132" i="104"/>
  <c r="I132" i="104"/>
  <c r="H132" i="104"/>
  <c r="M132" i="104"/>
  <c r="J131" i="104"/>
  <c r="I131" i="104"/>
  <c r="H131" i="104"/>
  <c r="H130" i="104"/>
  <c r="M130" i="104"/>
  <c r="J130" i="104"/>
  <c r="I130" i="104"/>
  <c r="M129" i="104"/>
  <c r="L129" i="104"/>
  <c r="I129" i="104"/>
  <c r="J129" i="104"/>
  <c r="L128" i="104"/>
  <c r="J128" i="104"/>
  <c r="I128" i="104"/>
  <c r="H128" i="104"/>
  <c r="M128" i="104"/>
  <c r="J127" i="104"/>
  <c r="I127" i="104"/>
  <c r="H126" i="104"/>
  <c r="M126" i="104"/>
  <c r="J126" i="104"/>
  <c r="I126" i="104"/>
  <c r="M125" i="104"/>
  <c r="L125" i="104"/>
  <c r="I125" i="104"/>
  <c r="J125" i="104"/>
  <c r="L124" i="104"/>
  <c r="J124" i="104"/>
  <c r="I124" i="104"/>
  <c r="H124" i="104"/>
  <c r="M124" i="104"/>
  <c r="J123" i="104"/>
  <c r="I123" i="104"/>
  <c r="H122" i="104"/>
  <c r="M122" i="104"/>
  <c r="J122" i="104"/>
  <c r="I122" i="104"/>
  <c r="M121" i="104"/>
  <c r="L121" i="104"/>
  <c r="I121" i="104"/>
  <c r="J121" i="104"/>
  <c r="L120" i="104"/>
  <c r="J120" i="104"/>
  <c r="I120" i="104"/>
  <c r="H120" i="104"/>
  <c r="M120" i="104"/>
  <c r="J119" i="104"/>
  <c r="I119" i="104"/>
  <c r="H118" i="104"/>
  <c r="M118" i="104"/>
  <c r="J118" i="104"/>
  <c r="I118" i="104"/>
  <c r="M117" i="104"/>
  <c r="L117" i="104"/>
  <c r="J117" i="104"/>
  <c r="I117" i="104"/>
  <c r="L116" i="104"/>
  <c r="J116" i="104"/>
  <c r="M116" i="104"/>
  <c r="I116" i="104"/>
  <c r="H116" i="104"/>
  <c r="J115" i="104"/>
  <c r="I115" i="104"/>
  <c r="M115" i="104"/>
  <c r="M114" i="104"/>
  <c r="H114" i="104"/>
  <c r="J114" i="104"/>
  <c r="I114" i="104"/>
  <c r="J113" i="104"/>
  <c r="I113" i="104"/>
  <c r="M113" i="104"/>
  <c r="L112" i="104"/>
  <c r="J112" i="104"/>
  <c r="M112" i="104"/>
  <c r="I112" i="104"/>
  <c r="H112" i="104"/>
  <c r="J111" i="104"/>
  <c r="I111" i="104"/>
  <c r="M111" i="104"/>
  <c r="H110" i="104"/>
  <c r="J110" i="104"/>
  <c r="I110" i="104"/>
  <c r="M109" i="104"/>
  <c r="L109" i="104"/>
  <c r="J109" i="104"/>
  <c r="I109" i="104"/>
  <c r="M108" i="104"/>
  <c r="J108" i="104"/>
  <c r="I108" i="104"/>
  <c r="H108" i="104"/>
  <c r="L107" i="104"/>
  <c r="J107" i="104"/>
  <c r="M107" i="104"/>
  <c r="I107" i="104"/>
  <c r="I106" i="104"/>
  <c r="H106" i="104"/>
  <c r="M106" i="104"/>
  <c r="J106" i="104"/>
  <c r="J105" i="104"/>
  <c r="I105" i="104"/>
  <c r="J104" i="104"/>
  <c r="I104" i="104"/>
  <c r="H104" i="104"/>
  <c r="M104" i="104"/>
  <c r="J103" i="104"/>
  <c r="I103" i="104"/>
  <c r="M102" i="104"/>
  <c r="L102" i="104"/>
  <c r="H102" i="104"/>
  <c r="J102" i="104"/>
  <c r="I102" i="104"/>
  <c r="I101" i="104"/>
  <c r="M101" i="104"/>
  <c r="J101" i="104"/>
  <c r="M100" i="104"/>
  <c r="L100" i="104"/>
  <c r="J100" i="104"/>
  <c r="I100" i="104"/>
  <c r="H100" i="104"/>
  <c r="J99" i="104"/>
  <c r="I99" i="104"/>
  <c r="M99" i="104"/>
  <c r="H98" i="104"/>
  <c r="J98" i="104"/>
  <c r="I98" i="104"/>
  <c r="M97" i="104"/>
  <c r="L97" i="104"/>
  <c r="J97" i="104"/>
  <c r="I97" i="104"/>
  <c r="I96" i="104"/>
  <c r="H96" i="104"/>
  <c r="J96" i="104"/>
  <c r="L95" i="104"/>
  <c r="J95" i="104"/>
  <c r="M95" i="104"/>
  <c r="I95" i="104"/>
  <c r="L94" i="104"/>
  <c r="I94" i="104"/>
  <c r="H94" i="104"/>
  <c r="M94" i="104"/>
  <c r="J94" i="104"/>
  <c r="J93" i="104"/>
  <c r="I93" i="104"/>
  <c r="M92" i="104"/>
  <c r="L92" i="104"/>
  <c r="J92" i="104"/>
  <c r="I92" i="104"/>
  <c r="H92" i="104"/>
  <c r="J91" i="104"/>
  <c r="I91" i="104"/>
  <c r="M90" i="104"/>
  <c r="L90" i="104"/>
  <c r="H90" i="104"/>
  <c r="J90" i="104"/>
  <c r="I90" i="104"/>
  <c r="L89" i="104"/>
  <c r="J89" i="104"/>
  <c r="I89" i="104"/>
  <c r="M89" i="104"/>
  <c r="M88" i="104"/>
  <c r="J88" i="104"/>
  <c r="I88" i="104"/>
  <c r="H88" i="104"/>
  <c r="L87" i="104"/>
  <c r="J87" i="104"/>
  <c r="I87" i="104"/>
  <c r="M87" i="104"/>
  <c r="H86" i="104"/>
  <c r="J86" i="104"/>
  <c r="I86" i="104"/>
  <c r="M85" i="104"/>
  <c r="L85" i="104"/>
  <c r="J85" i="104"/>
  <c r="I85" i="104"/>
  <c r="J84" i="104"/>
  <c r="I84" i="104"/>
  <c r="H84" i="104"/>
  <c r="M84" i="104"/>
  <c r="L83" i="104"/>
  <c r="J83" i="104"/>
  <c r="I83" i="104"/>
  <c r="M82" i="104"/>
  <c r="L82" i="104"/>
  <c r="I82" i="104"/>
  <c r="H82" i="104"/>
  <c r="J82" i="104"/>
  <c r="I81" i="104"/>
  <c r="J81" i="104"/>
  <c r="M80" i="104"/>
  <c r="L80" i="104"/>
  <c r="J80" i="104"/>
  <c r="I80" i="104"/>
  <c r="H80" i="104"/>
  <c r="M79" i="104"/>
  <c r="L79" i="104"/>
  <c r="J79" i="104"/>
  <c r="I79" i="104"/>
  <c r="J78" i="104"/>
  <c r="I78" i="104"/>
  <c r="H78" i="104"/>
  <c r="M78" i="104"/>
  <c r="J77" i="104"/>
  <c r="I77" i="104"/>
  <c r="J76" i="104"/>
  <c r="I76" i="104"/>
  <c r="H76" i="104"/>
  <c r="M75" i="104"/>
  <c r="L75" i="104"/>
  <c r="J75" i="104"/>
  <c r="I75" i="104"/>
  <c r="J74" i="104"/>
  <c r="I74" i="104"/>
  <c r="H74" i="104"/>
  <c r="M74" i="104"/>
  <c r="H73" i="104"/>
  <c r="J73" i="104"/>
  <c r="I73" i="104"/>
  <c r="J72" i="104"/>
  <c r="I72" i="104"/>
  <c r="H72" i="104"/>
  <c r="M71" i="104"/>
  <c r="L71" i="104"/>
  <c r="J71" i="104"/>
  <c r="I71" i="104"/>
  <c r="J70" i="104"/>
  <c r="I70" i="104"/>
  <c r="H70" i="104"/>
  <c r="M70" i="104"/>
  <c r="J69" i="104"/>
  <c r="I69" i="104"/>
  <c r="M68" i="104"/>
  <c r="L68" i="104"/>
  <c r="J68" i="104"/>
  <c r="I68" i="104"/>
  <c r="H68" i="104"/>
  <c r="M67" i="104"/>
  <c r="L67" i="104"/>
  <c r="J67" i="104"/>
  <c r="I67" i="104"/>
  <c r="J66" i="104"/>
  <c r="I66" i="104"/>
  <c r="H66" i="104"/>
  <c r="M66" i="104"/>
  <c r="H65" i="104"/>
  <c r="J65" i="104"/>
  <c r="I65" i="104"/>
  <c r="M64" i="104"/>
  <c r="L64" i="104"/>
  <c r="J64" i="104"/>
  <c r="I64" i="104"/>
  <c r="H64" i="104"/>
  <c r="L63" i="104"/>
  <c r="J63" i="104"/>
  <c r="I63" i="104"/>
  <c r="J62" i="104"/>
  <c r="I62" i="104"/>
  <c r="H62" i="104"/>
  <c r="M62" i="104"/>
  <c r="H61" i="104"/>
  <c r="J61" i="104"/>
  <c r="I61" i="104"/>
  <c r="J60" i="104"/>
  <c r="I60" i="104"/>
  <c r="H60" i="104"/>
  <c r="L59" i="104"/>
  <c r="J59" i="104"/>
  <c r="I59" i="104"/>
  <c r="J58" i="104"/>
  <c r="I58" i="104"/>
  <c r="H58" i="104"/>
  <c r="M58" i="104"/>
  <c r="J57" i="104"/>
  <c r="I57" i="104"/>
  <c r="J56" i="104"/>
  <c r="I56" i="104"/>
  <c r="H56" i="104"/>
  <c r="L55" i="104"/>
  <c r="J55" i="104"/>
  <c r="I55" i="104"/>
  <c r="J54" i="104"/>
  <c r="I54" i="104"/>
  <c r="H54" i="104"/>
  <c r="M54" i="104"/>
  <c r="I53" i="104"/>
  <c r="J53" i="104"/>
  <c r="I52" i="104"/>
  <c r="J52" i="104"/>
  <c r="H52" i="104"/>
  <c r="J51" i="104"/>
  <c r="I51" i="104"/>
  <c r="J50" i="104"/>
  <c r="I50" i="104"/>
  <c r="H50" i="104"/>
  <c r="I49" i="104"/>
  <c r="J49" i="104"/>
  <c r="J48" i="104"/>
  <c r="I48" i="104"/>
  <c r="H48" i="104"/>
  <c r="J47" i="104"/>
  <c r="I47" i="104"/>
  <c r="H47" i="104"/>
  <c r="J46" i="104"/>
  <c r="I46" i="104"/>
  <c r="H46" i="104"/>
  <c r="J45" i="104"/>
  <c r="I45" i="104"/>
  <c r="J44" i="104"/>
  <c r="I44" i="104"/>
  <c r="H44" i="104"/>
  <c r="I43" i="104"/>
  <c r="H43" i="104"/>
  <c r="J43" i="104"/>
  <c r="J42" i="104"/>
  <c r="I42" i="104"/>
  <c r="H42" i="104"/>
  <c r="J41" i="104"/>
  <c r="I41" i="104"/>
  <c r="J40" i="104"/>
  <c r="I40" i="104"/>
  <c r="H40" i="104"/>
  <c r="I39" i="104"/>
  <c r="J39" i="104"/>
  <c r="J38" i="104"/>
  <c r="I38" i="104"/>
  <c r="H38" i="104"/>
  <c r="J37" i="104"/>
  <c r="I37" i="104"/>
  <c r="J36" i="104"/>
  <c r="I36" i="104"/>
  <c r="H36" i="104"/>
  <c r="I35" i="104"/>
  <c r="J35" i="104"/>
  <c r="J34" i="104"/>
  <c r="I34" i="104"/>
  <c r="H34" i="104"/>
  <c r="J33" i="104"/>
  <c r="I33" i="104"/>
  <c r="J32" i="104"/>
  <c r="I32" i="104"/>
  <c r="H32" i="104"/>
  <c r="I31" i="104"/>
  <c r="J31" i="104"/>
  <c r="J30" i="104"/>
  <c r="I30" i="104"/>
  <c r="H30" i="104"/>
  <c r="L29" i="104"/>
  <c r="J29" i="104"/>
  <c r="I29" i="104"/>
  <c r="J28" i="104"/>
  <c r="I28" i="104"/>
  <c r="H28" i="104"/>
  <c r="I27" i="104"/>
  <c r="J27" i="104"/>
  <c r="J26" i="104"/>
  <c r="I26" i="104"/>
  <c r="H26" i="104"/>
  <c r="J25" i="104"/>
  <c r="I25" i="104"/>
  <c r="J24" i="104"/>
  <c r="I24" i="104"/>
  <c r="H24" i="104"/>
  <c r="I23" i="104"/>
  <c r="J23" i="104"/>
  <c r="I22" i="104"/>
  <c r="H22" i="104"/>
  <c r="J22" i="104"/>
  <c r="J21" i="104"/>
  <c r="I21" i="104"/>
  <c r="J20" i="104"/>
  <c r="I20" i="104"/>
  <c r="H20" i="104"/>
  <c r="J19" i="104"/>
  <c r="I19" i="104"/>
  <c r="H18" i="104"/>
  <c r="J18" i="104"/>
  <c r="I18" i="104"/>
  <c r="I17" i="104"/>
  <c r="J17" i="104"/>
  <c r="H16" i="104"/>
  <c r="J16" i="104"/>
  <c r="I16" i="104"/>
  <c r="I15" i="104"/>
  <c r="J15" i="104"/>
  <c r="I14" i="104"/>
  <c r="H14" i="104"/>
  <c r="J14" i="104"/>
  <c r="J13" i="104"/>
  <c r="I13" i="104"/>
  <c r="I12" i="104"/>
  <c r="H12" i="104"/>
  <c r="J12" i="104"/>
  <c r="J11" i="104"/>
  <c r="I11" i="104"/>
  <c r="I10" i="104"/>
  <c r="H10" i="104"/>
  <c r="J10" i="104"/>
  <c r="J9" i="104"/>
  <c r="I9" i="104"/>
  <c r="I8" i="104"/>
  <c r="H8" i="104"/>
  <c r="J8" i="104"/>
  <c r="J7" i="104"/>
  <c r="I7" i="104"/>
  <c r="J6" i="104"/>
  <c r="I6" i="104"/>
  <c r="H6" i="104"/>
  <c r="J5" i="104"/>
  <c r="I5" i="104"/>
  <c r="J4" i="104"/>
  <c r="I4" i="104"/>
  <c r="H4" i="104"/>
  <c r="J3" i="104"/>
  <c r="I3" i="104"/>
  <c r="H3" i="104"/>
  <c r="H2" i="104"/>
  <c r="J2" i="104"/>
  <c r="I2" i="104"/>
  <c r="L200" i="103"/>
  <c r="I200" i="103"/>
  <c r="J200" i="103"/>
  <c r="H200" i="103"/>
  <c r="L199" i="103"/>
  <c r="K199" i="103"/>
  <c r="J199" i="103"/>
  <c r="I199" i="103"/>
  <c r="J198" i="103"/>
  <c r="I198" i="103"/>
  <c r="H198" i="103"/>
  <c r="L197" i="103"/>
  <c r="K197" i="103"/>
  <c r="J197" i="103"/>
  <c r="I197" i="103"/>
  <c r="I196" i="103"/>
  <c r="J196" i="103"/>
  <c r="H196" i="103"/>
  <c r="L195" i="103"/>
  <c r="K195" i="103"/>
  <c r="J195" i="103"/>
  <c r="I195" i="103"/>
  <c r="J194" i="103"/>
  <c r="I194" i="103"/>
  <c r="H194" i="103"/>
  <c r="H193" i="103"/>
  <c r="J193" i="103"/>
  <c r="I193" i="103"/>
  <c r="K192" i="103"/>
  <c r="J192" i="103"/>
  <c r="I192" i="103"/>
  <c r="L192" i="103"/>
  <c r="H192" i="103"/>
  <c r="L191" i="103"/>
  <c r="K191" i="103"/>
  <c r="J191" i="103"/>
  <c r="I191" i="103"/>
  <c r="J190" i="103"/>
  <c r="I190" i="103"/>
  <c r="H190" i="103"/>
  <c r="L189" i="103"/>
  <c r="K189" i="103"/>
  <c r="J189" i="103"/>
  <c r="I189" i="103"/>
  <c r="I188" i="103"/>
  <c r="L188" i="103"/>
  <c r="J188" i="103"/>
  <c r="H188" i="103"/>
  <c r="L187" i="103"/>
  <c r="K187" i="103"/>
  <c r="J187" i="103"/>
  <c r="I187" i="103"/>
  <c r="J186" i="103"/>
  <c r="I186" i="103"/>
  <c r="H186" i="103"/>
  <c r="L185" i="103"/>
  <c r="K185" i="103"/>
  <c r="J185" i="103"/>
  <c r="I185" i="103"/>
  <c r="J184" i="103"/>
  <c r="I184" i="103"/>
  <c r="H184" i="103"/>
  <c r="L183" i="103"/>
  <c r="K183" i="103"/>
  <c r="I183" i="103"/>
  <c r="J183" i="103"/>
  <c r="J182" i="103"/>
  <c r="I182" i="103"/>
  <c r="H182" i="103"/>
  <c r="L181" i="103"/>
  <c r="J181" i="103"/>
  <c r="I181" i="103"/>
  <c r="L180" i="103"/>
  <c r="K180" i="103"/>
  <c r="J180" i="103"/>
  <c r="I180" i="103"/>
  <c r="H180" i="103"/>
  <c r="L179" i="103"/>
  <c r="K179" i="103"/>
  <c r="J179" i="103"/>
  <c r="I179" i="103"/>
  <c r="J178" i="103"/>
  <c r="I178" i="103"/>
  <c r="H178" i="103"/>
  <c r="J177" i="103"/>
  <c r="I177" i="103"/>
  <c r="K176" i="103"/>
  <c r="J176" i="103"/>
  <c r="I176" i="103"/>
  <c r="L176" i="103"/>
  <c r="H176" i="103"/>
  <c r="L175" i="103"/>
  <c r="K175" i="103"/>
  <c r="J175" i="103"/>
  <c r="I175" i="103"/>
  <c r="J174" i="103"/>
  <c r="I174" i="103"/>
  <c r="H174" i="103"/>
  <c r="L173" i="103"/>
  <c r="K173" i="103"/>
  <c r="J173" i="103"/>
  <c r="I173" i="103"/>
  <c r="I172" i="103"/>
  <c r="L172" i="103"/>
  <c r="J172" i="103"/>
  <c r="H172" i="103"/>
  <c r="L171" i="103"/>
  <c r="K171" i="103"/>
  <c r="J171" i="103"/>
  <c r="I171" i="103"/>
  <c r="J170" i="103"/>
  <c r="I170" i="103"/>
  <c r="H170" i="103"/>
  <c r="L169" i="103"/>
  <c r="K169" i="103"/>
  <c r="J169" i="103"/>
  <c r="I169" i="103"/>
  <c r="J168" i="103"/>
  <c r="I168" i="103"/>
  <c r="H168" i="103"/>
  <c r="L167" i="103"/>
  <c r="K167" i="103"/>
  <c r="I167" i="103"/>
  <c r="J167" i="103"/>
  <c r="J166" i="103"/>
  <c r="I166" i="103"/>
  <c r="H166" i="103"/>
  <c r="J165" i="103"/>
  <c r="I165" i="103"/>
  <c r="L164" i="103"/>
  <c r="K164" i="103"/>
  <c r="J164" i="103"/>
  <c r="I164" i="103"/>
  <c r="H164" i="103"/>
  <c r="L163" i="103"/>
  <c r="K163" i="103"/>
  <c r="J163" i="103"/>
  <c r="I163" i="103"/>
  <c r="J162" i="103"/>
  <c r="I162" i="103"/>
  <c r="H162" i="103"/>
  <c r="J161" i="103"/>
  <c r="I161" i="103"/>
  <c r="K160" i="103"/>
  <c r="J160" i="103"/>
  <c r="I160" i="103"/>
  <c r="L160" i="103"/>
  <c r="H160" i="103"/>
  <c r="L159" i="103"/>
  <c r="K159" i="103"/>
  <c r="J159" i="103"/>
  <c r="I159" i="103"/>
  <c r="J158" i="103"/>
  <c r="I158" i="103"/>
  <c r="H158" i="103"/>
  <c r="L157" i="103"/>
  <c r="K157" i="103"/>
  <c r="J157" i="103"/>
  <c r="I157" i="103"/>
  <c r="I156" i="103"/>
  <c r="L156" i="103"/>
  <c r="J156" i="103"/>
  <c r="H156" i="103"/>
  <c r="L155" i="103"/>
  <c r="K155" i="103"/>
  <c r="J155" i="103"/>
  <c r="I155" i="103"/>
  <c r="H155" i="103"/>
  <c r="J154" i="103"/>
  <c r="I154" i="103"/>
  <c r="H154" i="103"/>
  <c r="L153" i="103"/>
  <c r="K153" i="103"/>
  <c r="J153" i="103"/>
  <c r="I153" i="103"/>
  <c r="L152" i="103"/>
  <c r="J152" i="103"/>
  <c r="I152" i="103"/>
  <c r="H152" i="103"/>
  <c r="L151" i="103"/>
  <c r="K151" i="103"/>
  <c r="I151" i="103"/>
  <c r="H151" i="103"/>
  <c r="J151" i="103"/>
  <c r="J150" i="103"/>
  <c r="I150" i="103"/>
  <c r="H150" i="103"/>
  <c r="J149" i="103"/>
  <c r="I149" i="103"/>
  <c r="L148" i="103"/>
  <c r="K148" i="103"/>
  <c r="J148" i="103"/>
  <c r="I148" i="103"/>
  <c r="H148" i="103"/>
  <c r="L147" i="103"/>
  <c r="K147" i="103"/>
  <c r="J147" i="103"/>
  <c r="I147" i="103"/>
  <c r="J146" i="103"/>
  <c r="I146" i="103"/>
  <c r="H146" i="103"/>
  <c r="J145" i="103"/>
  <c r="I145" i="103"/>
  <c r="K144" i="103"/>
  <c r="J144" i="103"/>
  <c r="I144" i="103"/>
  <c r="L144" i="103"/>
  <c r="H144" i="103"/>
  <c r="L143" i="103"/>
  <c r="K143" i="103"/>
  <c r="J143" i="103"/>
  <c r="I143" i="103"/>
  <c r="J142" i="103"/>
  <c r="I142" i="103"/>
  <c r="H142" i="103"/>
  <c r="L142" i="103"/>
  <c r="J141" i="103"/>
  <c r="I141" i="103"/>
  <c r="L140" i="103"/>
  <c r="K140" i="103"/>
  <c r="J140" i="103"/>
  <c r="I140" i="103"/>
  <c r="H140" i="103"/>
  <c r="L139" i="103"/>
  <c r="J139" i="103"/>
  <c r="I139" i="103"/>
  <c r="K138" i="103"/>
  <c r="J138" i="103"/>
  <c r="L138" i="103"/>
  <c r="I138" i="103"/>
  <c r="H138" i="103"/>
  <c r="I137" i="103"/>
  <c r="H137" i="103"/>
  <c r="L137" i="103"/>
  <c r="J137" i="103"/>
  <c r="J136" i="103"/>
  <c r="I136" i="103"/>
  <c r="H136" i="103"/>
  <c r="K135" i="103"/>
  <c r="J135" i="103"/>
  <c r="I135" i="103"/>
  <c r="L135" i="103"/>
  <c r="J134" i="103"/>
  <c r="L134" i="103"/>
  <c r="I134" i="103"/>
  <c r="H134" i="103"/>
  <c r="L133" i="103"/>
  <c r="K133" i="103"/>
  <c r="I133" i="103"/>
  <c r="J133" i="103"/>
  <c r="J132" i="103"/>
  <c r="I132" i="103"/>
  <c r="L132" i="103"/>
  <c r="H132" i="103"/>
  <c r="J131" i="103"/>
  <c r="I131" i="103"/>
  <c r="J130" i="103"/>
  <c r="I130" i="103"/>
  <c r="L130" i="103"/>
  <c r="H130" i="103"/>
  <c r="J129" i="103"/>
  <c r="I129" i="103"/>
  <c r="J128" i="103"/>
  <c r="I128" i="103"/>
  <c r="H128" i="103"/>
  <c r="L127" i="103"/>
  <c r="K127" i="103"/>
  <c r="J127" i="103"/>
  <c r="I127" i="103"/>
  <c r="J126" i="103"/>
  <c r="I126" i="103"/>
  <c r="L126" i="103"/>
  <c r="H126" i="103"/>
  <c r="J125" i="103"/>
  <c r="I125" i="103"/>
  <c r="L124" i="103"/>
  <c r="K124" i="103"/>
  <c r="J124" i="103"/>
  <c r="I124" i="103"/>
  <c r="H124" i="103"/>
  <c r="L123" i="103"/>
  <c r="K123" i="103"/>
  <c r="J123" i="103"/>
  <c r="I123" i="103"/>
  <c r="J122" i="103"/>
  <c r="I122" i="103"/>
  <c r="H122" i="103"/>
  <c r="L122" i="103"/>
  <c r="J121" i="103"/>
  <c r="I121" i="103"/>
  <c r="J120" i="103"/>
  <c r="I120" i="103"/>
  <c r="H120" i="103"/>
  <c r="L119" i="103"/>
  <c r="K119" i="103"/>
  <c r="J119" i="103"/>
  <c r="I119" i="103"/>
  <c r="J118" i="103"/>
  <c r="I118" i="103"/>
  <c r="L118" i="103"/>
  <c r="H118" i="103"/>
  <c r="J117" i="103"/>
  <c r="I117" i="103"/>
  <c r="W2" i="103"/>
  <c r="C200" i="102"/>
  <c r="B200" i="102"/>
  <c r="A200" i="102"/>
  <c r="C199" i="102"/>
  <c r="B199" i="102"/>
  <c r="A199" i="102"/>
  <c r="C198" i="102"/>
  <c r="B198" i="102"/>
  <c r="A198" i="102"/>
  <c r="C197" i="102"/>
  <c r="B197" i="102"/>
  <c r="A197" i="102"/>
  <c r="C196" i="102"/>
  <c r="B196" i="102"/>
  <c r="A196" i="102"/>
  <c r="C195" i="102"/>
  <c r="B195" i="102"/>
  <c r="A195" i="102"/>
  <c r="C194" i="102"/>
  <c r="B194" i="102"/>
  <c r="A194" i="102"/>
  <c r="C193" i="102"/>
  <c r="B193" i="102"/>
  <c r="A193" i="102"/>
  <c r="C192" i="102"/>
  <c r="B192" i="102"/>
  <c r="A192" i="102"/>
  <c r="C191" i="102"/>
  <c r="B191" i="102"/>
  <c r="A191" i="102"/>
  <c r="C190" i="102"/>
  <c r="B190" i="102"/>
  <c r="A190" i="102"/>
  <c r="C189" i="102"/>
  <c r="B189" i="102"/>
  <c r="A189" i="102"/>
  <c r="C188" i="102"/>
  <c r="B188" i="102"/>
  <c r="A188" i="102"/>
  <c r="C187" i="102"/>
  <c r="B187" i="102"/>
  <c r="A187" i="102"/>
  <c r="C186" i="102"/>
  <c r="B186" i="102"/>
  <c r="A186" i="102"/>
  <c r="C185" i="102"/>
  <c r="B185" i="102"/>
  <c r="A185" i="102"/>
  <c r="C184" i="102"/>
  <c r="B184" i="102"/>
  <c r="A184" i="102"/>
  <c r="C183" i="102"/>
  <c r="B183" i="102"/>
  <c r="A183" i="102"/>
  <c r="C182" i="102"/>
  <c r="B182" i="102"/>
  <c r="A182" i="102"/>
  <c r="C181" i="102"/>
  <c r="B181" i="102"/>
  <c r="A181" i="102"/>
  <c r="C180" i="102"/>
  <c r="B180" i="102"/>
  <c r="A180" i="102"/>
  <c r="C179" i="102"/>
  <c r="B179" i="102"/>
  <c r="A179" i="102"/>
  <c r="C178" i="102"/>
  <c r="B178" i="102"/>
  <c r="A178" i="102"/>
  <c r="C177" i="102"/>
  <c r="B177" i="102"/>
  <c r="A177" i="102"/>
  <c r="C176" i="102"/>
  <c r="B176" i="102"/>
  <c r="A176" i="102"/>
  <c r="C175" i="102"/>
  <c r="B175" i="102"/>
  <c r="A175" i="102"/>
  <c r="C174" i="102"/>
  <c r="B174" i="102"/>
  <c r="A174" i="102"/>
  <c r="C173" i="102"/>
  <c r="B173" i="102"/>
  <c r="A173" i="102"/>
  <c r="C172" i="102"/>
  <c r="B172" i="102"/>
  <c r="A172" i="102"/>
  <c r="C171" i="102"/>
  <c r="B171" i="102"/>
  <c r="A171" i="102"/>
  <c r="C170" i="102"/>
  <c r="B170" i="102"/>
  <c r="A170" i="102"/>
  <c r="C169" i="102"/>
  <c r="B169" i="102"/>
  <c r="A169" i="102"/>
  <c r="C168" i="102"/>
  <c r="B168" i="102"/>
  <c r="A168" i="102"/>
  <c r="C167" i="102"/>
  <c r="B167" i="102"/>
  <c r="A167" i="102"/>
  <c r="C166" i="102"/>
  <c r="B166" i="102"/>
  <c r="A166" i="102"/>
  <c r="C165" i="102"/>
  <c r="B165" i="102"/>
  <c r="A165" i="102"/>
  <c r="C164" i="102"/>
  <c r="B164" i="102"/>
  <c r="A164" i="102"/>
  <c r="C163" i="102"/>
  <c r="B163" i="102"/>
  <c r="A163" i="102"/>
  <c r="C162" i="102"/>
  <c r="B162" i="102"/>
  <c r="A162" i="102"/>
  <c r="C161" i="102"/>
  <c r="B161" i="102"/>
  <c r="A161" i="102"/>
  <c r="C160" i="102"/>
  <c r="B160" i="102"/>
  <c r="A160" i="102"/>
  <c r="C159" i="102"/>
  <c r="B159" i="102"/>
  <c r="A159" i="102"/>
  <c r="C158" i="102"/>
  <c r="B158" i="102"/>
  <c r="A158" i="102"/>
  <c r="C157" i="102"/>
  <c r="B157" i="102"/>
  <c r="A157" i="102"/>
  <c r="C156" i="102"/>
  <c r="B156" i="102"/>
  <c r="A156" i="102"/>
  <c r="C155" i="102"/>
  <c r="B155" i="102"/>
  <c r="A155" i="102"/>
  <c r="C154" i="102"/>
  <c r="B154" i="102"/>
  <c r="A154" i="102"/>
  <c r="C153" i="102"/>
  <c r="B153" i="102"/>
  <c r="A153" i="102"/>
  <c r="C152" i="102"/>
  <c r="B152" i="102"/>
  <c r="A152" i="102"/>
  <c r="C151" i="102"/>
  <c r="B151" i="102"/>
  <c r="A151" i="102"/>
  <c r="C150" i="102"/>
  <c r="B150" i="102"/>
  <c r="A150" i="102"/>
  <c r="C149" i="102"/>
  <c r="B149" i="102"/>
  <c r="A149" i="102"/>
  <c r="C148" i="102"/>
  <c r="B148" i="102"/>
  <c r="A148" i="102"/>
  <c r="C147" i="102"/>
  <c r="B147" i="102"/>
  <c r="A147" i="102"/>
  <c r="C146" i="102"/>
  <c r="B146" i="102"/>
  <c r="A146" i="102"/>
  <c r="C145" i="102"/>
  <c r="B145" i="102"/>
  <c r="A145" i="102"/>
  <c r="C144" i="102"/>
  <c r="B144" i="102"/>
  <c r="A144" i="102"/>
  <c r="C143" i="102"/>
  <c r="B143" i="102"/>
  <c r="A143" i="102"/>
  <c r="C142" i="102"/>
  <c r="B142" i="102"/>
  <c r="A142" i="102"/>
  <c r="C141" i="102"/>
  <c r="B141" i="102"/>
  <c r="A141" i="102"/>
  <c r="C140" i="102"/>
  <c r="B140" i="102"/>
  <c r="A140" i="102"/>
  <c r="C139" i="102"/>
  <c r="B139" i="102"/>
  <c r="A139" i="102"/>
  <c r="C138" i="102"/>
  <c r="B138" i="102"/>
  <c r="A138" i="102"/>
  <c r="C137" i="102"/>
  <c r="B137" i="102"/>
  <c r="A137" i="102"/>
  <c r="C136" i="102"/>
  <c r="B136" i="102"/>
  <c r="A136" i="102"/>
  <c r="C135" i="102"/>
  <c r="B135" i="102"/>
  <c r="A135" i="102"/>
  <c r="C134" i="102"/>
  <c r="B134" i="102"/>
  <c r="A134" i="102"/>
  <c r="C133" i="102"/>
  <c r="B133" i="102"/>
  <c r="A133" i="102"/>
  <c r="C132" i="102"/>
  <c r="B132" i="102"/>
  <c r="A132" i="102"/>
  <c r="C131" i="102"/>
  <c r="B131" i="102"/>
  <c r="A131" i="102"/>
  <c r="C130" i="102"/>
  <c r="B130" i="102"/>
  <c r="A130" i="102"/>
  <c r="C129" i="102"/>
  <c r="B129" i="102"/>
  <c r="A129" i="102"/>
  <c r="C128" i="102"/>
  <c r="B128" i="102"/>
  <c r="A128" i="102"/>
  <c r="C127" i="102"/>
  <c r="B127" i="102"/>
  <c r="A127" i="102"/>
  <c r="C126" i="102"/>
  <c r="B126" i="102"/>
  <c r="A126" i="102"/>
  <c r="C125" i="102"/>
  <c r="B125" i="102"/>
  <c r="A125" i="102"/>
  <c r="C124" i="102"/>
  <c r="B124" i="102"/>
  <c r="A124" i="102"/>
  <c r="C123" i="102"/>
  <c r="B123" i="102"/>
  <c r="A123" i="102"/>
  <c r="C122" i="102"/>
  <c r="B122" i="102"/>
  <c r="A122" i="102"/>
  <c r="C121" i="102"/>
  <c r="B121" i="102"/>
  <c r="A121" i="102"/>
  <c r="C120" i="102"/>
  <c r="B120" i="102"/>
  <c r="A120" i="102"/>
  <c r="C119" i="102"/>
  <c r="B119" i="102"/>
  <c r="A119" i="102"/>
  <c r="C118" i="102"/>
  <c r="B118" i="102"/>
  <c r="A118" i="102"/>
  <c r="C117" i="102"/>
  <c r="B117" i="102"/>
  <c r="A117" i="102"/>
  <c r="L116" i="102"/>
  <c r="K116" i="102"/>
  <c r="J116" i="102"/>
  <c r="I116" i="102"/>
  <c r="H116" i="102"/>
  <c r="C116" i="102"/>
  <c r="B116" i="102"/>
  <c r="A116" i="102"/>
  <c r="L115" i="102"/>
  <c r="I115" i="102"/>
  <c r="H115" i="102"/>
  <c r="C115" i="102"/>
  <c r="J115" i="102" s="1"/>
  <c r="B115" i="102"/>
  <c r="A115" i="102"/>
  <c r="L114" i="102"/>
  <c r="K114" i="102"/>
  <c r="J114" i="102"/>
  <c r="C114" i="102"/>
  <c r="B114" i="102"/>
  <c r="I114" i="102" s="1"/>
  <c r="A114" i="102"/>
  <c r="H114" i="102" s="1"/>
  <c r="I113" i="102"/>
  <c r="H113" i="102"/>
  <c r="C113" i="102"/>
  <c r="J113" i="102" s="1"/>
  <c r="B113" i="102"/>
  <c r="A113" i="102"/>
  <c r="L112" i="102"/>
  <c r="K112" i="102"/>
  <c r="J112" i="102"/>
  <c r="C112" i="102"/>
  <c r="B112" i="102"/>
  <c r="I112" i="102" s="1"/>
  <c r="A112" i="102"/>
  <c r="H112" i="102" s="1"/>
  <c r="L111" i="102"/>
  <c r="K111" i="102"/>
  <c r="J111" i="102"/>
  <c r="I111" i="102"/>
  <c r="C111" i="102"/>
  <c r="B111" i="102"/>
  <c r="A111" i="102"/>
  <c r="H111" i="102" s="1"/>
  <c r="J110" i="102"/>
  <c r="I110" i="102"/>
  <c r="H110" i="102"/>
  <c r="C110" i="102"/>
  <c r="B110" i="102"/>
  <c r="A110" i="102"/>
  <c r="K109" i="102"/>
  <c r="H109" i="102"/>
  <c r="C109" i="102"/>
  <c r="J109" i="102" s="1"/>
  <c r="B109" i="102"/>
  <c r="I109" i="102" s="1"/>
  <c r="A109" i="102"/>
  <c r="L108" i="102"/>
  <c r="K108" i="102"/>
  <c r="C108" i="102"/>
  <c r="J108" i="102" s="1"/>
  <c r="B108" i="102"/>
  <c r="I108" i="102" s="1"/>
  <c r="A108" i="102"/>
  <c r="H108" i="102" s="1"/>
  <c r="L107" i="102"/>
  <c r="K107" i="102"/>
  <c r="J107" i="102"/>
  <c r="I107" i="102"/>
  <c r="H107" i="102"/>
  <c r="C107" i="102"/>
  <c r="B107" i="102"/>
  <c r="A107" i="102"/>
  <c r="J106" i="102"/>
  <c r="I106" i="102"/>
  <c r="H106" i="102"/>
  <c r="C106" i="102"/>
  <c r="B106" i="102"/>
  <c r="A106" i="102"/>
  <c r="H105" i="102"/>
  <c r="C105" i="102"/>
  <c r="J105" i="102" s="1"/>
  <c r="B105" i="102"/>
  <c r="I105" i="102" s="1"/>
  <c r="A105" i="102"/>
  <c r="L104" i="102"/>
  <c r="K104" i="102"/>
  <c r="C104" i="102"/>
  <c r="J104" i="102" s="1"/>
  <c r="B104" i="102"/>
  <c r="I104" i="102" s="1"/>
  <c r="A104" i="102"/>
  <c r="H104" i="102" s="1"/>
  <c r="L103" i="102"/>
  <c r="K103" i="102"/>
  <c r="J103" i="102"/>
  <c r="I103" i="102"/>
  <c r="H103" i="102"/>
  <c r="C103" i="102"/>
  <c r="B103" i="102"/>
  <c r="A103" i="102"/>
  <c r="J102" i="102"/>
  <c r="I102" i="102"/>
  <c r="H102" i="102"/>
  <c r="C102" i="102"/>
  <c r="B102" i="102"/>
  <c r="A102" i="102"/>
  <c r="H101" i="102"/>
  <c r="K101" i="102"/>
  <c r="C101" i="102"/>
  <c r="J101" i="102" s="1"/>
  <c r="B101" i="102"/>
  <c r="I101" i="102" s="1"/>
  <c r="A101" i="102"/>
  <c r="L100" i="102"/>
  <c r="K100" i="102"/>
  <c r="I100" i="102"/>
  <c r="C100" i="102"/>
  <c r="J100" i="102" s="1"/>
  <c r="B100" i="102"/>
  <c r="A100" i="102"/>
  <c r="H100" i="102" s="1"/>
  <c r="L99" i="102"/>
  <c r="K99" i="102"/>
  <c r="J99" i="102"/>
  <c r="I99" i="102"/>
  <c r="H99" i="102"/>
  <c r="C99" i="102"/>
  <c r="B99" i="102"/>
  <c r="A99" i="102"/>
  <c r="J98" i="102"/>
  <c r="I98" i="102"/>
  <c r="H98" i="102"/>
  <c r="C98" i="102"/>
  <c r="B98" i="102"/>
  <c r="A98" i="102"/>
  <c r="H97" i="102"/>
  <c r="L97" i="102"/>
  <c r="C97" i="102"/>
  <c r="J97" i="102" s="1"/>
  <c r="B97" i="102"/>
  <c r="I97" i="102" s="1"/>
  <c r="A97" i="102"/>
  <c r="L96" i="102"/>
  <c r="K96" i="102"/>
  <c r="J96" i="102"/>
  <c r="I96" i="102"/>
  <c r="C96" i="102"/>
  <c r="B96" i="102"/>
  <c r="A96" i="102"/>
  <c r="H96" i="102" s="1"/>
  <c r="L95" i="102"/>
  <c r="K95" i="102"/>
  <c r="J95" i="102"/>
  <c r="I95" i="102"/>
  <c r="C95" i="102"/>
  <c r="B95" i="102"/>
  <c r="A95" i="102"/>
  <c r="H95" i="102" s="1"/>
  <c r="J94" i="102"/>
  <c r="I94" i="102"/>
  <c r="H94" i="102"/>
  <c r="C94" i="102"/>
  <c r="B94" i="102"/>
  <c r="A94" i="102"/>
  <c r="K93" i="102"/>
  <c r="H93" i="102"/>
  <c r="L93" i="102"/>
  <c r="C93" i="102"/>
  <c r="J93" i="102" s="1"/>
  <c r="B93" i="102"/>
  <c r="I93" i="102" s="1"/>
  <c r="A93" i="102"/>
  <c r="L92" i="102"/>
  <c r="K92" i="102"/>
  <c r="J92" i="102"/>
  <c r="I92" i="102"/>
  <c r="C92" i="102"/>
  <c r="B92" i="102"/>
  <c r="A92" i="102"/>
  <c r="H92" i="102" s="1"/>
  <c r="L91" i="102"/>
  <c r="K91" i="102"/>
  <c r="J91" i="102"/>
  <c r="I91" i="102"/>
  <c r="C91" i="102"/>
  <c r="B91" i="102"/>
  <c r="A91" i="102"/>
  <c r="H91" i="102" s="1"/>
  <c r="J90" i="102"/>
  <c r="I90" i="102"/>
  <c r="H90" i="102"/>
  <c r="C90" i="102"/>
  <c r="B90" i="102"/>
  <c r="A90" i="102"/>
  <c r="L89" i="102"/>
  <c r="K89" i="102"/>
  <c r="H89" i="102"/>
  <c r="C89" i="102"/>
  <c r="J89" i="102" s="1"/>
  <c r="B89" i="102"/>
  <c r="I89" i="102" s="1"/>
  <c r="A89" i="102"/>
  <c r="K88" i="102"/>
  <c r="J88" i="102"/>
  <c r="C88" i="102"/>
  <c r="B88" i="102"/>
  <c r="I88" i="102" s="1"/>
  <c r="A88" i="102"/>
  <c r="H88" i="102" s="1"/>
  <c r="L87" i="102"/>
  <c r="K87" i="102"/>
  <c r="J87" i="102"/>
  <c r="I87" i="102"/>
  <c r="C87" i="102"/>
  <c r="B87" i="102"/>
  <c r="A87" i="102"/>
  <c r="H87" i="102" s="1"/>
  <c r="J86" i="102"/>
  <c r="I86" i="102"/>
  <c r="H86" i="102"/>
  <c r="C86" i="102"/>
  <c r="B86" i="102"/>
  <c r="A86" i="102"/>
  <c r="L85" i="102"/>
  <c r="K85" i="102"/>
  <c r="H85" i="102"/>
  <c r="C85" i="102"/>
  <c r="J85" i="102" s="1"/>
  <c r="B85" i="102"/>
  <c r="I85" i="102" s="1"/>
  <c r="A85" i="102"/>
  <c r="L84" i="102"/>
  <c r="K84" i="102"/>
  <c r="I84" i="102"/>
  <c r="C84" i="102"/>
  <c r="J84" i="102" s="1"/>
  <c r="B84" i="102"/>
  <c r="A84" i="102"/>
  <c r="H84" i="102" s="1"/>
  <c r="L83" i="102"/>
  <c r="K83" i="102"/>
  <c r="J83" i="102"/>
  <c r="I83" i="102"/>
  <c r="H83" i="102"/>
  <c r="C83" i="102"/>
  <c r="B83" i="102"/>
  <c r="A83" i="102"/>
  <c r="J82" i="102"/>
  <c r="I82" i="102"/>
  <c r="H82" i="102"/>
  <c r="C82" i="102"/>
  <c r="B82" i="102"/>
  <c r="A82" i="102"/>
  <c r="L81" i="102"/>
  <c r="H81" i="102"/>
  <c r="C81" i="102"/>
  <c r="J81" i="102" s="1"/>
  <c r="B81" i="102"/>
  <c r="I81" i="102" s="1"/>
  <c r="A81" i="102"/>
  <c r="J80" i="102"/>
  <c r="C80" i="102"/>
  <c r="B80" i="102"/>
  <c r="I80" i="102" s="1"/>
  <c r="A80" i="102"/>
  <c r="H80" i="102" s="1"/>
  <c r="L79" i="102"/>
  <c r="K79" i="102"/>
  <c r="J79" i="102"/>
  <c r="I79" i="102"/>
  <c r="C79" i="102"/>
  <c r="B79" i="102"/>
  <c r="A79" i="102"/>
  <c r="H79" i="102" s="1"/>
  <c r="J78" i="102"/>
  <c r="I78" i="102"/>
  <c r="H78" i="102"/>
  <c r="C78" i="102"/>
  <c r="B78" i="102"/>
  <c r="A78" i="102"/>
  <c r="L77" i="102"/>
  <c r="K77" i="102"/>
  <c r="H77" i="102"/>
  <c r="C77" i="102"/>
  <c r="J77" i="102" s="1"/>
  <c r="B77" i="102"/>
  <c r="I77" i="102" s="1"/>
  <c r="A77" i="102"/>
  <c r="L76" i="102"/>
  <c r="K76" i="102"/>
  <c r="C76" i="102"/>
  <c r="J76" i="102" s="1"/>
  <c r="B76" i="102"/>
  <c r="I76" i="102" s="1"/>
  <c r="A76" i="102"/>
  <c r="H76" i="102" s="1"/>
  <c r="L75" i="102"/>
  <c r="K75" i="102"/>
  <c r="J75" i="102"/>
  <c r="I75" i="102"/>
  <c r="H75" i="102"/>
  <c r="C75" i="102"/>
  <c r="B75" i="102"/>
  <c r="A75" i="102"/>
  <c r="J74" i="102"/>
  <c r="I74" i="102"/>
  <c r="H74" i="102"/>
  <c r="C74" i="102"/>
  <c r="B74" i="102"/>
  <c r="A74" i="102"/>
  <c r="H73" i="102"/>
  <c r="L73" i="102"/>
  <c r="C73" i="102"/>
  <c r="J73" i="102" s="1"/>
  <c r="B73" i="102"/>
  <c r="I73" i="102" s="1"/>
  <c r="A73" i="102"/>
  <c r="K72" i="102"/>
  <c r="J72" i="102"/>
  <c r="I72" i="102"/>
  <c r="L72" i="102"/>
  <c r="C72" i="102"/>
  <c r="B72" i="102"/>
  <c r="A72" i="102"/>
  <c r="H72" i="102" s="1"/>
  <c r="L71" i="102"/>
  <c r="K71" i="102"/>
  <c r="J71" i="102"/>
  <c r="C71" i="102"/>
  <c r="B71" i="102"/>
  <c r="I71" i="102" s="1"/>
  <c r="A71" i="102"/>
  <c r="H71" i="102" s="1"/>
  <c r="J70" i="102"/>
  <c r="I70" i="102"/>
  <c r="H70" i="102"/>
  <c r="C70" i="102"/>
  <c r="B70" i="102"/>
  <c r="A70" i="102"/>
  <c r="L69" i="102"/>
  <c r="K69" i="102"/>
  <c r="H69" i="102"/>
  <c r="C69" i="102"/>
  <c r="J69" i="102" s="1"/>
  <c r="B69" i="102"/>
  <c r="I69" i="102" s="1"/>
  <c r="A69" i="102"/>
  <c r="C68" i="102"/>
  <c r="J68" i="102" s="1"/>
  <c r="B68" i="102"/>
  <c r="I68" i="102" s="1"/>
  <c r="A68" i="102"/>
  <c r="H68" i="102" s="1"/>
  <c r="K67" i="102"/>
  <c r="J67" i="102"/>
  <c r="H67" i="102"/>
  <c r="C67" i="102"/>
  <c r="B67" i="102"/>
  <c r="I67" i="102" s="1"/>
  <c r="A67" i="102"/>
  <c r="J66" i="102"/>
  <c r="I66" i="102"/>
  <c r="H66" i="102"/>
  <c r="C66" i="102"/>
  <c r="B66" i="102"/>
  <c r="A66" i="102"/>
  <c r="H65" i="102"/>
  <c r="L65" i="102"/>
  <c r="C65" i="102"/>
  <c r="J65" i="102" s="1"/>
  <c r="B65" i="102"/>
  <c r="I65" i="102" s="1"/>
  <c r="A65" i="102"/>
  <c r="K64" i="102"/>
  <c r="J64" i="102"/>
  <c r="I64" i="102"/>
  <c r="L64" i="102"/>
  <c r="C64" i="102"/>
  <c r="B64" i="102"/>
  <c r="A64" i="102"/>
  <c r="H64" i="102" s="1"/>
  <c r="L63" i="102"/>
  <c r="K63" i="102"/>
  <c r="J63" i="102"/>
  <c r="C63" i="102"/>
  <c r="B63" i="102"/>
  <c r="I63" i="102" s="1"/>
  <c r="A63" i="102"/>
  <c r="H63" i="102" s="1"/>
  <c r="J62" i="102"/>
  <c r="I62" i="102"/>
  <c r="H62" i="102"/>
  <c r="C62" i="102"/>
  <c r="B62" i="102"/>
  <c r="A62" i="102"/>
  <c r="L61" i="102"/>
  <c r="K61" i="102"/>
  <c r="H61" i="102"/>
  <c r="C61" i="102"/>
  <c r="J61" i="102" s="1"/>
  <c r="B61" i="102"/>
  <c r="I61" i="102" s="1"/>
  <c r="A61" i="102"/>
  <c r="C60" i="102"/>
  <c r="J60" i="102" s="1"/>
  <c r="B60" i="102"/>
  <c r="I60" i="102" s="1"/>
  <c r="A60" i="102"/>
  <c r="H60" i="102" s="1"/>
  <c r="K59" i="102"/>
  <c r="J59" i="102"/>
  <c r="H59" i="102"/>
  <c r="C59" i="102"/>
  <c r="B59" i="102"/>
  <c r="I59" i="102" s="1"/>
  <c r="A59" i="102"/>
  <c r="J58" i="102"/>
  <c r="I58" i="102"/>
  <c r="H58" i="102"/>
  <c r="C58" i="102"/>
  <c r="B58" i="102"/>
  <c r="A58" i="102"/>
  <c r="H57" i="102"/>
  <c r="L57" i="102"/>
  <c r="C57" i="102"/>
  <c r="J57" i="102" s="1"/>
  <c r="B57" i="102"/>
  <c r="I57" i="102" s="1"/>
  <c r="A57" i="102"/>
  <c r="K56" i="102"/>
  <c r="J56" i="102"/>
  <c r="I56" i="102"/>
  <c r="L56" i="102"/>
  <c r="C56" i="102"/>
  <c r="B56" i="102"/>
  <c r="A56" i="102"/>
  <c r="H56" i="102" s="1"/>
  <c r="L55" i="102"/>
  <c r="K55" i="102"/>
  <c r="J55" i="102"/>
  <c r="C55" i="102"/>
  <c r="B55" i="102"/>
  <c r="I55" i="102" s="1"/>
  <c r="A55" i="102"/>
  <c r="H55" i="102" s="1"/>
  <c r="J54" i="102"/>
  <c r="I54" i="102"/>
  <c r="H54" i="102"/>
  <c r="C54" i="102"/>
  <c r="B54" i="102"/>
  <c r="A54" i="102"/>
  <c r="H53" i="102"/>
  <c r="C53" i="102"/>
  <c r="J53" i="102" s="1"/>
  <c r="B53" i="102"/>
  <c r="I53" i="102" s="1"/>
  <c r="A53" i="102"/>
  <c r="C52" i="102"/>
  <c r="J52" i="102" s="1"/>
  <c r="B52" i="102"/>
  <c r="I52" i="102" s="1"/>
  <c r="A52" i="102"/>
  <c r="H52" i="102" s="1"/>
  <c r="J51" i="102"/>
  <c r="H51" i="102"/>
  <c r="C51" i="102"/>
  <c r="B51" i="102"/>
  <c r="I51" i="102" s="1"/>
  <c r="A51" i="102"/>
  <c r="J50" i="102"/>
  <c r="I50" i="102"/>
  <c r="H50" i="102"/>
  <c r="C50" i="102"/>
  <c r="B50" i="102"/>
  <c r="A50" i="102"/>
  <c r="H49" i="102"/>
  <c r="C49" i="102"/>
  <c r="J49" i="102" s="1"/>
  <c r="B49" i="102"/>
  <c r="I49" i="102" s="1"/>
  <c r="A49" i="102"/>
  <c r="J48" i="102"/>
  <c r="I48" i="102"/>
  <c r="C48" i="102"/>
  <c r="B48" i="102"/>
  <c r="A48" i="102"/>
  <c r="H48" i="102" s="1"/>
  <c r="J47" i="102"/>
  <c r="I47" i="102"/>
  <c r="C47" i="102"/>
  <c r="B47" i="102"/>
  <c r="A47" i="102"/>
  <c r="H47" i="102" s="1"/>
  <c r="I46" i="102"/>
  <c r="H46" i="102"/>
  <c r="C46" i="102"/>
  <c r="J46" i="102" s="1"/>
  <c r="B46" i="102"/>
  <c r="A46" i="102"/>
  <c r="C45" i="102"/>
  <c r="J45" i="102" s="1"/>
  <c r="B45" i="102"/>
  <c r="I45" i="102" s="1"/>
  <c r="A45" i="102"/>
  <c r="H45" i="102" s="1"/>
  <c r="J44" i="102"/>
  <c r="C44" i="102"/>
  <c r="B44" i="102"/>
  <c r="I44" i="102" s="1"/>
  <c r="A44" i="102"/>
  <c r="H44" i="102" s="1"/>
  <c r="J43" i="102"/>
  <c r="C43" i="102"/>
  <c r="B43" i="102"/>
  <c r="I43" i="102" s="1"/>
  <c r="A43" i="102"/>
  <c r="H43" i="102" s="1"/>
  <c r="I42" i="102"/>
  <c r="H42" i="102"/>
  <c r="C42" i="102"/>
  <c r="J42" i="102" s="1"/>
  <c r="B42" i="102"/>
  <c r="A42" i="102"/>
  <c r="C41" i="102"/>
  <c r="J41" i="102" s="1"/>
  <c r="B41" i="102"/>
  <c r="I41" i="102" s="1"/>
  <c r="A41" i="102"/>
  <c r="H41" i="102" s="1"/>
  <c r="I40" i="102"/>
  <c r="C40" i="102"/>
  <c r="J40" i="102" s="1"/>
  <c r="B40" i="102"/>
  <c r="A40" i="102"/>
  <c r="H40" i="102" s="1"/>
  <c r="J39" i="102"/>
  <c r="C39" i="102"/>
  <c r="B39" i="102"/>
  <c r="I39" i="102" s="1"/>
  <c r="A39" i="102"/>
  <c r="H39" i="102" s="1"/>
  <c r="I38" i="102"/>
  <c r="H38" i="102"/>
  <c r="C38" i="102"/>
  <c r="J38" i="102" s="1"/>
  <c r="B38" i="102"/>
  <c r="A38" i="102"/>
  <c r="C37" i="102"/>
  <c r="J37" i="102" s="1"/>
  <c r="B37" i="102"/>
  <c r="I37" i="102" s="1"/>
  <c r="A37" i="102"/>
  <c r="H37" i="102" s="1"/>
  <c r="J36" i="102"/>
  <c r="C36" i="102"/>
  <c r="B36" i="102"/>
  <c r="I36" i="102" s="1"/>
  <c r="A36" i="102"/>
  <c r="H36" i="102" s="1"/>
  <c r="J35" i="102"/>
  <c r="H35" i="102"/>
  <c r="C35" i="102"/>
  <c r="B35" i="102"/>
  <c r="I35" i="102" s="1"/>
  <c r="A35" i="102"/>
  <c r="I34" i="102"/>
  <c r="H34" i="102"/>
  <c r="C34" i="102"/>
  <c r="J34" i="102" s="1"/>
  <c r="B34" i="102"/>
  <c r="A34" i="102"/>
  <c r="C33" i="102"/>
  <c r="J33" i="102" s="1"/>
  <c r="B33" i="102"/>
  <c r="I33" i="102" s="1"/>
  <c r="A33" i="102"/>
  <c r="H33" i="102" s="1"/>
  <c r="C32" i="102"/>
  <c r="B32" i="102"/>
  <c r="A32" i="102"/>
  <c r="C31" i="102"/>
  <c r="B31" i="102"/>
  <c r="A31" i="102"/>
  <c r="C30" i="102"/>
  <c r="B30" i="102"/>
  <c r="A30" i="102"/>
  <c r="C29" i="102"/>
  <c r="B29" i="102"/>
  <c r="A29" i="102"/>
  <c r="C28" i="102"/>
  <c r="B28" i="102"/>
  <c r="A28" i="102"/>
  <c r="C27" i="102"/>
  <c r="B27" i="102"/>
  <c r="A27" i="102"/>
  <c r="C26" i="102"/>
  <c r="B26" i="102"/>
  <c r="A26" i="102"/>
  <c r="C25" i="102"/>
  <c r="B25" i="102"/>
  <c r="A25" i="102"/>
  <c r="C24" i="102"/>
  <c r="B24" i="102"/>
  <c r="A24" i="102"/>
  <c r="C23" i="102"/>
  <c r="B23" i="102"/>
  <c r="A23" i="102"/>
  <c r="C22" i="102"/>
  <c r="B22" i="102"/>
  <c r="A22" i="102"/>
  <c r="C21" i="102"/>
  <c r="B21" i="102"/>
  <c r="A21" i="102"/>
  <c r="C20" i="102"/>
  <c r="B20" i="102"/>
  <c r="A20" i="102"/>
  <c r="C19" i="102"/>
  <c r="B19" i="102"/>
  <c r="A19" i="102"/>
  <c r="C18" i="102"/>
  <c r="B18" i="102"/>
  <c r="A18" i="102"/>
  <c r="C17" i="102"/>
  <c r="B17" i="102"/>
  <c r="A17" i="102"/>
  <c r="C16" i="102"/>
  <c r="B16" i="102"/>
  <c r="A16" i="102"/>
  <c r="C15" i="102"/>
  <c r="B15" i="102"/>
  <c r="A15" i="102"/>
  <c r="C14" i="102"/>
  <c r="B14" i="102"/>
  <c r="A14" i="102"/>
  <c r="C13" i="102"/>
  <c r="B13" i="102"/>
  <c r="A13" i="102"/>
  <c r="C12" i="102"/>
  <c r="B12" i="102"/>
  <c r="A12" i="102"/>
  <c r="C11" i="102"/>
  <c r="B11" i="102"/>
  <c r="A11" i="102"/>
  <c r="C10" i="102"/>
  <c r="B10" i="102"/>
  <c r="A10" i="102"/>
  <c r="C9" i="102"/>
  <c r="B9" i="102"/>
  <c r="A9" i="102"/>
  <c r="C8" i="102"/>
  <c r="B8" i="102"/>
  <c r="A8" i="102"/>
  <c r="C7" i="102"/>
  <c r="B7" i="102"/>
  <c r="A7" i="102"/>
  <c r="C6" i="102"/>
  <c r="B6" i="102"/>
  <c r="A6" i="102"/>
  <c r="C5" i="102"/>
  <c r="B5" i="102"/>
  <c r="A5" i="102"/>
  <c r="C4" i="102"/>
  <c r="B4" i="102"/>
  <c r="A4" i="102"/>
  <c r="C3" i="102"/>
  <c r="B3" i="102"/>
  <c r="A3" i="102"/>
  <c r="W2" i="102"/>
  <c r="C2" i="102"/>
  <c r="B2" i="102"/>
  <c r="A2" i="102"/>
  <c r="Q34" i="92"/>
  <c r="T34" i="92" s="1"/>
  <c r="O32" i="92"/>
  <c r="P29" i="92"/>
  <c r="S29" i="92" s="1"/>
  <c r="Q26" i="92"/>
  <c r="T26" i="92" s="1"/>
  <c r="O24" i="92"/>
  <c r="P21" i="92"/>
  <c r="S21" i="92" s="1"/>
  <c r="Q18" i="92"/>
  <c r="T18" i="92" s="1"/>
  <c r="O16" i="92"/>
  <c r="P13" i="92"/>
  <c r="S13" i="92" s="1"/>
  <c r="Q10" i="92"/>
  <c r="T10" i="92" s="1"/>
  <c r="O8" i="92"/>
  <c r="P36" i="91"/>
  <c r="S36" i="91" s="1"/>
  <c r="Q35" i="91"/>
  <c r="T35" i="91" s="1"/>
  <c r="Q33" i="91"/>
  <c r="T33" i="91" s="1"/>
  <c r="O33" i="91"/>
  <c r="O31" i="91"/>
  <c r="P30" i="91"/>
  <c r="S30" i="91" s="1"/>
  <c r="P28" i="91"/>
  <c r="S28" i="91" s="1"/>
  <c r="Q27" i="91"/>
  <c r="T27" i="91" s="1"/>
  <c r="Q25" i="91"/>
  <c r="T25" i="91" s="1"/>
  <c r="O25" i="91"/>
  <c r="O23" i="91"/>
  <c r="P22" i="91"/>
  <c r="S22" i="91" s="1"/>
  <c r="P20" i="91"/>
  <c r="S20" i="91" s="1"/>
  <c r="Q19" i="91"/>
  <c r="T19" i="91" s="1"/>
  <c r="Q17" i="91"/>
  <c r="T17" i="91" s="1"/>
  <c r="O17" i="91"/>
  <c r="O15" i="91"/>
  <c r="P14" i="91"/>
  <c r="S14" i="91" s="1"/>
  <c r="P12" i="91"/>
  <c r="S12" i="91" s="1"/>
  <c r="Q11" i="91"/>
  <c r="T11" i="91" s="1"/>
  <c r="Q9" i="91"/>
  <c r="T9" i="91" s="1"/>
  <c r="O9" i="91"/>
  <c r="O7" i="91"/>
  <c r="P6" i="91"/>
  <c r="S6" i="91" s="1"/>
  <c r="O35" i="90"/>
  <c r="P34" i="90"/>
  <c r="S34" i="90" s="1"/>
  <c r="P32" i="90"/>
  <c r="S32" i="90" s="1"/>
  <c r="Q31" i="90"/>
  <c r="T31" i="90" s="1"/>
  <c r="Q29" i="90"/>
  <c r="T29" i="90" s="1"/>
  <c r="O29" i="90"/>
  <c r="O27" i="90"/>
  <c r="P26" i="90"/>
  <c r="S26" i="90" s="1"/>
  <c r="P24" i="90"/>
  <c r="S24" i="90" s="1"/>
  <c r="Q23" i="90"/>
  <c r="T23" i="90" s="1"/>
  <c r="Q21" i="90"/>
  <c r="T21" i="90" s="1"/>
  <c r="O21" i="90"/>
  <c r="O19" i="90"/>
  <c r="P18" i="90"/>
  <c r="S18" i="90" s="1"/>
  <c r="P16" i="90"/>
  <c r="S16" i="90" s="1"/>
  <c r="Q15" i="90"/>
  <c r="T15" i="90" s="1"/>
  <c r="Q13" i="90"/>
  <c r="T13" i="90" s="1"/>
  <c r="O13" i="90"/>
  <c r="O11" i="90"/>
  <c r="P10" i="90"/>
  <c r="S10" i="90" s="1"/>
  <c r="P8" i="90"/>
  <c r="S8" i="90" s="1"/>
  <c r="Q7" i="90"/>
  <c r="T7" i="90" s="1"/>
  <c r="Q36" i="89"/>
  <c r="T36" i="89" s="1"/>
  <c r="O34" i="89"/>
  <c r="P31" i="89"/>
  <c r="S31" i="89" s="1"/>
  <c r="Q28" i="89"/>
  <c r="T28" i="89" s="1"/>
  <c r="O26" i="89"/>
  <c r="P23" i="89"/>
  <c r="S23" i="89" s="1"/>
  <c r="Q20" i="89"/>
  <c r="T20" i="89" s="1"/>
  <c r="O18" i="89"/>
  <c r="P15" i="89"/>
  <c r="S15" i="89" s="1"/>
  <c r="Q12" i="89"/>
  <c r="T12" i="89" s="1"/>
  <c r="O10" i="89"/>
  <c r="P7" i="89"/>
  <c r="S7" i="89" s="1"/>
  <c r="P31" i="88"/>
  <c r="S31" i="88" s="1"/>
  <c r="Q28" i="88"/>
  <c r="T28" i="88" s="1"/>
  <c r="O26" i="88"/>
  <c r="R26" i="88" s="1"/>
  <c r="P23" i="88"/>
  <c r="S23" i="88" s="1"/>
  <c r="Q20" i="88"/>
  <c r="T20" i="88" s="1"/>
  <c r="O18" i="88"/>
  <c r="R18" i="88" s="1"/>
  <c r="P15" i="88"/>
  <c r="S15" i="88" s="1"/>
  <c r="Q12" i="88"/>
  <c r="T12" i="88" s="1"/>
  <c r="O10" i="88"/>
  <c r="R10" i="88" s="1"/>
  <c r="P7" i="88"/>
  <c r="S7" i="88" s="1"/>
  <c r="P26" i="95"/>
  <c r="O26" i="95"/>
  <c r="N26" i="95"/>
  <c r="P25" i="95"/>
  <c r="O25" i="95"/>
  <c r="N25" i="95"/>
  <c r="P24" i="95"/>
  <c r="O24" i="95"/>
  <c r="R24" i="95" s="1"/>
  <c r="N24" i="95"/>
  <c r="P23" i="95"/>
  <c r="O23" i="95"/>
  <c r="N23" i="95"/>
  <c r="P22" i="95"/>
  <c r="O22" i="95"/>
  <c r="N22" i="95"/>
  <c r="P21" i="95"/>
  <c r="S21" i="95" s="1"/>
  <c r="O21" i="95"/>
  <c r="N21" i="95"/>
  <c r="P20" i="95"/>
  <c r="O20" i="95"/>
  <c r="N20" i="95"/>
  <c r="P19" i="95"/>
  <c r="O19" i="95"/>
  <c r="N19" i="95"/>
  <c r="Q19" i="95" s="1"/>
  <c r="P18" i="95"/>
  <c r="O18" i="95"/>
  <c r="N18" i="95"/>
  <c r="P17" i="95"/>
  <c r="O17" i="95"/>
  <c r="N17" i="95"/>
  <c r="P16" i="95"/>
  <c r="O16" i="95"/>
  <c r="N16" i="95"/>
  <c r="P15" i="95"/>
  <c r="O15" i="95"/>
  <c r="N15" i="95"/>
  <c r="P14" i="95"/>
  <c r="O14" i="95"/>
  <c r="N14" i="95"/>
  <c r="P13" i="95"/>
  <c r="S13" i="95" s="1"/>
  <c r="O13" i="95"/>
  <c r="N13" i="95"/>
  <c r="P12" i="95"/>
  <c r="O12" i="95"/>
  <c r="N12" i="95"/>
  <c r="P11" i="95"/>
  <c r="O11" i="95"/>
  <c r="N11" i="95"/>
  <c r="Q11" i="95" s="1"/>
  <c r="T11" i="95" s="1"/>
  <c r="U11" i="95" s="1"/>
  <c r="P10" i="95"/>
  <c r="O10" i="95"/>
  <c r="N10" i="95"/>
  <c r="P9" i="95"/>
  <c r="O9" i="95"/>
  <c r="N9" i="95"/>
  <c r="P8" i="95"/>
  <c r="O8" i="95"/>
  <c r="R8" i="95" s="1"/>
  <c r="N8" i="95"/>
  <c r="P7" i="95"/>
  <c r="O7" i="95"/>
  <c r="N7" i="95"/>
  <c r="P6" i="95"/>
  <c r="O6" i="95"/>
  <c r="N6" i="95"/>
  <c r="P26" i="96"/>
  <c r="O26" i="96"/>
  <c r="N26" i="96"/>
  <c r="P25" i="96"/>
  <c r="O25" i="96"/>
  <c r="N25" i="96"/>
  <c r="P24" i="96"/>
  <c r="O24" i="96"/>
  <c r="R24" i="96" s="1"/>
  <c r="N24" i="96"/>
  <c r="P23" i="96"/>
  <c r="O23" i="96"/>
  <c r="N23" i="96"/>
  <c r="P22" i="96"/>
  <c r="O22" i="96"/>
  <c r="N22" i="96"/>
  <c r="P21" i="96"/>
  <c r="S21" i="96" s="1"/>
  <c r="O21" i="96"/>
  <c r="N21" i="96"/>
  <c r="P20" i="96"/>
  <c r="O20" i="96"/>
  <c r="N20" i="96"/>
  <c r="P19" i="96"/>
  <c r="O19" i="96"/>
  <c r="N19" i="96"/>
  <c r="P18" i="96"/>
  <c r="O18" i="96"/>
  <c r="N18" i="96"/>
  <c r="P17" i="96"/>
  <c r="O17" i="96"/>
  <c r="N17" i="96"/>
  <c r="P16" i="96"/>
  <c r="O16" i="96"/>
  <c r="R16" i="96" s="1"/>
  <c r="N16" i="96"/>
  <c r="P15" i="96"/>
  <c r="O15" i="96"/>
  <c r="N15" i="96"/>
  <c r="P14" i="96"/>
  <c r="O14" i="96"/>
  <c r="N14" i="96"/>
  <c r="P13" i="96"/>
  <c r="S13" i="96" s="1"/>
  <c r="O13" i="96"/>
  <c r="N13" i="96"/>
  <c r="P12" i="96"/>
  <c r="O12" i="96"/>
  <c r="N12" i="96"/>
  <c r="P11" i="96"/>
  <c r="O11" i="96"/>
  <c r="N11" i="96"/>
  <c r="P10" i="96"/>
  <c r="O10" i="96"/>
  <c r="N10" i="96"/>
  <c r="P9" i="96"/>
  <c r="O9" i="96"/>
  <c r="N9" i="96"/>
  <c r="P8" i="96"/>
  <c r="O8" i="96"/>
  <c r="R8" i="96" s="1"/>
  <c r="N8" i="96"/>
  <c r="P7" i="96"/>
  <c r="O7" i="96"/>
  <c r="N7" i="96"/>
  <c r="P6" i="96"/>
  <c r="O6" i="96"/>
  <c r="N6" i="96"/>
  <c r="P26" i="97"/>
  <c r="O26" i="97"/>
  <c r="N26" i="97"/>
  <c r="P25" i="97"/>
  <c r="O25" i="97"/>
  <c r="N25" i="97"/>
  <c r="P24" i="97"/>
  <c r="S24" i="97" s="1"/>
  <c r="O24" i="97"/>
  <c r="R24" i="97" s="1"/>
  <c r="N24" i="97"/>
  <c r="P23" i="97"/>
  <c r="O23" i="97"/>
  <c r="N23" i="97"/>
  <c r="P22" i="97"/>
  <c r="O22" i="97"/>
  <c r="R22" i="97" s="1"/>
  <c r="N22" i="97"/>
  <c r="P21" i="97"/>
  <c r="S21" i="97" s="1"/>
  <c r="O21" i="97"/>
  <c r="N21" i="97"/>
  <c r="P20" i="97"/>
  <c r="O20" i="97"/>
  <c r="N20" i="97"/>
  <c r="P19" i="97"/>
  <c r="S19" i="97" s="1"/>
  <c r="O19" i="97"/>
  <c r="R19" i="97" s="1"/>
  <c r="N19" i="97"/>
  <c r="P18" i="97"/>
  <c r="O18" i="97"/>
  <c r="N18" i="97"/>
  <c r="P17" i="97"/>
  <c r="O17" i="97"/>
  <c r="N17" i="97"/>
  <c r="P16" i="97"/>
  <c r="O16" i="97"/>
  <c r="N16" i="97"/>
  <c r="P15" i="97"/>
  <c r="O15" i="97"/>
  <c r="N15" i="97"/>
  <c r="P14" i="97"/>
  <c r="O14" i="97"/>
  <c r="R14" i="97" s="1"/>
  <c r="N14" i="97"/>
  <c r="P13" i="97"/>
  <c r="S13" i="97" s="1"/>
  <c r="O13" i="97"/>
  <c r="N13" i="97"/>
  <c r="P12" i="97"/>
  <c r="O12" i="97"/>
  <c r="N12" i="97"/>
  <c r="P11" i="97"/>
  <c r="S11" i="97" s="1"/>
  <c r="O11" i="97"/>
  <c r="R11" i="97" s="1"/>
  <c r="N11" i="97"/>
  <c r="P10" i="97"/>
  <c r="O10" i="97"/>
  <c r="N10" i="97"/>
  <c r="P9" i="97"/>
  <c r="O9" i="97"/>
  <c r="R9" i="97" s="1"/>
  <c r="N9" i="97"/>
  <c r="P8" i="97"/>
  <c r="S8" i="97" s="1"/>
  <c r="O8" i="97"/>
  <c r="R8" i="97" s="1"/>
  <c r="N8" i="97"/>
  <c r="P7" i="97"/>
  <c r="O7" i="97"/>
  <c r="N7" i="97"/>
  <c r="O6" i="97"/>
  <c r="N6" i="97"/>
  <c r="P6" i="97"/>
  <c r="Q6" i="98"/>
  <c r="R26" i="97"/>
  <c r="R18" i="97"/>
  <c r="S16" i="97"/>
  <c r="R16" i="97"/>
  <c r="R10" i="97"/>
  <c r="R6" i="97"/>
  <c r="S26" i="97"/>
  <c r="S25" i="97"/>
  <c r="R25" i="97"/>
  <c r="S23" i="97"/>
  <c r="R23" i="97"/>
  <c r="S22" i="97"/>
  <c r="R21" i="97"/>
  <c r="S20" i="97"/>
  <c r="R20" i="97"/>
  <c r="S18" i="97"/>
  <c r="S17" i="97"/>
  <c r="R17" i="97"/>
  <c r="S15" i="97"/>
  <c r="R15" i="97"/>
  <c r="S14" i="97"/>
  <c r="R13" i="97"/>
  <c r="S12" i="97"/>
  <c r="R12" i="97"/>
  <c r="S10" i="97"/>
  <c r="S9" i="97"/>
  <c r="S7" i="97"/>
  <c r="R7" i="97"/>
  <c r="S6" i="97"/>
  <c r="Q26" i="98"/>
  <c r="T26" i="98" s="1"/>
  <c r="P26" i="98"/>
  <c r="S26" i="98" s="1"/>
  <c r="O26" i="98"/>
  <c r="Q25" i="98"/>
  <c r="T25" i="98" s="1"/>
  <c r="P25" i="98"/>
  <c r="S25" i="98" s="1"/>
  <c r="O25" i="98"/>
  <c r="Q24" i="98"/>
  <c r="T24" i="98" s="1"/>
  <c r="P24" i="98"/>
  <c r="S24" i="98" s="1"/>
  <c r="O24" i="98"/>
  <c r="Q23" i="98"/>
  <c r="T23" i="98" s="1"/>
  <c r="P23" i="98"/>
  <c r="S23" i="98" s="1"/>
  <c r="O23" i="98"/>
  <c r="Q22" i="98"/>
  <c r="T22" i="98" s="1"/>
  <c r="P22" i="98"/>
  <c r="S22" i="98" s="1"/>
  <c r="O22" i="98"/>
  <c r="Q21" i="98"/>
  <c r="T21" i="98" s="1"/>
  <c r="P21" i="98"/>
  <c r="S21" i="98" s="1"/>
  <c r="O21" i="98"/>
  <c r="Q20" i="98"/>
  <c r="T20" i="98" s="1"/>
  <c r="P20" i="98"/>
  <c r="S20" i="98" s="1"/>
  <c r="O20" i="98"/>
  <c r="Q19" i="98"/>
  <c r="T19" i="98" s="1"/>
  <c r="P19" i="98"/>
  <c r="S19" i="98" s="1"/>
  <c r="O19" i="98"/>
  <c r="Q18" i="98"/>
  <c r="T18" i="98" s="1"/>
  <c r="P18" i="98"/>
  <c r="S18" i="98" s="1"/>
  <c r="O18" i="98"/>
  <c r="Q17" i="98"/>
  <c r="T17" i="98" s="1"/>
  <c r="P17" i="98"/>
  <c r="S17" i="98" s="1"/>
  <c r="O17" i="98"/>
  <c r="Q16" i="98"/>
  <c r="T16" i="98" s="1"/>
  <c r="P16" i="98"/>
  <c r="S16" i="98" s="1"/>
  <c r="O16" i="98"/>
  <c r="Q15" i="98"/>
  <c r="T15" i="98" s="1"/>
  <c r="P15" i="98"/>
  <c r="S15" i="98" s="1"/>
  <c r="O15" i="98"/>
  <c r="Q14" i="98"/>
  <c r="T14" i="98" s="1"/>
  <c r="P14" i="98"/>
  <c r="S14" i="98" s="1"/>
  <c r="O14" i="98"/>
  <c r="Q13" i="98"/>
  <c r="T13" i="98" s="1"/>
  <c r="P13" i="98"/>
  <c r="S13" i="98" s="1"/>
  <c r="O13" i="98"/>
  <c r="Q12" i="98"/>
  <c r="T12" i="98" s="1"/>
  <c r="P12" i="98"/>
  <c r="S12" i="98" s="1"/>
  <c r="O12" i="98"/>
  <c r="Q11" i="98"/>
  <c r="T11" i="98" s="1"/>
  <c r="P11" i="98"/>
  <c r="S11" i="98" s="1"/>
  <c r="O11" i="98"/>
  <c r="Q10" i="98"/>
  <c r="T10" i="98" s="1"/>
  <c r="P10" i="98"/>
  <c r="S10" i="98" s="1"/>
  <c r="O10" i="98"/>
  <c r="Q9" i="98"/>
  <c r="T9" i="98" s="1"/>
  <c r="P9" i="98"/>
  <c r="S9" i="98" s="1"/>
  <c r="O9" i="98"/>
  <c r="Q8" i="98"/>
  <c r="T8" i="98" s="1"/>
  <c r="P8" i="98"/>
  <c r="S8" i="98" s="1"/>
  <c r="O8" i="98"/>
  <c r="Q7" i="98"/>
  <c r="T7" i="98" s="1"/>
  <c r="P7" i="98"/>
  <c r="S7" i="98" s="1"/>
  <c r="O7" i="98"/>
  <c r="T6" i="98"/>
  <c r="P6" i="98"/>
  <c r="S6" i="98" s="1"/>
  <c r="O6" i="98"/>
  <c r="Q26" i="99"/>
  <c r="T26" i="99" s="1"/>
  <c r="P26" i="99"/>
  <c r="S26" i="99" s="1"/>
  <c r="O26" i="99"/>
  <c r="R26" i="99" s="1"/>
  <c r="Q25" i="99"/>
  <c r="T25" i="99" s="1"/>
  <c r="P25" i="99"/>
  <c r="S25" i="99" s="1"/>
  <c r="O25" i="99"/>
  <c r="R25" i="99" s="1"/>
  <c r="U25" i="99" s="1"/>
  <c r="V25" i="99" s="1"/>
  <c r="Q24" i="99"/>
  <c r="T24" i="99" s="1"/>
  <c r="P24" i="99"/>
  <c r="S24" i="99" s="1"/>
  <c r="O24" i="99"/>
  <c r="R24" i="99" s="1"/>
  <c r="Q23" i="99"/>
  <c r="T23" i="99" s="1"/>
  <c r="P23" i="99"/>
  <c r="S23" i="99" s="1"/>
  <c r="O23" i="99"/>
  <c r="R23" i="99" s="1"/>
  <c r="Q22" i="99"/>
  <c r="T22" i="99" s="1"/>
  <c r="P22" i="99"/>
  <c r="S22" i="99" s="1"/>
  <c r="O22" i="99"/>
  <c r="R22" i="99" s="1"/>
  <c r="Q21" i="99"/>
  <c r="T21" i="99" s="1"/>
  <c r="P21" i="99"/>
  <c r="S21" i="99" s="1"/>
  <c r="O21" i="99"/>
  <c r="R21" i="99" s="1"/>
  <c r="Q20" i="99"/>
  <c r="T20" i="99" s="1"/>
  <c r="P20" i="99"/>
  <c r="S20" i="99" s="1"/>
  <c r="O20" i="99"/>
  <c r="R20" i="99" s="1"/>
  <c r="U20" i="99" s="1"/>
  <c r="V20" i="99" s="1"/>
  <c r="Q19" i="99"/>
  <c r="T19" i="99" s="1"/>
  <c r="P19" i="99"/>
  <c r="S19" i="99" s="1"/>
  <c r="O19" i="99"/>
  <c r="R19" i="99" s="1"/>
  <c r="Q18" i="99"/>
  <c r="T18" i="99" s="1"/>
  <c r="P18" i="99"/>
  <c r="S18" i="99" s="1"/>
  <c r="O18" i="99"/>
  <c r="R18" i="99" s="1"/>
  <c r="Q17" i="99"/>
  <c r="T17" i="99" s="1"/>
  <c r="P17" i="99"/>
  <c r="S17" i="99" s="1"/>
  <c r="O17" i="99"/>
  <c r="R17" i="99" s="1"/>
  <c r="U17" i="99" s="1"/>
  <c r="V17" i="99" s="1"/>
  <c r="Q16" i="99"/>
  <c r="T16" i="99" s="1"/>
  <c r="P16" i="99"/>
  <c r="S16" i="99" s="1"/>
  <c r="O16" i="99"/>
  <c r="R16" i="99" s="1"/>
  <c r="Q15" i="99"/>
  <c r="T15" i="99" s="1"/>
  <c r="P15" i="99"/>
  <c r="S15" i="99" s="1"/>
  <c r="O15" i="99"/>
  <c r="R15" i="99" s="1"/>
  <c r="Q14" i="99"/>
  <c r="T14" i="99" s="1"/>
  <c r="P14" i="99"/>
  <c r="S14" i="99" s="1"/>
  <c r="O14" i="99"/>
  <c r="R14" i="99" s="1"/>
  <c r="Q13" i="99"/>
  <c r="T13" i="99" s="1"/>
  <c r="P13" i="99"/>
  <c r="S13" i="99" s="1"/>
  <c r="O13" i="99"/>
  <c r="R13" i="99" s="1"/>
  <c r="Q12" i="99"/>
  <c r="T12" i="99" s="1"/>
  <c r="P12" i="99"/>
  <c r="S12" i="99" s="1"/>
  <c r="O12" i="99"/>
  <c r="R12" i="99" s="1"/>
  <c r="U12" i="99" s="1"/>
  <c r="V12" i="99" s="1"/>
  <c r="Q11" i="99"/>
  <c r="T11" i="99" s="1"/>
  <c r="P11" i="99"/>
  <c r="S11" i="99" s="1"/>
  <c r="O11" i="99"/>
  <c r="R11" i="99" s="1"/>
  <c r="U11" i="99" s="1"/>
  <c r="V11" i="99" s="1"/>
  <c r="Q10" i="99"/>
  <c r="T10" i="99" s="1"/>
  <c r="P10" i="99"/>
  <c r="S10" i="99" s="1"/>
  <c r="O10" i="99"/>
  <c r="R10" i="99" s="1"/>
  <c r="Q9" i="99"/>
  <c r="T9" i="99" s="1"/>
  <c r="P9" i="99"/>
  <c r="S9" i="99" s="1"/>
  <c r="O9" i="99"/>
  <c r="R9" i="99" s="1"/>
  <c r="U9" i="99" s="1"/>
  <c r="V9" i="99" s="1"/>
  <c r="Q8" i="99"/>
  <c r="T8" i="99" s="1"/>
  <c r="P8" i="99"/>
  <c r="S8" i="99" s="1"/>
  <c r="O8" i="99"/>
  <c r="R8" i="99" s="1"/>
  <c r="Q7" i="99"/>
  <c r="T7" i="99" s="1"/>
  <c r="P7" i="99"/>
  <c r="S7" i="99" s="1"/>
  <c r="O7" i="99"/>
  <c r="R7" i="99" s="1"/>
  <c r="Q6" i="99"/>
  <c r="T6" i="99" s="1"/>
  <c r="P6" i="99"/>
  <c r="S6" i="99" s="1"/>
  <c r="O6" i="99"/>
  <c r="R6" i="99" s="1"/>
  <c r="Q26" i="100"/>
  <c r="T26" i="100" s="1"/>
  <c r="P26" i="100"/>
  <c r="S26" i="100" s="1"/>
  <c r="O26" i="100"/>
  <c r="Q25" i="100"/>
  <c r="T25" i="100" s="1"/>
  <c r="P25" i="100"/>
  <c r="S25" i="100" s="1"/>
  <c r="O25" i="100"/>
  <c r="Q24" i="100"/>
  <c r="T24" i="100" s="1"/>
  <c r="P24" i="100"/>
  <c r="S24" i="100" s="1"/>
  <c r="O24" i="100"/>
  <c r="Q23" i="100"/>
  <c r="T23" i="100" s="1"/>
  <c r="P23" i="100"/>
  <c r="S23" i="100" s="1"/>
  <c r="O23" i="100"/>
  <c r="Q22" i="100"/>
  <c r="T22" i="100" s="1"/>
  <c r="P22" i="100"/>
  <c r="S22" i="100" s="1"/>
  <c r="O22" i="100"/>
  <c r="Q21" i="100"/>
  <c r="T21" i="100" s="1"/>
  <c r="P21" i="100"/>
  <c r="S21" i="100" s="1"/>
  <c r="O21" i="100"/>
  <c r="Q20" i="100"/>
  <c r="T20" i="100" s="1"/>
  <c r="P20" i="100"/>
  <c r="S20" i="100" s="1"/>
  <c r="O20" i="100"/>
  <c r="Q19" i="100"/>
  <c r="T19" i="100" s="1"/>
  <c r="P19" i="100"/>
  <c r="S19" i="100" s="1"/>
  <c r="O19" i="100"/>
  <c r="Q18" i="100"/>
  <c r="T18" i="100" s="1"/>
  <c r="P18" i="100"/>
  <c r="S18" i="100" s="1"/>
  <c r="O18" i="100"/>
  <c r="Q17" i="100"/>
  <c r="T17" i="100" s="1"/>
  <c r="P17" i="100"/>
  <c r="S17" i="100" s="1"/>
  <c r="O17" i="100"/>
  <c r="Q16" i="100"/>
  <c r="T16" i="100" s="1"/>
  <c r="P16" i="100"/>
  <c r="S16" i="100" s="1"/>
  <c r="O16" i="100"/>
  <c r="Q15" i="100"/>
  <c r="T15" i="100" s="1"/>
  <c r="P15" i="100"/>
  <c r="S15" i="100" s="1"/>
  <c r="O15" i="100"/>
  <c r="Q14" i="100"/>
  <c r="T14" i="100" s="1"/>
  <c r="P14" i="100"/>
  <c r="S14" i="100" s="1"/>
  <c r="O14" i="100"/>
  <c r="Q13" i="100"/>
  <c r="T13" i="100" s="1"/>
  <c r="P13" i="100"/>
  <c r="S13" i="100" s="1"/>
  <c r="O13" i="100"/>
  <c r="Q12" i="100"/>
  <c r="T12" i="100" s="1"/>
  <c r="P12" i="100"/>
  <c r="S12" i="100" s="1"/>
  <c r="O12" i="100"/>
  <c r="Q11" i="100"/>
  <c r="T11" i="100" s="1"/>
  <c r="P11" i="100"/>
  <c r="S11" i="100" s="1"/>
  <c r="O11" i="100"/>
  <c r="Q10" i="100"/>
  <c r="T10" i="100" s="1"/>
  <c r="P10" i="100"/>
  <c r="S10" i="100" s="1"/>
  <c r="O10" i="100"/>
  <c r="Q9" i="100"/>
  <c r="T9" i="100" s="1"/>
  <c r="P9" i="100"/>
  <c r="S9" i="100" s="1"/>
  <c r="O9" i="100"/>
  <c r="Q8" i="100"/>
  <c r="T8" i="100" s="1"/>
  <c r="P8" i="100"/>
  <c r="S8" i="100" s="1"/>
  <c r="O8" i="100"/>
  <c r="Q7" i="100"/>
  <c r="T7" i="100" s="1"/>
  <c r="P7" i="100"/>
  <c r="S7" i="100" s="1"/>
  <c r="O7" i="100"/>
  <c r="Q6" i="100"/>
  <c r="T6" i="100" s="1"/>
  <c r="P6" i="100"/>
  <c r="S6" i="100" s="1"/>
  <c r="O6" i="100"/>
  <c r="Q26" i="101"/>
  <c r="Q25" i="101"/>
  <c r="Q24" i="101"/>
  <c r="Q23" i="101"/>
  <c r="Q22" i="101"/>
  <c r="Q21" i="101"/>
  <c r="Q20" i="101"/>
  <c r="Q19" i="101"/>
  <c r="Q18" i="101"/>
  <c r="Q17" i="101"/>
  <c r="T17" i="101" s="1"/>
  <c r="Q16" i="101"/>
  <c r="Q15" i="101"/>
  <c r="Q14" i="101"/>
  <c r="Q13" i="101"/>
  <c r="T13" i="101" s="1"/>
  <c r="Q12" i="101"/>
  <c r="Q11" i="101"/>
  <c r="T11" i="101" s="1"/>
  <c r="Q10" i="101"/>
  <c r="Q9" i="101"/>
  <c r="T9" i="101" s="1"/>
  <c r="Q8" i="101"/>
  <c r="Q7" i="101"/>
  <c r="Q6" i="101"/>
  <c r="T6" i="101" s="1"/>
  <c r="P26" i="101"/>
  <c r="O26" i="101"/>
  <c r="P25" i="101"/>
  <c r="O25" i="101"/>
  <c r="P24" i="101"/>
  <c r="O24" i="101"/>
  <c r="P23" i="101"/>
  <c r="O23" i="101"/>
  <c r="P22" i="101"/>
  <c r="O22" i="101"/>
  <c r="T21" i="101"/>
  <c r="P21" i="101"/>
  <c r="O21" i="101"/>
  <c r="P20" i="101"/>
  <c r="O20" i="101"/>
  <c r="P19" i="101"/>
  <c r="O19" i="101"/>
  <c r="R19" i="101" s="1"/>
  <c r="P18" i="101"/>
  <c r="O18" i="101"/>
  <c r="P17" i="101"/>
  <c r="O17" i="101"/>
  <c r="P16" i="101"/>
  <c r="S16" i="101" s="1"/>
  <c r="O16" i="101"/>
  <c r="P15" i="101"/>
  <c r="O15" i="101"/>
  <c r="P14" i="101"/>
  <c r="O14" i="101"/>
  <c r="R14" i="101" s="1"/>
  <c r="U14" i="101" s="1"/>
  <c r="V14" i="101" s="1"/>
  <c r="P13" i="101"/>
  <c r="O13" i="101"/>
  <c r="P12" i="101"/>
  <c r="O12" i="101"/>
  <c r="P11" i="101"/>
  <c r="O11" i="101"/>
  <c r="R11" i="101" s="1"/>
  <c r="P10" i="101"/>
  <c r="O10" i="101"/>
  <c r="P9" i="101"/>
  <c r="O9" i="101"/>
  <c r="P8" i="101"/>
  <c r="S8" i="101" s="1"/>
  <c r="O8" i="101"/>
  <c r="P7" i="101"/>
  <c r="O7" i="101"/>
  <c r="P6" i="101"/>
  <c r="O6" i="101"/>
  <c r="R22" i="101"/>
  <c r="M26" i="101"/>
  <c r="N26" i="101" s="1"/>
  <c r="K26" i="101"/>
  <c r="L26" i="101" s="1"/>
  <c r="K25" i="101"/>
  <c r="M25" i="101" s="1"/>
  <c r="N25" i="101" s="1"/>
  <c r="M24" i="101"/>
  <c r="N24" i="101" s="1"/>
  <c r="K24" i="101"/>
  <c r="L24" i="101" s="1"/>
  <c r="K23" i="101"/>
  <c r="M23" i="101" s="1"/>
  <c r="N23" i="101" s="1"/>
  <c r="M22" i="101"/>
  <c r="N22" i="101" s="1"/>
  <c r="K22" i="101"/>
  <c r="L22" i="101" s="1"/>
  <c r="K21" i="101"/>
  <c r="M21" i="101" s="1"/>
  <c r="N21" i="101" s="1"/>
  <c r="M20" i="101"/>
  <c r="N20" i="101" s="1"/>
  <c r="K20" i="101"/>
  <c r="L20" i="101" s="1"/>
  <c r="K19" i="101"/>
  <c r="M19" i="101" s="1"/>
  <c r="N19" i="101" s="1"/>
  <c r="M18" i="101"/>
  <c r="N18" i="101" s="1"/>
  <c r="K18" i="101"/>
  <c r="L18" i="101" s="1"/>
  <c r="K17" i="101"/>
  <c r="M17" i="101" s="1"/>
  <c r="N17" i="101" s="1"/>
  <c r="M16" i="101"/>
  <c r="N16" i="101" s="1"/>
  <c r="K16" i="101"/>
  <c r="L16" i="101" s="1"/>
  <c r="K15" i="101"/>
  <c r="M15" i="101" s="1"/>
  <c r="N15" i="101" s="1"/>
  <c r="M14" i="101"/>
  <c r="N14" i="101" s="1"/>
  <c r="K14" i="101"/>
  <c r="L14" i="101" s="1"/>
  <c r="K13" i="101"/>
  <c r="M13" i="101" s="1"/>
  <c r="N13" i="101" s="1"/>
  <c r="M12" i="101"/>
  <c r="N12" i="101" s="1"/>
  <c r="K12" i="101"/>
  <c r="L12" i="101" s="1"/>
  <c r="K11" i="101"/>
  <c r="M11" i="101" s="1"/>
  <c r="N11" i="101" s="1"/>
  <c r="M10" i="101"/>
  <c r="N10" i="101" s="1"/>
  <c r="K10" i="101"/>
  <c r="L10" i="101" s="1"/>
  <c r="K9" i="101"/>
  <c r="M9" i="101" s="1"/>
  <c r="N9" i="101" s="1"/>
  <c r="M8" i="101"/>
  <c r="N8" i="101" s="1"/>
  <c r="K8" i="101"/>
  <c r="L8" i="101" s="1"/>
  <c r="K7" i="101"/>
  <c r="M7" i="101" s="1"/>
  <c r="N7" i="101" s="1"/>
  <c r="M6" i="101"/>
  <c r="N6" i="101" s="1"/>
  <c r="K6" i="101"/>
  <c r="L6" i="101" s="1"/>
  <c r="L1" i="101"/>
  <c r="K26" i="100"/>
  <c r="M26" i="100" s="1"/>
  <c r="N26" i="100" s="1"/>
  <c r="K25" i="100"/>
  <c r="M25" i="100" s="1"/>
  <c r="N25" i="100" s="1"/>
  <c r="K24" i="100"/>
  <c r="M24" i="100" s="1"/>
  <c r="N24" i="100" s="1"/>
  <c r="K23" i="100"/>
  <c r="M23" i="100" s="1"/>
  <c r="N23" i="100" s="1"/>
  <c r="K22" i="100"/>
  <c r="M22" i="100" s="1"/>
  <c r="N22" i="100" s="1"/>
  <c r="K21" i="100"/>
  <c r="M21" i="100" s="1"/>
  <c r="N21" i="100" s="1"/>
  <c r="K20" i="100"/>
  <c r="M20" i="100" s="1"/>
  <c r="N20" i="100" s="1"/>
  <c r="K19" i="100"/>
  <c r="M19" i="100" s="1"/>
  <c r="N19" i="100" s="1"/>
  <c r="K18" i="100"/>
  <c r="M18" i="100" s="1"/>
  <c r="N18" i="100" s="1"/>
  <c r="K17" i="100"/>
  <c r="M17" i="100" s="1"/>
  <c r="N17" i="100" s="1"/>
  <c r="K16" i="100"/>
  <c r="M16" i="100" s="1"/>
  <c r="N16" i="100" s="1"/>
  <c r="K15" i="100"/>
  <c r="M15" i="100" s="1"/>
  <c r="N15" i="100" s="1"/>
  <c r="K14" i="100"/>
  <c r="M14" i="100" s="1"/>
  <c r="N14" i="100" s="1"/>
  <c r="K13" i="100"/>
  <c r="M13" i="100" s="1"/>
  <c r="N13" i="100" s="1"/>
  <c r="K12" i="100"/>
  <c r="M12" i="100" s="1"/>
  <c r="N12" i="100" s="1"/>
  <c r="K11" i="100"/>
  <c r="M11" i="100" s="1"/>
  <c r="N11" i="100" s="1"/>
  <c r="K10" i="100"/>
  <c r="M10" i="100" s="1"/>
  <c r="N10" i="100" s="1"/>
  <c r="K9" i="100"/>
  <c r="M9" i="100" s="1"/>
  <c r="N9" i="100" s="1"/>
  <c r="K8" i="100"/>
  <c r="M8" i="100" s="1"/>
  <c r="N8" i="100" s="1"/>
  <c r="K7" i="100"/>
  <c r="M7" i="100" s="1"/>
  <c r="N7" i="100" s="1"/>
  <c r="K6" i="100"/>
  <c r="M6" i="100" s="1"/>
  <c r="N6" i="100" s="1"/>
  <c r="L1" i="100"/>
  <c r="K26" i="99"/>
  <c r="M26" i="99" s="1"/>
  <c r="N26" i="99" s="1"/>
  <c r="K25" i="99"/>
  <c r="M25" i="99" s="1"/>
  <c r="N25" i="99" s="1"/>
  <c r="K24" i="99"/>
  <c r="M24" i="99" s="1"/>
  <c r="N24" i="99" s="1"/>
  <c r="K23" i="99"/>
  <c r="L23" i="99" s="1"/>
  <c r="K22" i="99"/>
  <c r="M22" i="99" s="1"/>
  <c r="N22" i="99" s="1"/>
  <c r="K21" i="99"/>
  <c r="L21" i="99" s="1"/>
  <c r="K20" i="99"/>
  <c r="M20" i="99" s="1"/>
  <c r="N20" i="99" s="1"/>
  <c r="K19" i="99"/>
  <c r="L19" i="99" s="1"/>
  <c r="K18" i="99"/>
  <c r="M18" i="99" s="1"/>
  <c r="N18" i="99" s="1"/>
  <c r="K17" i="99"/>
  <c r="L17" i="99" s="1"/>
  <c r="K16" i="99"/>
  <c r="M16" i="99" s="1"/>
  <c r="N16" i="99" s="1"/>
  <c r="K15" i="99"/>
  <c r="L15" i="99" s="1"/>
  <c r="K14" i="99"/>
  <c r="M14" i="99" s="1"/>
  <c r="N14" i="99" s="1"/>
  <c r="K13" i="99"/>
  <c r="L13" i="99" s="1"/>
  <c r="K12" i="99"/>
  <c r="M12" i="99" s="1"/>
  <c r="N12" i="99" s="1"/>
  <c r="K11" i="99"/>
  <c r="L11" i="99" s="1"/>
  <c r="K10" i="99"/>
  <c r="M10" i="99" s="1"/>
  <c r="N10" i="99" s="1"/>
  <c r="K9" i="99"/>
  <c r="L9" i="99" s="1"/>
  <c r="K8" i="99"/>
  <c r="M8" i="99" s="1"/>
  <c r="N8" i="99" s="1"/>
  <c r="K7" i="99"/>
  <c r="L7" i="99" s="1"/>
  <c r="K6" i="99"/>
  <c r="M6" i="99" s="1"/>
  <c r="N6" i="99" s="1"/>
  <c r="L1" i="99"/>
  <c r="N26" i="98"/>
  <c r="N25" i="98"/>
  <c r="N24" i="98"/>
  <c r="N23" i="98"/>
  <c r="N22" i="98"/>
  <c r="N21" i="98"/>
  <c r="N20" i="98"/>
  <c r="N19" i="98"/>
  <c r="N18" i="98"/>
  <c r="N17" i="98"/>
  <c r="N16" i="98"/>
  <c r="N15" i="98"/>
  <c r="N14" i="98"/>
  <c r="N13" i="98"/>
  <c r="N12" i="98"/>
  <c r="N11" i="98"/>
  <c r="N10" i="98"/>
  <c r="N9" i="98"/>
  <c r="N8" i="98"/>
  <c r="N7" i="98"/>
  <c r="N6" i="98"/>
  <c r="L1" i="98"/>
  <c r="K26" i="98"/>
  <c r="M26" i="98" s="1"/>
  <c r="K25" i="98"/>
  <c r="M25" i="98" s="1"/>
  <c r="K24" i="98"/>
  <c r="M24" i="98" s="1"/>
  <c r="K23" i="98"/>
  <c r="M23" i="98" s="1"/>
  <c r="K22" i="98"/>
  <c r="M22" i="98" s="1"/>
  <c r="K21" i="98"/>
  <c r="M21" i="98" s="1"/>
  <c r="K20" i="98"/>
  <c r="M20" i="98" s="1"/>
  <c r="K19" i="98"/>
  <c r="M19" i="98" s="1"/>
  <c r="K18" i="98"/>
  <c r="M18" i="98" s="1"/>
  <c r="K17" i="98"/>
  <c r="M17" i="98" s="1"/>
  <c r="K16" i="98"/>
  <c r="M16" i="98" s="1"/>
  <c r="K15" i="98"/>
  <c r="M15" i="98" s="1"/>
  <c r="K14" i="98"/>
  <c r="M14" i="98" s="1"/>
  <c r="K13" i="98"/>
  <c r="M13" i="98" s="1"/>
  <c r="K12" i="98"/>
  <c r="M12" i="98" s="1"/>
  <c r="K11" i="98"/>
  <c r="M11" i="98" s="1"/>
  <c r="K10" i="98"/>
  <c r="M10" i="98" s="1"/>
  <c r="K9" i="98"/>
  <c r="M9" i="98" s="1"/>
  <c r="K8" i="98"/>
  <c r="M8" i="98" s="1"/>
  <c r="K7" i="98"/>
  <c r="M7" i="98" s="1"/>
  <c r="K6" i="98"/>
  <c r="M6" i="98" s="1"/>
  <c r="J26" i="97"/>
  <c r="M26" i="97" s="1"/>
  <c r="J25" i="97"/>
  <c r="M25" i="97" s="1"/>
  <c r="J24" i="97"/>
  <c r="M24" i="97" s="1"/>
  <c r="J23" i="97"/>
  <c r="M23" i="97" s="1"/>
  <c r="J22" i="97"/>
  <c r="M22" i="97" s="1"/>
  <c r="J21" i="97"/>
  <c r="M21" i="97" s="1"/>
  <c r="J20" i="97"/>
  <c r="M20" i="97" s="1"/>
  <c r="J19" i="97"/>
  <c r="K19" i="97" s="1"/>
  <c r="J18" i="97"/>
  <c r="M18" i="97" s="1"/>
  <c r="M17" i="97"/>
  <c r="J17" i="97"/>
  <c r="K17" i="97" s="1"/>
  <c r="J16" i="97"/>
  <c r="M16" i="97" s="1"/>
  <c r="J15" i="97"/>
  <c r="M15" i="97" s="1"/>
  <c r="J14" i="97"/>
  <c r="M14" i="97" s="1"/>
  <c r="J13" i="97"/>
  <c r="M13" i="97" s="1"/>
  <c r="J12" i="97"/>
  <c r="M12" i="97" s="1"/>
  <c r="J11" i="97"/>
  <c r="J10" i="97"/>
  <c r="M10" i="97" s="1"/>
  <c r="J9" i="97"/>
  <c r="M9" i="97" s="1"/>
  <c r="J8" i="97"/>
  <c r="M8" i="97" s="1"/>
  <c r="J7" i="97"/>
  <c r="M7" i="97" s="1"/>
  <c r="J6" i="97"/>
  <c r="M6" i="97" s="1"/>
  <c r="K1" i="97"/>
  <c r="J26" i="96"/>
  <c r="M26" i="96" s="1"/>
  <c r="J25" i="96"/>
  <c r="M25" i="96" s="1"/>
  <c r="J24" i="96"/>
  <c r="M24" i="96" s="1"/>
  <c r="J23" i="96"/>
  <c r="M23" i="96" s="1"/>
  <c r="J22" i="96"/>
  <c r="M22" i="96" s="1"/>
  <c r="J21" i="96"/>
  <c r="M21" i="96" s="1"/>
  <c r="J20" i="96"/>
  <c r="M20" i="96" s="1"/>
  <c r="J19" i="96"/>
  <c r="J18" i="96"/>
  <c r="M18" i="96" s="1"/>
  <c r="J17" i="96"/>
  <c r="M17" i="96" s="1"/>
  <c r="J16" i="96"/>
  <c r="M16" i="96" s="1"/>
  <c r="J15" i="96"/>
  <c r="M15" i="96" s="1"/>
  <c r="J14" i="96"/>
  <c r="M14" i="96" s="1"/>
  <c r="J13" i="96"/>
  <c r="M13" i="96" s="1"/>
  <c r="J12" i="96"/>
  <c r="M12" i="96" s="1"/>
  <c r="J11" i="96"/>
  <c r="J10" i="96"/>
  <c r="M10" i="96" s="1"/>
  <c r="J9" i="96"/>
  <c r="M9" i="96" s="1"/>
  <c r="J8" i="96"/>
  <c r="M8" i="96" s="1"/>
  <c r="J7" i="96"/>
  <c r="M7" i="96" s="1"/>
  <c r="J6" i="96"/>
  <c r="M6" i="96" s="1"/>
  <c r="K1" i="96"/>
  <c r="M26" i="95"/>
  <c r="K26" i="95"/>
  <c r="J26" i="95"/>
  <c r="J25" i="95"/>
  <c r="M25" i="95" s="1"/>
  <c r="M24" i="95"/>
  <c r="K24" i="95"/>
  <c r="J24" i="95"/>
  <c r="J23" i="95"/>
  <c r="M23" i="95" s="1"/>
  <c r="M22" i="95"/>
  <c r="K22" i="95"/>
  <c r="J22" i="95"/>
  <c r="J21" i="95"/>
  <c r="M21" i="95" s="1"/>
  <c r="M20" i="95"/>
  <c r="K20" i="95"/>
  <c r="J20" i="95"/>
  <c r="J19" i="95"/>
  <c r="M18" i="95"/>
  <c r="K18" i="95"/>
  <c r="J18" i="95"/>
  <c r="J17" i="95"/>
  <c r="M17" i="95" s="1"/>
  <c r="M16" i="95"/>
  <c r="K16" i="95"/>
  <c r="J16" i="95"/>
  <c r="J15" i="95"/>
  <c r="M15" i="95" s="1"/>
  <c r="M14" i="95"/>
  <c r="K14" i="95"/>
  <c r="J14" i="95"/>
  <c r="J13" i="95"/>
  <c r="M13" i="95" s="1"/>
  <c r="M12" i="95"/>
  <c r="K12" i="95"/>
  <c r="J12" i="95"/>
  <c r="J11" i="95"/>
  <c r="M10" i="95"/>
  <c r="K10" i="95"/>
  <c r="J10" i="95"/>
  <c r="J9" i="95"/>
  <c r="M9" i="95" s="1"/>
  <c r="M8" i="95"/>
  <c r="K8" i="95"/>
  <c r="J8" i="95"/>
  <c r="J7" i="95"/>
  <c r="M7" i="95" s="1"/>
  <c r="M6" i="95"/>
  <c r="D54" i="102" s="1"/>
  <c r="K6" i="95"/>
  <c r="J6" i="95"/>
  <c r="K1" i="95"/>
  <c r="K1" i="94"/>
  <c r="P26" i="94" s="1"/>
  <c r="S26" i="94" s="1"/>
  <c r="J26" i="94"/>
  <c r="J25" i="94"/>
  <c r="J24" i="94"/>
  <c r="L24" i="94" s="1"/>
  <c r="J23" i="94"/>
  <c r="J22" i="94"/>
  <c r="J21" i="94"/>
  <c r="J20" i="94"/>
  <c r="J19" i="94"/>
  <c r="J18" i="94"/>
  <c r="J17" i="94"/>
  <c r="J16" i="94"/>
  <c r="L16" i="94" s="1"/>
  <c r="M16" i="94" s="1"/>
  <c r="D43" i="104" s="1"/>
  <c r="J15" i="94"/>
  <c r="J14" i="94"/>
  <c r="J13" i="94"/>
  <c r="J12" i="94"/>
  <c r="J11" i="94"/>
  <c r="J10" i="94"/>
  <c r="J9" i="94"/>
  <c r="J8" i="94"/>
  <c r="L8" i="94" s="1"/>
  <c r="J7" i="94"/>
  <c r="J6" i="94"/>
  <c r="T26" i="101"/>
  <c r="S26" i="101"/>
  <c r="R26" i="101"/>
  <c r="E26" i="101"/>
  <c r="F26" i="101" s="1"/>
  <c r="C26" i="101"/>
  <c r="B26" i="101"/>
  <c r="S25" i="101"/>
  <c r="R25" i="101"/>
  <c r="T25" i="101"/>
  <c r="F25" i="101"/>
  <c r="E25" i="101"/>
  <c r="C25" i="101"/>
  <c r="B25" i="101"/>
  <c r="R24" i="101"/>
  <c r="T24" i="101"/>
  <c r="S24" i="101"/>
  <c r="E24" i="101"/>
  <c r="F24" i="101" s="1"/>
  <c r="B24" i="101"/>
  <c r="C24" i="101" s="1"/>
  <c r="T23" i="101"/>
  <c r="S23" i="101"/>
  <c r="R23" i="101"/>
  <c r="E23" i="101"/>
  <c r="F23" i="101" s="1"/>
  <c r="C23" i="101"/>
  <c r="B23" i="101"/>
  <c r="S22" i="101"/>
  <c r="T22" i="101"/>
  <c r="F22" i="101"/>
  <c r="E22" i="101"/>
  <c r="B22" i="101"/>
  <c r="C22" i="101" s="1"/>
  <c r="R21" i="101"/>
  <c r="S21" i="101"/>
  <c r="E21" i="101"/>
  <c r="F21" i="101" s="1"/>
  <c r="B21" i="101"/>
  <c r="C21" i="101" s="1"/>
  <c r="S20" i="101"/>
  <c r="T20" i="101"/>
  <c r="R20" i="101"/>
  <c r="F20" i="101"/>
  <c r="E20" i="101"/>
  <c r="C20" i="101"/>
  <c r="B20" i="101"/>
  <c r="T19" i="101"/>
  <c r="S19" i="101"/>
  <c r="F19" i="101"/>
  <c r="E19" i="101"/>
  <c r="B19" i="101"/>
  <c r="C19" i="101" s="1"/>
  <c r="T18" i="101"/>
  <c r="S18" i="101"/>
  <c r="R18" i="101"/>
  <c r="E18" i="101"/>
  <c r="F18" i="101" s="1"/>
  <c r="C18" i="101"/>
  <c r="B18" i="101"/>
  <c r="S17" i="101"/>
  <c r="R17" i="101"/>
  <c r="F17" i="101"/>
  <c r="E17" i="101"/>
  <c r="C17" i="101"/>
  <c r="B17" i="101"/>
  <c r="R16" i="101"/>
  <c r="T16" i="101"/>
  <c r="E16" i="101"/>
  <c r="F16" i="101" s="1"/>
  <c r="B16" i="101"/>
  <c r="C16" i="101" s="1"/>
  <c r="T15" i="101"/>
  <c r="S15" i="101"/>
  <c r="R15" i="101"/>
  <c r="E15" i="101"/>
  <c r="F15" i="101" s="1"/>
  <c r="C15" i="101"/>
  <c r="B15" i="101"/>
  <c r="S14" i="101"/>
  <c r="T14" i="101"/>
  <c r="F14" i="101"/>
  <c r="E14" i="101"/>
  <c r="B14" i="101"/>
  <c r="C14" i="101" s="1"/>
  <c r="R13" i="101"/>
  <c r="S13" i="101"/>
  <c r="E13" i="101"/>
  <c r="F13" i="101" s="1"/>
  <c r="B13" i="101"/>
  <c r="C13" i="101" s="1"/>
  <c r="S12" i="101"/>
  <c r="T12" i="101"/>
  <c r="R12" i="101"/>
  <c r="F12" i="101"/>
  <c r="E12" i="101"/>
  <c r="C12" i="101"/>
  <c r="B12" i="101"/>
  <c r="S11" i="101"/>
  <c r="F11" i="101"/>
  <c r="E11" i="101"/>
  <c r="B11" i="101"/>
  <c r="C11" i="101" s="1"/>
  <c r="T10" i="101"/>
  <c r="S10" i="101"/>
  <c r="R10" i="101"/>
  <c r="E10" i="101"/>
  <c r="F10" i="101" s="1"/>
  <c r="C10" i="101"/>
  <c r="B10" i="101"/>
  <c r="S9" i="101"/>
  <c r="R9" i="101"/>
  <c r="F9" i="101"/>
  <c r="E9" i="101"/>
  <c r="C9" i="101"/>
  <c r="B9" i="101"/>
  <c r="R8" i="101"/>
  <c r="T8" i="101"/>
  <c r="E8" i="101"/>
  <c r="F8" i="101" s="1"/>
  <c r="B8" i="101"/>
  <c r="C8" i="101" s="1"/>
  <c r="T7" i="101"/>
  <c r="S7" i="101"/>
  <c r="R7" i="101"/>
  <c r="E7" i="101"/>
  <c r="F7" i="101" s="1"/>
  <c r="C7" i="101"/>
  <c r="B7" i="101"/>
  <c r="S6" i="101"/>
  <c r="R6" i="101"/>
  <c r="F6" i="101"/>
  <c r="E6" i="101"/>
  <c r="B6" i="101"/>
  <c r="C6" i="101" s="1"/>
  <c r="E26" i="100"/>
  <c r="F26" i="100" s="1"/>
  <c r="B26" i="100"/>
  <c r="C26" i="100" s="1"/>
  <c r="F25" i="100"/>
  <c r="E25" i="100"/>
  <c r="C25" i="100"/>
  <c r="B25" i="100"/>
  <c r="E24" i="100"/>
  <c r="F24" i="100" s="1"/>
  <c r="B24" i="100"/>
  <c r="C24" i="100" s="1"/>
  <c r="E23" i="100"/>
  <c r="F23" i="100" s="1"/>
  <c r="C23" i="100"/>
  <c r="B23" i="100"/>
  <c r="F22" i="100"/>
  <c r="E22" i="100"/>
  <c r="B22" i="100"/>
  <c r="C22" i="100" s="1"/>
  <c r="E21" i="100"/>
  <c r="F21" i="100" s="1"/>
  <c r="B21" i="100"/>
  <c r="C21" i="100" s="1"/>
  <c r="E20" i="100"/>
  <c r="F20" i="100" s="1"/>
  <c r="C20" i="100"/>
  <c r="B20" i="100"/>
  <c r="F19" i="100"/>
  <c r="E19" i="100"/>
  <c r="B19" i="100"/>
  <c r="C19" i="100" s="1"/>
  <c r="E18" i="100"/>
  <c r="F18" i="100" s="1"/>
  <c r="B18" i="100"/>
  <c r="C18" i="100" s="1"/>
  <c r="F17" i="100"/>
  <c r="E17" i="100"/>
  <c r="C17" i="100"/>
  <c r="B17" i="100"/>
  <c r="E16" i="100"/>
  <c r="F16" i="100" s="1"/>
  <c r="B16" i="100"/>
  <c r="C16" i="100" s="1"/>
  <c r="E15" i="100"/>
  <c r="F15" i="100" s="1"/>
  <c r="C15" i="100"/>
  <c r="B15" i="100"/>
  <c r="F14" i="100"/>
  <c r="E14" i="100"/>
  <c r="B14" i="100"/>
  <c r="C14" i="100" s="1"/>
  <c r="E13" i="100"/>
  <c r="F13" i="100" s="1"/>
  <c r="B13" i="100"/>
  <c r="C13" i="100" s="1"/>
  <c r="E12" i="100"/>
  <c r="F12" i="100" s="1"/>
  <c r="C12" i="100"/>
  <c r="B12" i="100"/>
  <c r="F11" i="100"/>
  <c r="E11" i="100"/>
  <c r="B11" i="100"/>
  <c r="C11" i="100" s="1"/>
  <c r="E10" i="100"/>
  <c r="F10" i="100" s="1"/>
  <c r="B10" i="100"/>
  <c r="C10" i="100" s="1"/>
  <c r="F9" i="100"/>
  <c r="E9" i="100"/>
  <c r="C9" i="100"/>
  <c r="B9" i="100"/>
  <c r="E8" i="100"/>
  <c r="F8" i="100" s="1"/>
  <c r="B8" i="100"/>
  <c r="C8" i="100" s="1"/>
  <c r="E7" i="100"/>
  <c r="F7" i="100" s="1"/>
  <c r="C7" i="100"/>
  <c r="B7" i="100"/>
  <c r="F6" i="100"/>
  <c r="E6" i="100"/>
  <c r="B6" i="100"/>
  <c r="C6" i="100" s="1"/>
  <c r="E26" i="99"/>
  <c r="F26" i="99" s="1"/>
  <c r="B26" i="99"/>
  <c r="C26" i="99" s="1"/>
  <c r="F25" i="99"/>
  <c r="E25" i="99"/>
  <c r="C25" i="99"/>
  <c r="B25" i="99"/>
  <c r="F24" i="99"/>
  <c r="E24" i="99"/>
  <c r="B24" i="99"/>
  <c r="C24" i="99" s="1"/>
  <c r="E23" i="99"/>
  <c r="F23" i="99" s="1"/>
  <c r="C23" i="99"/>
  <c r="B23" i="99"/>
  <c r="F22" i="99"/>
  <c r="E22" i="99"/>
  <c r="B22" i="99"/>
  <c r="C22" i="99" s="1"/>
  <c r="E21" i="99"/>
  <c r="F21" i="99" s="1"/>
  <c r="B21" i="99"/>
  <c r="C21" i="99" s="1"/>
  <c r="E20" i="99"/>
  <c r="F20" i="99" s="1"/>
  <c r="C20" i="99"/>
  <c r="B20" i="99"/>
  <c r="F19" i="99"/>
  <c r="E19" i="99"/>
  <c r="B19" i="99"/>
  <c r="C19" i="99" s="1"/>
  <c r="E18" i="99"/>
  <c r="F18" i="99" s="1"/>
  <c r="B18" i="99"/>
  <c r="C18" i="99" s="1"/>
  <c r="F17" i="99"/>
  <c r="E17" i="99"/>
  <c r="C17" i="99"/>
  <c r="B17" i="99"/>
  <c r="E16" i="99"/>
  <c r="F16" i="99" s="1"/>
  <c r="B16" i="99"/>
  <c r="C16" i="99" s="1"/>
  <c r="E15" i="99"/>
  <c r="F15" i="99" s="1"/>
  <c r="C15" i="99"/>
  <c r="B15" i="99"/>
  <c r="F14" i="99"/>
  <c r="E14" i="99"/>
  <c r="B14" i="99"/>
  <c r="C14" i="99" s="1"/>
  <c r="E13" i="99"/>
  <c r="F13" i="99" s="1"/>
  <c r="B13" i="99"/>
  <c r="C13" i="99" s="1"/>
  <c r="E12" i="99"/>
  <c r="F12" i="99" s="1"/>
  <c r="C12" i="99"/>
  <c r="B12" i="99"/>
  <c r="F11" i="99"/>
  <c r="E11" i="99"/>
  <c r="B11" i="99"/>
  <c r="C11" i="99" s="1"/>
  <c r="E10" i="99"/>
  <c r="F10" i="99" s="1"/>
  <c r="B10" i="99"/>
  <c r="C10" i="99" s="1"/>
  <c r="F9" i="99"/>
  <c r="E9" i="99"/>
  <c r="C9" i="99"/>
  <c r="B9" i="99"/>
  <c r="F8" i="99"/>
  <c r="E8" i="99"/>
  <c r="B8" i="99"/>
  <c r="C8" i="99" s="1"/>
  <c r="E7" i="99"/>
  <c r="F7" i="99" s="1"/>
  <c r="C7" i="99"/>
  <c r="B7" i="99"/>
  <c r="F6" i="99"/>
  <c r="E6" i="99"/>
  <c r="B6" i="99"/>
  <c r="C6" i="99" s="1"/>
  <c r="E26" i="98"/>
  <c r="F26" i="98" s="1"/>
  <c r="B26" i="98"/>
  <c r="C26" i="98" s="1"/>
  <c r="E25" i="98"/>
  <c r="F25" i="98" s="1"/>
  <c r="C25" i="98"/>
  <c r="B25" i="98"/>
  <c r="F24" i="98"/>
  <c r="E24" i="98"/>
  <c r="B24" i="98"/>
  <c r="C24" i="98" s="1"/>
  <c r="E23" i="98"/>
  <c r="F23" i="98" s="1"/>
  <c r="B23" i="98"/>
  <c r="C23" i="98" s="1"/>
  <c r="F22" i="98"/>
  <c r="E22" i="98"/>
  <c r="C22" i="98"/>
  <c r="B22" i="98"/>
  <c r="F21" i="98"/>
  <c r="E21" i="98"/>
  <c r="B21" i="98"/>
  <c r="C21" i="98" s="1"/>
  <c r="E20" i="98"/>
  <c r="F20" i="98" s="1"/>
  <c r="C20" i="98"/>
  <c r="B20" i="98"/>
  <c r="F19" i="98"/>
  <c r="E19" i="98"/>
  <c r="B19" i="98"/>
  <c r="C19" i="98" s="1"/>
  <c r="E18" i="98"/>
  <c r="F18" i="98" s="1"/>
  <c r="B18" i="98"/>
  <c r="C18" i="98" s="1"/>
  <c r="E17" i="98"/>
  <c r="F17" i="98" s="1"/>
  <c r="C17" i="98"/>
  <c r="B17" i="98"/>
  <c r="F16" i="98"/>
  <c r="E16" i="98"/>
  <c r="B16" i="98"/>
  <c r="C16" i="98" s="1"/>
  <c r="E15" i="98"/>
  <c r="F15" i="98" s="1"/>
  <c r="B15" i="98"/>
  <c r="C15" i="98" s="1"/>
  <c r="E14" i="98"/>
  <c r="F14" i="98" s="1"/>
  <c r="C14" i="98"/>
  <c r="B14" i="98"/>
  <c r="E13" i="98"/>
  <c r="F13" i="98" s="1"/>
  <c r="B13" i="98"/>
  <c r="C13" i="98" s="1"/>
  <c r="F12" i="98"/>
  <c r="E12" i="98"/>
  <c r="B12" i="98"/>
  <c r="C12" i="98" s="1"/>
  <c r="E11" i="98"/>
  <c r="F11" i="98" s="1"/>
  <c r="B11" i="98"/>
  <c r="C11" i="98" s="1"/>
  <c r="F10" i="98"/>
  <c r="E10" i="98"/>
  <c r="C10" i="98"/>
  <c r="B10" i="98"/>
  <c r="E9" i="98"/>
  <c r="F9" i="98" s="1"/>
  <c r="B9" i="98"/>
  <c r="C9" i="98" s="1"/>
  <c r="F8" i="98"/>
  <c r="E8" i="98"/>
  <c r="C8" i="98"/>
  <c r="B8" i="98"/>
  <c r="E7" i="98"/>
  <c r="F7" i="98" s="1"/>
  <c r="B7" i="98"/>
  <c r="C7" i="98" s="1"/>
  <c r="E6" i="98"/>
  <c r="F6" i="98" s="1"/>
  <c r="C6" i="98"/>
  <c r="B6" i="98"/>
  <c r="E26" i="97"/>
  <c r="B26" i="97"/>
  <c r="C26" i="97" s="1"/>
  <c r="E25" i="97"/>
  <c r="C25" i="97"/>
  <c r="B25" i="97"/>
  <c r="E24" i="97"/>
  <c r="C24" i="97"/>
  <c r="B24" i="97"/>
  <c r="E23" i="97"/>
  <c r="C23" i="97"/>
  <c r="B23" i="97"/>
  <c r="E22" i="97"/>
  <c r="B22" i="97"/>
  <c r="C22" i="97" s="1"/>
  <c r="E21" i="97"/>
  <c r="B21" i="97"/>
  <c r="C21" i="97" s="1"/>
  <c r="E20" i="97"/>
  <c r="C20" i="97"/>
  <c r="B20" i="97"/>
  <c r="E19" i="97"/>
  <c r="C19" i="97"/>
  <c r="B19" i="97"/>
  <c r="E18" i="97"/>
  <c r="B18" i="97"/>
  <c r="C18" i="97" s="1"/>
  <c r="E17" i="97"/>
  <c r="B17" i="97"/>
  <c r="C17" i="97" s="1"/>
  <c r="E16" i="97"/>
  <c r="C16" i="97"/>
  <c r="B16" i="97"/>
  <c r="E15" i="97"/>
  <c r="C15" i="97"/>
  <c r="B15" i="97"/>
  <c r="E14" i="97"/>
  <c r="B14" i="97"/>
  <c r="C14" i="97" s="1"/>
  <c r="E13" i="97"/>
  <c r="B13" i="97"/>
  <c r="C13" i="97" s="1"/>
  <c r="E12" i="97"/>
  <c r="C12" i="97"/>
  <c r="B12" i="97"/>
  <c r="E11" i="97"/>
  <c r="C11" i="97"/>
  <c r="B11" i="97"/>
  <c r="E10" i="97"/>
  <c r="B10" i="97"/>
  <c r="C10" i="97" s="1"/>
  <c r="E9" i="97"/>
  <c r="B9" i="97"/>
  <c r="C9" i="97" s="1"/>
  <c r="E8" i="97"/>
  <c r="C8" i="97"/>
  <c r="B8" i="97"/>
  <c r="E7" i="97"/>
  <c r="C7" i="97"/>
  <c r="B7" i="97"/>
  <c r="E6" i="97"/>
  <c r="B6" i="97"/>
  <c r="C6" i="97" s="1"/>
  <c r="S26" i="96"/>
  <c r="R26" i="96"/>
  <c r="Q26" i="96"/>
  <c r="E26" i="96"/>
  <c r="B26" i="96"/>
  <c r="C26" i="96" s="1"/>
  <c r="S25" i="96"/>
  <c r="Q25" i="96"/>
  <c r="R25" i="96"/>
  <c r="T25" i="96"/>
  <c r="U25" i="96" s="1"/>
  <c r="E25" i="96"/>
  <c r="C25" i="96"/>
  <c r="B25" i="96"/>
  <c r="Q24" i="96"/>
  <c r="S24" i="96"/>
  <c r="E24" i="96"/>
  <c r="C24" i="96"/>
  <c r="B24" i="96"/>
  <c r="S23" i="96"/>
  <c r="R23" i="96"/>
  <c r="E23" i="96"/>
  <c r="B23" i="96"/>
  <c r="C23" i="96" s="1"/>
  <c r="S22" i="96"/>
  <c r="R22" i="96"/>
  <c r="Q22" i="96"/>
  <c r="E22" i="96"/>
  <c r="B22" i="96"/>
  <c r="C22" i="96" s="1"/>
  <c r="Q21" i="96"/>
  <c r="R21" i="96"/>
  <c r="E21" i="96"/>
  <c r="C21" i="96"/>
  <c r="B21" i="96"/>
  <c r="Q20" i="96"/>
  <c r="S20" i="96"/>
  <c r="R20" i="96"/>
  <c r="E20" i="96"/>
  <c r="C20" i="96"/>
  <c r="B20" i="96"/>
  <c r="S19" i="96"/>
  <c r="R19" i="96"/>
  <c r="E19" i="96"/>
  <c r="B19" i="96"/>
  <c r="C19" i="96" s="1"/>
  <c r="S18" i="96"/>
  <c r="R18" i="96"/>
  <c r="Q18" i="96"/>
  <c r="T18" i="96" s="1"/>
  <c r="U18" i="96" s="1"/>
  <c r="E18" i="96"/>
  <c r="C18" i="96"/>
  <c r="B18" i="96"/>
  <c r="S17" i="96"/>
  <c r="Q17" i="96"/>
  <c r="R17" i="96"/>
  <c r="E17" i="96"/>
  <c r="C17" i="96"/>
  <c r="B17" i="96"/>
  <c r="Q16" i="96"/>
  <c r="S16" i="96"/>
  <c r="E16" i="96"/>
  <c r="C16" i="96"/>
  <c r="B16" i="96"/>
  <c r="S15" i="96"/>
  <c r="R15" i="96"/>
  <c r="Q15" i="96"/>
  <c r="E15" i="96"/>
  <c r="B15" i="96"/>
  <c r="C15" i="96" s="1"/>
  <c r="S14" i="96"/>
  <c r="R14" i="96"/>
  <c r="Q14" i="96"/>
  <c r="E14" i="96"/>
  <c r="B14" i="96"/>
  <c r="C14" i="96" s="1"/>
  <c r="R13" i="96"/>
  <c r="Q13" i="96"/>
  <c r="E13" i="96"/>
  <c r="C13" i="96"/>
  <c r="B13" i="96"/>
  <c r="Q12" i="96"/>
  <c r="T12" i="96" s="1"/>
  <c r="U12" i="96" s="1"/>
  <c r="S12" i="96"/>
  <c r="R12" i="96"/>
  <c r="E12" i="96"/>
  <c r="C12" i="96"/>
  <c r="B12" i="96"/>
  <c r="S11" i="96"/>
  <c r="R11" i="96"/>
  <c r="Q11" i="96"/>
  <c r="T11" i="96" s="1"/>
  <c r="U11" i="96" s="1"/>
  <c r="E11" i="96"/>
  <c r="B11" i="96"/>
  <c r="C11" i="96" s="1"/>
  <c r="S10" i="96"/>
  <c r="R10" i="96"/>
  <c r="Q10" i="96"/>
  <c r="E10" i="96"/>
  <c r="B10" i="96"/>
  <c r="C10" i="96" s="1"/>
  <c r="S9" i="96"/>
  <c r="T9" i="96" s="1"/>
  <c r="U9" i="96" s="1"/>
  <c r="Q9" i="96"/>
  <c r="R9" i="96"/>
  <c r="E9" i="96"/>
  <c r="C9" i="96"/>
  <c r="B9" i="96"/>
  <c r="Q8" i="96"/>
  <c r="S8" i="96"/>
  <c r="E8" i="96"/>
  <c r="C8" i="96"/>
  <c r="B8" i="96"/>
  <c r="S7" i="96"/>
  <c r="R7" i="96"/>
  <c r="Q7" i="96"/>
  <c r="T7" i="96" s="1"/>
  <c r="U7" i="96" s="1"/>
  <c r="E7" i="96"/>
  <c r="B7" i="96"/>
  <c r="C7" i="96" s="1"/>
  <c r="S6" i="96"/>
  <c r="R6" i="96"/>
  <c r="Q6" i="96"/>
  <c r="E6" i="96"/>
  <c r="B6" i="96"/>
  <c r="C6" i="96" s="1"/>
  <c r="S26" i="95"/>
  <c r="Q26" i="95"/>
  <c r="R26" i="95"/>
  <c r="E26" i="95"/>
  <c r="C26" i="95"/>
  <c r="B26" i="95"/>
  <c r="Q25" i="95"/>
  <c r="S25" i="95"/>
  <c r="R25" i="95"/>
  <c r="T25" i="95"/>
  <c r="U25" i="95" s="1"/>
  <c r="E25" i="95"/>
  <c r="C25" i="95"/>
  <c r="B25" i="95"/>
  <c r="S24" i="95"/>
  <c r="Q24" i="95"/>
  <c r="E24" i="95"/>
  <c r="B24" i="95"/>
  <c r="C24" i="95" s="1"/>
  <c r="S23" i="95"/>
  <c r="R23" i="95"/>
  <c r="Q23" i="95"/>
  <c r="E23" i="95"/>
  <c r="B23" i="95"/>
  <c r="C23" i="95" s="1"/>
  <c r="S22" i="95"/>
  <c r="Q22" i="95"/>
  <c r="R22" i="95"/>
  <c r="T22" i="95" s="1"/>
  <c r="U22" i="95" s="1"/>
  <c r="E22" i="95"/>
  <c r="C22" i="95"/>
  <c r="B22" i="95"/>
  <c r="Q21" i="95"/>
  <c r="R21" i="95"/>
  <c r="E21" i="95"/>
  <c r="C21" i="95"/>
  <c r="B21" i="95"/>
  <c r="S20" i="95"/>
  <c r="R20" i="95"/>
  <c r="Q20" i="95"/>
  <c r="E20" i="95"/>
  <c r="B20" i="95"/>
  <c r="C20" i="95" s="1"/>
  <c r="S19" i="95"/>
  <c r="R19" i="95"/>
  <c r="E19" i="95"/>
  <c r="B19" i="95"/>
  <c r="C19" i="95" s="1"/>
  <c r="S18" i="95"/>
  <c r="Q18" i="95"/>
  <c r="R18" i="95"/>
  <c r="T18" i="95"/>
  <c r="U18" i="95" s="1"/>
  <c r="E18" i="95"/>
  <c r="C18" i="95"/>
  <c r="B18" i="95"/>
  <c r="S17" i="95"/>
  <c r="R17" i="95"/>
  <c r="Q17" i="95"/>
  <c r="T17" i="95" s="1"/>
  <c r="U17" i="95" s="1"/>
  <c r="E17" i="95"/>
  <c r="C17" i="95"/>
  <c r="B17" i="95"/>
  <c r="S16" i="95"/>
  <c r="R16" i="95"/>
  <c r="Q16" i="95"/>
  <c r="E16" i="95"/>
  <c r="B16" i="95"/>
  <c r="C16" i="95" s="1"/>
  <c r="S15" i="95"/>
  <c r="R15" i="95"/>
  <c r="Q15" i="95"/>
  <c r="E15" i="95"/>
  <c r="C15" i="95"/>
  <c r="B15" i="95"/>
  <c r="R14" i="95"/>
  <c r="Q14" i="95"/>
  <c r="T14" i="95" s="1"/>
  <c r="U14" i="95" s="1"/>
  <c r="S14" i="95"/>
  <c r="E14" i="95"/>
  <c r="B14" i="95"/>
  <c r="C14" i="95" s="1"/>
  <c r="R13" i="95"/>
  <c r="E13" i="95"/>
  <c r="C13" i="95"/>
  <c r="B13" i="95"/>
  <c r="S12" i="95"/>
  <c r="R12" i="95"/>
  <c r="Q12" i="95"/>
  <c r="E12" i="95"/>
  <c r="B12" i="95"/>
  <c r="C12" i="95" s="1"/>
  <c r="S11" i="95"/>
  <c r="R11" i="95"/>
  <c r="E11" i="95"/>
  <c r="B11" i="95"/>
  <c r="C11" i="95" s="1"/>
  <c r="R10" i="95"/>
  <c r="Q10" i="95"/>
  <c r="S10" i="95"/>
  <c r="E10" i="95"/>
  <c r="B10" i="95"/>
  <c r="C10" i="95" s="1"/>
  <c r="S9" i="95"/>
  <c r="R9" i="95"/>
  <c r="E9" i="95"/>
  <c r="C9" i="95"/>
  <c r="B9" i="95"/>
  <c r="S8" i="95"/>
  <c r="Q8" i="95"/>
  <c r="E8" i="95"/>
  <c r="B8" i="95"/>
  <c r="C8" i="95" s="1"/>
  <c r="S7" i="95"/>
  <c r="R7" i="95"/>
  <c r="Q7" i="95"/>
  <c r="E7" i="95"/>
  <c r="B7" i="95"/>
  <c r="C7" i="95" s="1"/>
  <c r="R6" i="95"/>
  <c r="Q6" i="95"/>
  <c r="S6" i="95"/>
  <c r="E6" i="95"/>
  <c r="B6" i="95"/>
  <c r="C6" i="95" s="1"/>
  <c r="E26" i="94"/>
  <c r="B26" i="94"/>
  <c r="C26" i="94" s="1"/>
  <c r="E25" i="94"/>
  <c r="B25" i="94"/>
  <c r="C25" i="94" s="1"/>
  <c r="E24" i="94"/>
  <c r="B24" i="94"/>
  <c r="C24" i="94" s="1"/>
  <c r="E23" i="94"/>
  <c r="B23" i="94"/>
  <c r="C23" i="94" s="1"/>
  <c r="E22" i="94"/>
  <c r="B22" i="94"/>
  <c r="C22" i="94" s="1"/>
  <c r="E21" i="94"/>
  <c r="B21" i="94"/>
  <c r="C21" i="94" s="1"/>
  <c r="E20" i="94"/>
  <c r="B20" i="94"/>
  <c r="C20" i="94" s="1"/>
  <c r="E19" i="94"/>
  <c r="B19" i="94"/>
  <c r="C19" i="94" s="1"/>
  <c r="E18" i="94"/>
  <c r="B18" i="94"/>
  <c r="C18" i="94" s="1"/>
  <c r="E17" i="94"/>
  <c r="B17" i="94"/>
  <c r="C17" i="94" s="1"/>
  <c r="E16" i="94"/>
  <c r="B16" i="94"/>
  <c r="C16" i="94" s="1"/>
  <c r="E15" i="94"/>
  <c r="B15" i="94"/>
  <c r="C15" i="94" s="1"/>
  <c r="E14" i="94"/>
  <c r="B14" i="94"/>
  <c r="C14" i="94" s="1"/>
  <c r="E13" i="94"/>
  <c r="B13" i="94"/>
  <c r="C13" i="94" s="1"/>
  <c r="E12" i="94"/>
  <c r="B12" i="94"/>
  <c r="C12" i="94" s="1"/>
  <c r="E11" i="94"/>
  <c r="B11" i="94"/>
  <c r="C11" i="94" s="1"/>
  <c r="E10" i="94"/>
  <c r="B10" i="94"/>
  <c r="C10" i="94" s="1"/>
  <c r="E9" i="94"/>
  <c r="B9" i="94"/>
  <c r="C9" i="94" s="1"/>
  <c r="E8" i="94"/>
  <c r="B8" i="94"/>
  <c r="C8" i="94" s="1"/>
  <c r="E7" i="94"/>
  <c r="B7" i="94"/>
  <c r="C7" i="94" s="1"/>
  <c r="E6" i="94"/>
  <c r="B6" i="94"/>
  <c r="C6" i="94" s="1"/>
  <c r="K35" i="92"/>
  <c r="K33" i="92"/>
  <c r="K27" i="92"/>
  <c r="K25" i="92"/>
  <c r="K19" i="92"/>
  <c r="K17" i="92"/>
  <c r="K11" i="92"/>
  <c r="K9" i="92"/>
  <c r="K31" i="91"/>
  <c r="K29" i="91"/>
  <c r="K23" i="91"/>
  <c r="K21" i="91"/>
  <c r="K15" i="91"/>
  <c r="K13" i="91"/>
  <c r="K7" i="91"/>
  <c r="K36" i="90"/>
  <c r="K34" i="90"/>
  <c r="K28" i="90"/>
  <c r="K26" i="90"/>
  <c r="K20" i="90"/>
  <c r="K18" i="90"/>
  <c r="K12" i="90"/>
  <c r="K10" i="90"/>
  <c r="K36" i="89"/>
  <c r="K28" i="89"/>
  <c r="K20" i="89"/>
  <c r="K12" i="89"/>
  <c r="K33" i="88"/>
  <c r="K25" i="88"/>
  <c r="K17" i="88"/>
  <c r="K9" i="88"/>
  <c r="I1" i="92"/>
  <c r="P34" i="92" s="1"/>
  <c r="S34" i="92" s="1"/>
  <c r="I1" i="91"/>
  <c r="O36" i="91" s="1"/>
  <c r="I1" i="90"/>
  <c r="Q34" i="90" s="1"/>
  <c r="T34" i="90" s="1"/>
  <c r="I1" i="89"/>
  <c r="P36" i="89" s="1"/>
  <c r="S36" i="89" s="1"/>
  <c r="D19" i="93"/>
  <c r="I19" i="93" s="1"/>
  <c r="G12" i="93"/>
  <c r="L12" i="93" s="1"/>
  <c r="B32" i="93"/>
  <c r="B31" i="93"/>
  <c r="B30" i="93"/>
  <c r="B29" i="93"/>
  <c r="B28" i="93"/>
  <c r="B27" i="93"/>
  <c r="B26" i="93"/>
  <c r="B25" i="93"/>
  <c r="B24" i="93"/>
  <c r="B23" i="93"/>
  <c r="B22" i="93"/>
  <c r="B21" i="93"/>
  <c r="B20" i="93"/>
  <c r="B19" i="93"/>
  <c r="B18" i="93"/>
  <c r="B17" i="93"/>
  <c r="B16" i="93"/>
  <c r="B15" i="93"/>
  <c r="B14" i="93"/>
  <c r="B13" i="93"/>
  <c r="B12" i="93"/>
  <c r="B11" i="93"/>
  <c r="B10" i="93"/>
  <c r="B9" i="93"/>
  <c r="B8" i="93"/>
  <c r="B7" i="93"/>
  <c r="B6" i="93"/>
  <c r="B5" i="93"/>
  <c r="B4" i="93"/>
  <c r="B3" i="93"/>
  <c r="B2" i="93"/>
  <c r="H36" i="92"/>
  <c r="J36" i="92" s="1"/>
  <c r="L36" i="92" s="1"/>
  <c r="G32" i="93" s="1"/>
  <c r="H35" i="92"/>
  <c r="J35" i="92" s="1"/>
  <c r="H34" i="92"/>
  <c r="J34" i="92" s="1"/>
  <c r="L34" i="92" s="1"/>
  <c r="G30" i="93" s="1"/>
  <c r="L30" i="93" s="1"/>
  <c r="H33" i="92"/>
  <c r="J33" i="92" s="1"/>
  <c r="L33" i="92" s="1"/>
  <c r="G29" i="93" s="1"/>
  <c r="L29" i="93" s="1"/>
  <c r="H32" i="92"/>
  <c r="J32" i="92" s="1"/>
  <c r="L32" i="92" s="1"/>
  <c r="G28" i="93" s="1"/>
  <c r="L28" i="93" s="1"/>
  <c r="H31" i="92"/>
  <c r="J31" i="92" s="1"/>
  <c r="H30" i="92"/>
  <c r="J30" i="92" s="1"/>
  <c r="L30" i="92" s="1"/>
  <c r="G26" i="93" s="1"/>
  <c r="L26" i="93" s="1"/>
  <c r="H29" i="92"/>
  <c r="J29" i="92" s="1"/>
  <c r="L29" i="92" s="1"/>
  <c r="G25" i="93" s="1"/>
  <c r="L25" i="93" s="1"/>
  <c r="H28" i="92"/>
  <c r="J28" i="92" s="1"/>
  <c r="L28" i="92" s="1"/>
  <c r="G24" i="93" s="1"/>
  <c r="L24" i="93" s="1"/>
  <c r="H27" i="92"/>
  <c r="J27" i="92" s="1"/>
  <c r="H26" i="92"/>
  <c r="J26" i="92" s="1"/>
  <c r="L26" i="92" s="1"/>
  <c r="G22" i="93" s="1"/>
  <c r="L22" i="93" s="1"/>
  <c r="H25" i="92"/>
  <c r="J25" i="92" s="1"/>
  <c r="L25" i="92" s="1"/>
  <c r="G21" i="93" s="1"/>
  <c r="L21" i="93" s="1"/>
  <c r="H24" i="92"/>
  <c r="J24" i="92" s="1"/>
  <c r="L24" i="92" s="1"/>
  <c r="G20" i="93" s="1"/>
  <c r="L20" i="93" s="1"/>
  <c r="H23" i="92"/>
  <c r="J23" i="92" s="1"/>
  <c r="H22" i="92"/>
  <c r="J22" i="92" s="1"/>
  <c r="L22" i="92" s="1"/>
  <c r="G18" i="93" s="1"/>
  <c r="L18" i="93" s="1"/>
  <c r="H21" i="92"/>
  <c r="J21" i="92" s="1"/>
  <c r="L21" i="92" s="1"/>
  <c r="G17" i="93" s="1"/>
  <c r="H20" i="92"/>
  <c r="J20" i="92" s="1"/>
  <c r="L20" i="92" s="1"/>
  <c r="G16" i="93" s="1"/>
  <c r="L16" i="93" s="1"/>
  <c r="H19" i="92"/>
  <c r="J19" i="92" s="1"/>
  <c r="H18" i="92"/>
  <c r="J18" i="92" s="1"/>
  <c r="L18" i="92" s="1"/>
  <c r="G14" i="93" s="1"/>
  <c r="L14" i="93" s="1"/>
  <c r="H17" i="92"/>
  <c r="J17" i="92" s="1"/>
  <c r="L17" i="92" s="1"/>
  <c r="G13" i="93" s="1"/>
  <c r="H16" i="92"/>
  <c r="J16" i="92" s="1"/>
  <c r="L16" i="92" s="1"/>
  <c r="H15" i="92"/>
  <c r="J15" i="92" s="1"/>
  <c r="H14" i="92"/>
  <c r="J14" i="92" s="1"/>
  <c r="L14" i="92" s="1"/>
  <c r="G10" i="93" s="1"/>
  <c r="H13" i="92"/>
  <c r="J13" i="92" s="1"/>
  <c r="L13" i="92" s="1"/>
  <c r="G9" i="93" s="1"/>
  <c r="L9" i="93" s="1"/>
  <c r="H12" i="92"/>
  <c r="J12" i="92" s="1"/>
  <c r="L12" i="92" s="1"/>
  <c r="G8" i="93" s="1"/>
  <c r="L8" i="93" s="1"/>
  <c r="H11" i="92"/>
  <c r="J11" i="92" s="1"/>
  <c r="H10" i="92"/>
  <c r="J10" i="92" s="1"/>
  <c r="L10" i="92" s="1"/>
  <c r="G6" i="93" s="1"/>
  <c r="H9" i="92"/>
  <c r="J9" i="92" s="1"/>
  <c r="L9" i="92" s="1"/>
  <c r="G5" i="93" s="1"/>
  <c r="L5" i="93" s="1"/>
  <c r="H8" i="92"/>
  <c r="J8" i="92" s="1"/>
  <c r="L8" i="92" s="1"/>
  <c r="G4" i="93" s="1"/>
  <c r="L4" i="93" s="1"/>
  <c r="H7" i="92"/>
  <c r="J7" i="92" s="1"/>
  <c r="H6" i="92"/>
  <c r="J6" i="92" s="1"/>
  <c r="L6" i="92" s="1"/>
  <c r="G2" i="93" s="1"/>
  <c r="H36" i="91"/>
  <c r="J36" i="91" s="1"/>
  <c r="J35" i="91"/>
  <c r="L35" i="91" s="1"/>
  <c r="F31" i="93" s="1"/>
  <c r="K31" i="93" s="1"/>
  <c r="H35" i="91"/>
  <c r="I35" i="91" s="1"/>
  <c r="H34" i="91"/>
  <c r="J34" i="91" s="1"/>
  <c r="J33" i="91"/>
  <c r="H33" i="91"/>
  <c r="I33" i="91" s="1"/>
  <c r="H32" i="91"/>
  <c r="J32" i="91" s="1"/>
  <c r="J31" i="91"/>
  <c r="L31" i="91" s="1"/>
  <c r="F27" i="93" s="1"/>
  <c r="K27" i="93" s="1"/>
  <c r="H31" i="91"/>
  <c r="I31" i="91" s="1"/>
  <c r="H30" i="91"/>
  <c r="J30" i="91" s="1"/>
  <c r="L30" i="91" s="1"/>
  <c r="F26" i="93" s="1"/>
  <c r="K26" i="93" s="1"/>
  <c r="J29" i="91"/>
  <c r="L29" i="91" s="1"/>
  <c r="F25" i="93" s="1"/>
  <c r="K25" i="93" s="1"/>
  <c r="H29" i="91"/>
  <c r="I29" i="91" s="1"/>
  <c r="H28" i="91"/>
  <c r="J28" i="91" s="1"/>
  <c r="L28" i="91" s="1"/>
  <c r="F24" i="93" s="1"/>
  <c r="J27" i="91"/>
  <c r="L27" i="91" s="1"/>
  <c r="F23" i="93" s="1"/>
  <c r="K23" i="93" s="1"/>
  <c r="H27" i="91"/>
  <c r="I27" i="91" s="1"/>
  <c r="H26" i="91"/>
  <c r="J26" i="91" s="1"/>
  <c r="L26" i="91" s="1"/>
  <c r="F22" i="93" s="1"/>
  <c r="K22" i="93" s="1"/>
  <c r="J25" i="91"/>
  <c r="L25" i="91" s="1"/>
  <c r="F21" i="93" s="1"/>
  <c r="K21" i="93" s="1"/>
  <c r="H25" i="91"/>
  <c r="I25" i="91" s="1"/>
  <c r="H24" i="91"/>
  <c r="J24" i="91" s="1"/>
  <c r="L24" i="91" s="1"/>
  <c r="F20" i="93" s="1"/>
  <c r="J23" i="91"/>
  <c r="L23" i="91" s="1"/>
  <c r="F19" i="93" s="1"/>
  <c r="K19" i="93" s="1"/>
  <c r="H23" i="91"/>
  <c r="I23" i="91" s="1"/>
  <c r="H22" i="91"/>
  <c r="J22" i="91" s="1"/>
  <c r="L22" i="91" s="1"/>
  <c r="F18" i="93" s="1"/>
  <c r="K18" i="93" s="1"/>
  <c r="J21" i="91"/>
  <c r="L21" i="91" s="1"/>
  <c r="F17" i="93" s="1"/>
  <c r="H21" i="91"/>
  <c r="I21" i="91" s="1"/>
  <c r="H20" i="91"/>
  <c r="J20" i="91" s="1"/>
  <c r="L20" i="91" s="1"/>
  <c r="F16" i="93" s="1"/>
  <c r="K16" i="93" s="1"/>
  <c r="J19" i="91"/>
  <c r="L19" i="91" s="1"/>
  <c r="F15" i="93" s="1"/>
  <c r="K15" i="93" s="1"/>
  <c r="H19" i="91"/>
  <c r="I19" i="91" s="1"/>
  <c r="H18" i="91"/>
  <c r="J18" i="91" s="1"/>
  <c r="L18" i="91" s="1"/>
  <c r="F14" i="93" s="1"/>
  <c r="J17" i="91"/>
  <c r="L17" i="91" s="1"/>
  <c r="F13" i="93" s="1"/>
  <c r="H17" i="91"/>
  <c r="I17" i="91" s="1"/>
  <c r="H16" i="91"/>
  <c r="J16" i="91" s="1"/>
  <c r="L16" i="91" s="1"/>
  <c r="F12" i="93" s="1"/>
  <c r="K12" i="93" s="1"/>
  <c r="J15" i="91"/>
  <c r="L15" i="91" s="1"/>
  <c r="F11" i="93" s="1"/>
  <c r="K11" i="93" s="1"/>
  <c r="H15" i="91"/>
  <c r="I15" i="91" s="1"/>
  <c r="H14" i="91"/>
  <c r="J14" i="91" s="1"/>
  <c r="L14" i="91" s="1"/>
  <c r="F10" i="93" s="1"/>
  <c r="K10" i="93" s="1"/>
  <c r="J13" i="91"/>
  <c r="L13" i="91" s="1"/>
  <c r="F9" i="93" s="1"/>
  <c r="H13" i="91"/>
  <c r="I13" i="91" s="1"/>
  <c r="H12" i="91"/>
  <c r="J12" i="91" s="1"/>
  <c r="L12" i="91" s="1"/>
  <c r="F8" i="93" s="1"/>
  <c r="J11" i="91"/>
  <c r="L11" i="91" s="1"/>
  <c r="F7" i="93" s="1"/>
  <c r="H11" i="91"/>
  <c r="I11" i="91" s="1"/>
  <c r="H10" i="91"/>
  <c r="J10" i="91" s="1"/>
  <c r="L10" i="91" s="1"/>
  <c r="F6" i="93" s="1"/>
  <c r="K6" i="93" s="1"/>
  <c r="J9" i="91"/>
  <c r="L9" i="91" s="1"/>
  <c r="F5" i="93" s="1"/>
  <c r="K5" i="93" s="1"/>
  <c r="H9" i="91"/>
  <c r="I9" i="91" s="1"/>
  <c r="H8" i="91"/>
  <c r="J8" i="91" s="1"/>
  <c r="L8" i="91" s="1"/>
  <c r="F4" i="93" s="1"/>
  <c r="J7" i="91"/>
  <c r="L7" i="91" s="1"/>
  <c r="F3" i="93" s="1"/>
  <c r="K3" i="93" s="1"/>
  <c r="H7" i="91"/>
  <c r="I7" i="91" s="1"/>
  <c r="H6" i="91"/>
  <c r="J6" i="91" s="1"/>
  <c r="L6" i="91" s="1"/>
  <c r="F2" i="93" s="1"/>
  <c r="J36" i="90"/>
  <c r="H36" i="90"/>
  <c r="I36" i="90" s="1"/>
  <c r="J35" i="90"/>
  <c r="H35" i="90"/>
  <c r="I35" i="90" s="1"/>
  <c r="J34" i="90"/>
  <c r="L34" i="90" s="1"/>
  <c r="E30" i="93" s="1"/>
  <c r="J30" i="93" s="1"/>
  <c r="H34" i="90"/>
  <c r="I34" i="90" s="1"/>
  <c r="J33" i="90"/>
  <c r="L33" i="90" s="1"/>
  <c r="E29" i="93" s="1"/>
  <c r="J29" i="93" s="1"/>
  <c r="H33" i="90"/>
  <c r="I33" i="90" s="1"/>
  <c r="J32" i="90"/>
  <c r="H32" i="90"/>
  <c r="I32" i="90" s="1"/>
  <c r="J31" i="90"/>
  <c r="H31" i="90"/>
  <c r="I31" i="90" s="1"/>
  <c r="J30" i="90"/>
  <c r="L30" i="90" s="1"/>
  <c r="E26" i="93" s="1"/>
  <c r="J26" i="93" s="1"/>
  <c r="H30" i="90"/>
  <c r="I30" i="90" s="1"/>
  <c r="J29" i="90"/>
  <c r="L29" i="90" s="1"/>
  <c r="E25" i="93" s="1"/>
  <c r="J25" i="93" s="1"/>
  <c r="H29" i="90"/>
  <c r="I29" i="90" s="1"/>
  <c r="J28" i="90"/>
  <c r="H28" i="90"/>
  <c r="I28" i="90" s="1"/>
  <c r="J27" i="90"/>
  <c r="H27" i="90"/>
  <c r="I27" i="90" s="1"/>
  <c r="J26" i="90"/>
  <c r="L26" i="90" s="1"/>
  <c r="E22" i="93" s="1"/>
  <c r="J22" i="93" s="1"/>
  <c r="H26" i="90"/>
  <c r="I26" i="90" s="1"/>
  <c r="J25" i="90"/>
  <c r="L25" i="90" s="1"/>
  <c r="E21" i="93" s="1"/>
  <c r="H25" i="90"/>
  <c r="I25" i="90" s="1"/>
  <c r="J24" i="90"/>
  <c r="H24" i="90"/>
  <c r="I24" i="90" s="1"/>
  <c r="J23" i="90"/>
  <c r="H23" i="90"/>
  <c r="I23" i="90" s="1"/>
  <c r="J22" i="90"/>
  <c r="L22" i="90" s="1"/>
  <c r="E18" i="93" s="1"/>
  <c r="J18" i="93" s="1"/>
  <c r="H22" i="90"/>
  <c r="I22" i="90" s="1"/>
  <c r="J21" i="90"/>
  <c r="L21" i="90" s="1"/>
  <c r="E17" i="93" s="1"/>
  <c r="J17" i="93" s="1"/>
  <c r="H21" i="90"/>
  <c r="I21" i="90" s="1"/>
  <c r="J20" i="90"/>
  <c r="H20" i="90"/>
  <c r="I20" i="90" s="1"/>
  <c r="J19" i="90"/>
  <c r="H19" i="90"/>
  <c r="I19" i="90" s="1"/>
  <c r="J18" i="90"/>
  <c r="L18" i="90" s="1"/>
  <c r="E14" i="93" s="1"/>
  <c r="H18" i="90"/>
  <c r="I18" i="90" s="1"/>
  <c r="J17" i="90"/>
  <c r="L17" i="90" s="1"/>
  <c r="E13" i="93" s="1"/>
  <c r="J13" i="93" s="1"/>
  <c r="H17" i="90"/>
  <c r="I17" i="90" s="1"/>
  <c r="J16" i="90"/>
  <c r="H16" i="90"/>
  <c r="I16" i="90" s="1"/>
  <c r="J15" i="90"/>
  <c r="H15" i="90"/>
  <c r="I15" i="90" s="1"/>
  <c r="J14" i="90"/>
  <c r="L14" i="90" s="1"/>
  <c r="D10" i="103" s="1"/>
  <c r="H14" i="90"/>
  <c r="I14" i="90" s="1"/>
  <c r="J13" i="90"/>
  <c r="L13" i="90" s="1"/>
  <c r="E9" i="93" s="1"/>
  <c r="H13" i="90"/>
  <c r="I13" i="90" s="1"/>
  <c r="J12" i="90"/>
  <c r="H12" i="90"/>
  <c r="I12" i="90" s="1"/>
  <c r="J11" i="90"/>
  <c r="H11" i="90"/>
  <c r="I11" i="90" s="1"/>
  <c r="J10" i="90"/>
  <c r="L10" i="90" s="1"/>
  <c r="D6" i="104" s="1"/>
  <c r="G6" i="105" s="1"/>
  <c r="H6" i="105" s="1"/>
  <c r="H10" i="90"/>
  <c r="I10" i="90" s="1"/>
  <c r="J9" i="90"/>
  <c r="L9" i="90" s="1"/>
  <c r="E5" i="93" s="1"/>
  <c r="H9" i="90"/>
  <c r="I9" i="90" s="1"/>
  <c r="J8" i="90"/>
  <c r="H8" i="90"/>
  <c r="I8" i="90" s="1"/>
  <c r="J7" i="90"/>
  <c r="H7" i="90"/>
  <c r="I7" i="90" s="1"/>
  <c r="J6" i="90"/>
  <c r="L6" i="90" s="1"/>
  <c r="E2" i="93" s="1"/>
  <c r="J2" i="93" s="1"/>
  <c r="H6" i="90"/>
  <c r="I6" i="90" s="1"/>
  <c r="H36" i="89"/>
  <c r="J36" i="89" s="1"/>
  <c r="L36" i="89" s="1"/>
  <c r="D32" i="93" s="1"/>
  <c r="I32" i="93" s="1"/>
  <c r="H35" i="89"/>
  <c r="J35" i="89" s="1"/>
  <c r="L35" i="89" s="1"/>
  <c r="D31" i="93" s="1"/>
  <c r="H34" i="89"/>
  <c r="J34" i="89" s="1"/>
  <c r="L34" i="89" s="1"/>
  <c r="D30" i="93" s="1"/>
  <c r="I30" i="93" s="1"/>
  <c r="H33" i="89"/>
  <c r="J33" i="89" s="1"/>
  <c r="L33" i="89" s="1"/>
  <c r="D29" i="93" s="1"/>
  <c r="I29" i="93" s="1"/>
  <c r="H32" i="89"/>
  <c r="J32" i="89" s="1"/>
  <c r="L32" i="89" s="1"/>
  <c r="D28" i="93" s="1"/>
  <c r="H31" i="89"/>
  <c r="J31" i="89" s="1"/>
  <c r="L31" i="89" s="1"/>
  <c r="D27" i="93" s="1"/>
  <c r="H30" i="89"/>
  <c r="J30" i="89" s="1"/>
  <c r="L30" i="89" s="1"/>
  <c r="D26" i="93" s="1"/>
  <c r="I26" i="93" s="1"/>
  <c r="H29" i="89"/>
  <c r="J29" i="89" s="1"/>
  <c r="L29" i="89" s="1"/>
  <c r="D25" i="93" s="1"/>
  <c r="I25" i="93" s="1"/>
  <c r="H28" i="89"/>
  <c r="J28" i="89" s="1"/>
  <c r="L28" i="89" s="1"/>
  <c r="D24" i="93" s="1"/>
  <c r="I24" i="93" s="1"/>
  <c r="H27" i="89"/>
  <c r="J27" i="89" s="1"/>
  <c r="L27" i="89" s="1"/>
  <c r="D23" i="93" s="1"/>
  <c r="H26" i="89"/>
  <c r="J26" i="89" s="1"/>
  <c r="L26" i="89" s="1"/>
  <c r="D22" i="93" s="1"/>
  <c r="H25" i="89"/>
  <c r="J25" i="89" s="1"/>
  <c r="L25" i="89" s="1"/>
  <c r="D21" i="93" s="1"/>
  <c r="H24" i="89"/>
  <c r="J24" i="89" s="1"/>
  <c r="L24" i="89" s="1"/>
  <c r="D20" i="93" s="1"/>
  <c r="I20" i="93" s="1"/>
  <c r="H23" i="89"/>
  <c r="J23" i="89" s="1"/>
  <c r="L23" i="89" s="1"/>
  <c r="H22" i="89"/>
  <c r="J22" i="89" s="1"/>
  <c r="L22" i="89" s="1"/>
  <c r="D18" i="93" s="1"/>
  <c r="H21" i="89"/>
  <c r="J21" i="89" s="1"/>
  <c r="L21" i="89" s="1"/>
  <c r="D17" i="93" s="1"/>
  <c r="I17" i="93" s="1"/>
  <c r="H20" i="89"/>
  <c r="J20" i="89" s="1"/>
  <c r="L20" i="89" s="1"/>
  <c r="D16" i="93" s="1"/>
  <c r="H19" i="89"/>
  <c r="J19" i="89" s="1"/>
  <c r="L19" i="89" s="1"/>
  <c r="D15" i="93" s="1"/>
  <c r="H18" i="89"/>
  <c r="J18" i="89" s="1"/>
  <c r="L18" i="89" s="1"/>
  <c r="D14" i="93" s="1"/>
  <c r="I14" i="93" s="1"/>
  <c r="H17" i="89"/>
  <c r="J17" i="89" s="1"/>
  <c r="L17" i="89" s="1"/>
  <c r="D13" i="93" s="1"/>
  <c r="I13" i="93" s="1"/>
  <c r="H16" i="89"/>
  <c r="J16" i="89" s="1"/>
  <c r="L16" i="89" s="1"/>
  <c r="D12" i="93" s="1"/>
  <c r="H15" i="89"/>
  <c r="J15" i="89" s="1"/>
  <c r="L15" i="89" s="1"/>
  <c r="D11" i="93" s="1"/>
  <c r="H14" i="89"/>
  <c r="J14" i="89" s="1"/>
  <c r="L14" i="89" s="1"/>
  <c r="D10" i="93" s="1"/>
  <c r="I10" i="93" s="1"/>
  <c r="H13" i="89"/>
  <c r="J13" i="89" s="1"/>
  <c r="L13" i="89" s="1"/>
  <c r="D9" i="93" s="1"/>
  <c r="I9" i="93" s="1"/>
  <c r="H12" i="89"/>
  <c r="J12" i="89" s="1"/>
  <c r="L12" i="89" s="1"/>
  <c r="D8" i="93" s="1"/>
  <c r="I8" i="93" s="1"/>
  <c r="H11" i="89"/>
  <c r="J11" i="89" s="1"/>
  <c r="L11" i="89" s="1"/>
  <c r="D7" i="93" s="1"/>
  <c r="I7" i="93" s="1"/>
  <c r="H10" i="89"/>
  <c r="J10" i="89" s="1"/>
  <c r="L10" i="89" s="1"/>
  <c r="D6" i="93" s="1"/>
  <c r="I6" i="93" s="1"/>
  <c r="H9" i="89"/>
  <c r="J9" i="89" s="1"/>
  <c r="L9" i="89" s="1"/>
  <c r="D5" i="93" s="1"/>
  <c r="H8" i="89"/>
  <c r="J8" i="89" s="1"/>
  <c r="L8" i="89" s="1"/>
  <c r="D4" i="93" s="1"/>
  <c r="I4" i="93" s="1"/>
  <c r="H7" i="89"/>
  <c r="J7" i="89" s="1"/>
  <c r="L7" i="89" s="1"/>
  <c r="D3" i="93" s="1"/>
  <c r="I3" i="93" s="1"/>
  <c r="H6" i="89"/>
  <c r="J6" i="89" s="1"/>
  <c r="L6" i="89" s="1"/>
  <c r="D2" i="93" s="1"/>
  <c r="I2" i="93" s="1"/>
  <c r="L35" i="88"/>
  <c r="C31" i="93" s="1"/>
  <c r="H31" i="93" s="1"/>
  <c r="L27" i="88"/>
  <c r="C23" i="93" s="1"/>
  <c r="L19" i="88"/>
  <c r="C15" i="93" s="1"/>
  <c r="H15" i="93" s="1"/>
  <c r="L11" i="88"/>
  <c r="C7" i="93" s="1"/>
  <c r="H7" i="93" s="1"/>
  <c r="I1" i="88"/>
  <c r="P35" i="88" s="1"/>
  <c r="S35" i="88" s="1"/>
  <c r="C36" i="92"/>
  <c r="B36" i="92"/>
  <c r="B35" i="92"/>
  <c r="C35" i="92" s="1"/>
  <c r="B34" i="92"/>
  <c r="C34" i="92" s="1"/>
  <c r="B33" i="92"/>
  <c r="C33" i="92" s="1"/>
  <c r="B32" i="92"/>
  <c r="C32" i="92" s="1"/>
  <c r="C31" i="92"/>
  <c r="B31" i="92"/>
  <c r="C30" i="92"/>
  <c r="B30" i="92"/>
  <c r="C29" i="92"/>
  <c r="B29" i="92"/>
  <c r="B28" i="92"/>
  <c r="C28" i="92" s="1"/>
  <c r="C27" i="92"/>
  <c r="B27" i="92"/>
  <c r="B26" i="92"/>
  <c r="C26" i="92" s="1"/>
  <c r="B25" i="92"/>
  <c r="C25" i="92" s="1"/>
  <c r="B24" i="92"/>
  <c r="C24" i="92" s="1"/>
  <c r="C23" i="92"/>
  <c r="B23" i="92"/>
  <c r="C22" i="92"/>
  <c r="B22" i="92"/>
  <c r="C21" i="92"/>
  <c r="B21" i="92"/>
  <c r="B20" i="92"/>
  <c r="C20" i="92" s="1"/>
  <c r="C19" i="92"/>
  <c r="B19" i="92"/>
  <c r="B18" i="92"/>
  <c r="C18" i="92" s="1"/>
  <c r="B17" i="92"/>
  <c r="C17" i="92" s="1"/>
  <c r="B16" i="92"/>
  <c r="C16" i="92" s="1"/>
  <c r="C15" i="92"/>
  <c r="B15" i="92"/>
  <c r="C14" i="92"/>
  <c r="B14" i="92"/>
  <c r="C13" i="92"/>
  <c r="B13" i="92"/>
  <c r="B12" i="92"/>
  <c r="C12" i="92" s="1"/>
  <c r="C11" i="92"/>
  <c r="B11" i="92"/>
  <c r="B10" i="92"/>
  <c r="C10" i="92" s="1"/>
  <c r="B9" i="92"/>
  <c r="C9" i="92" s="1"/>
  <c r="B8" i="92"/>
  <c r="C8" i="92" s="1"/>
  <c r="C7" i="92"/>
  <c r="B7" i="92"/>
  <c r="C6" i="92"/>
  <c r="B6" i="92"/>
  <c r="C36" i="91"/>
  <c r="B36" i="91"/>
  <c r="B35" i="91"/>
  <c r="C35" i="91" s="1"/>
  <c r="C34" i="91"/>
  <c r="B34" i="91"/>
  <c r="B33" i="91"/>
  <c r="C33" i="91" s="1"/>
  <c r="B32" i="91"/>
  <c r="C32" i="91" s="1"/>
  <c r="B31" i="91"/>
  <c r="C31" i="91" s="1"/>
  <c r="C30" i="91"/>
  <c r="B30" i="91"/>
  <c r="C29" i="91"/>
  <c r="B29" i="91"/>
  <c r="C28" i="91"/>
  <c r="B28" i="91"/>
  <c r="B27" i="91"/>
  <c r="C27" i="91" s="1"/>
  <c r="C26" i="91"/>
  <c r="B26" i="91"/>
  <c r="B25" i="91"/>
  <c r="C25" i="91" s="1"/>
  <c r="B24" i="91"/>
  <c r="C24" i="91" s="1"/>
  <c r="B23" i="91"/>
  <c r="C23" i="91" s="1"/>
  <c r="B22" i="91"/>
  <c r="C22" i="91" s="1"/>
  <c r="C21" i="91"/>
  <c r="B21" i="91"/>
  <c r="C20" i="91"/>
  <c r="B20" i="91"/>
  <c r="B19" i="91"/>
  <c r="C19" i="91" s="1"/>
  <c r="C18" i="91"/>
  <c r="B18" i="91"/>
  <c r="B17" i="91"/>
  <c r="C17" i="91" s="1"/>
  <c r="B16" i="91"/>
  <c r="C16" i="91" s="1"/>
  <c r="B15" i="91"/>
  <c r="C15" i="91" s="1"/>
  <c r="B14" i="91"/>
  <c r="C14" i="91" s="1"/>
  <c r="C13" i="91"/>
  <c r="B13" i="91"/>
  <c r="C12" i="91"/>
  <c r="B12" i="91"/>
  <c r="B11" i="91"/>
  <c r="C11" i="91" s="1"/>
  <c r="C10" i="91"/>
  <c r="B10" i="91"/>
  <c r="B9" i="91"/>
  <c r="C9" i="91" s="1"/>
  <c r="B8" i="91"/>
  <c r="C8" i="91" s="1"/>
  <c r="B7" i="91"/>
  <c r="C7" i="91" s="1"/>
  <c r="C6" i="91"/>
  <c r="B6" i="91"/>
  <c r="C36" i="90"/>
  <c r="B36" i="90"/>
  <c r="C35" i="90"/>
  <c r="B35" i="90"/>
  <c r="B34" i="90"/>
  <c r="C34" i="90" s="1"/>
  <c r="C33" i="90"/>
  <c r="B33" i="90"/>
  <c r="B32" i="90"/>
  <c r="C32" i="90" s="1"/>
  <c r="B31" i="90"/>
  <c r="C31" i="90" s="1"/>
  <c r="B30" i="90"/>
  <c r="C30" i="90" s="1"/>
  <c r="B29" i="90"/>
  <c r="C29" i="90" s="1"/>
  <c r="C28" i="90"/>
  <c r="B28" i="90"/>
  <c r="C27" i="90"/>
  <c r="B27" i="90"/>
  <c r="B26" i="90"/>
  <c r="C26" i="90" s="1"/>
  <c r="C25" i="90"/>
  <c r="B25" i="90"/>
  <c r="B24" i="90"/>
  <c r="C24" i="90" s="1"/>
  <c r="B23" i="90"/>
  <c r="C23" i="90" s="1"/>
  <c r="B22" i="90"/>
  <c r="C22" i="90" s="1"/>
  <c r="C21" i="90"/>
  <c r="B21" i="90"/>
  <c r="C20" i="90"/>
  <c r="B20" i="90"/>
  <c r="C19" i="90"/>
  <c r="B19" i="90"/>
  <c r="B18" i="90"/>
  <c r="C18" i="90" s="1"/>
  <c r="C17" i="90"/>
  <c r="B17" i="90"/>
  <c r="C16" i="90"/>
  <c r="B16" i="90"/>
  <c r="B15" i="90"/>
  <c r="C15" i="90" s="1"/>
  <c r="C14" i="90"/>
  <c r="B14" i="90"/>
  <c r="C13" i="90"/>
  <c r="B13" i="90"/>
  <c r="C12" i="90"/>
  <c r="B12" i="90"/>
  <c r="C11" i="90"/>
  <c r="B11" i="90"/>
  <c r="B10" i="90"/>
  <c r="C10" i="90" s="1"/>
  <c r="B9" i="90"/>
  <c r="C9" i="90" s="1"/>
  <c r="C8" i="90"/>
  <c r="B8" i="90"/>
  <c r="C7" i="90"/>
  <c r="B7" i="90"/>
  <c r="C6" i="90"/>
  <c r="B6" i="90"/>
  <c r="C36" i="89"/>
  <c r="B36" i="89"/>
  <c r="C35" i="89"/>
  <c r="B35" i="89"/>
  <c r="C34" i="89"/>
  <c r="B34" i="89"/>
  <c r="B33" i="89"/>
  <c r="C33" i="89" s="1"/>
  <c r="B32" i="89"/>
  <c r="C32" i="89" s="1"/>
  <c r="C31" i="89"/>
  <c r="B31" i="89"/>
  <c r="C30" i="89"/>
  <c r="B30" i="89"/>
  <c r="C29" i="89"/>
  <c r="B29" i="89"/>
  <c r="C28" i="89"/>
  <c r="B28" i="89"/>
  <c r="C27" i="89"/>
  <c r="B27" i="89"/>
  <c r="C26" i="89"/>
  <c r="B26" i="89"/>
  <c r="B25" i="89"/>
  <c r="C25" i="89" s="1"/>
  <c r="B24" i="89"/>
  <c r="C24" i="89" s="1"/>
  <c r="C23" i="89"/>
  <c r="B23" i="89"/>
  <c r="C22" i="89"/>
  <c r="B22" i="89"/>
  <c r="C21" i="89"/>
  <c r="B21" i="89"/>
  <c r="C20" i="89"/>
  <c r="B20" i="89"/>
  <c r="C19" i="89"/>
  <c r="B19" i="89"/>
  <c r="C18" i="89"/>
  <c r="B18" i="89"/>
  <c r="B17" i="89"/>
  <c r="C17" i="89" s="1"/>
  <c r="B16" i="89"/>
  <c r="C16" i="89" s="1"/>
  <c r="C15" i="89"/>
  <c r="B15" i="89"/>
  <c r="C14" i="89"/>
  <c r="B14" i="89"/>
  <c r="C13" i="89"/>
  <c r="B13" i="89"/>
  <c r="C12" i="89"/>
  <c r="B12" i="89"/>
  <c r="C11" i="89"/>
  <c r="B11" i="89"/>
  <c r="C10" i="89"/>
  <c r="B10" i="89"/>
  <c r="B9" i="89"/>
  <c r="C9" i="89" s="1"/>
  <c r="B8" i="89"/>
  <c r="C8" i="89" s="1"/>
  <c r="C7" i="89"/>
  <c r="B7" i="89"/>
  <c r="C6" i="89"/>
  <c r="B6" i="89"/>
  <c r="H36" i="88"/>
  <c r="C36" i="88"/>
  <c r="B36" i="88"/>
  <c r="J35" i="88"/>
  <c r="I35" i="88"/>
  <c r="H35" i="88"/>
  <c r="C35" i="88"/>
  <c r="B35" i="88"/>
  <c r="J34" i="88"/>
  <c r="I34" i="88"/>
  <c r="H34" i="88"/>
  <c r="C34" i="88"/>
  <c r="B34" i="88"/>
  <c r="H33" i="88"/>
  <c r="C33" i="88"/>
  <c r="B33" i="88"/>
  <c r="I32" i="88"/>
  <c r="H32" i="88"/>
  <c r="J32" i="88" s="1"/>
  <c r="B32" i="88"/>
  <c r="C32" i="88" s="1"/>
  <c r="H31" i="88"/>
  <c r="J31" i="88" s="1"/>
  <c r="B31" i="88"/>
  <c r="C31" i="88" s="1"/>
  <c r="J30" i="88"/>
  <c r="H30" i="88"/>
  <c r="I30" i="88" s="1"/>
  <c r="C30" i="88"/>
  <c r="B30" i="88"/>
  <c r="J29" i="88"/>
  <c r="H29" i="88"/>
  <c r="I29" i="88" s="1"/>
  <c r="C29" i="88"/>
  <c r="B29" i="88"/>
  <c r="H28" i="88"/>
  <c r="J28" i="88" s="1"/>
  <c r="C28" i="88"/>
  <c r="B28" i="88"/>
  <c r="I27" i="88"/>
  <c r="H27" i="88"/>
  <c r="J27" i="88" s="1"/>
  <c r="C27" i="88"/>
  <c r="B27" i="88"/>
  <c r="H26" i="88"/>
  <c r="J26" i="88" s="1"/>
  <c r="C26" i="88"/>
  <c r="B26" i="88"/>
  <c r="J25" i="88"/>
  <c r="I25" i="88"/>
  <c r="H25" i="88"/>
  <c r="B25" i="88"/>
  <c r="C25" i="88" s="1"/>
  <c r="J24" i="88"/>
  <c r="I24" i="88"/>
  <c r="H24" i="88"/>
  <c r="C24" i="88"/>
  <c r="B24" i="88"/>
  <c r="H23" i="88"/>
  <c r="C23" i="88"/>
  <c r="B23" i="88"/>
  <c r="I22" i="88"/>
  <c r="H22" i="88"/>
  <c r="J22" i="88" s="1"/>
  <c r="C22" i="88"/>
  <c r="B22" i="88"/>
  <c r="I21" i="88"/>
  <c r="H21" i="88"/>
  <c r="J21" i="88" s="1"/>
  <c r="B21" i="88"/>
  <c r="C21" i="88" s="1"/>
  <c r="J20" i="88"/>
  <c r="I20" i="88"/>
  <c r="H20" i="88"/>
  <c r="B20" i="88"/>
  <c r="C20" i="88" s="1"/>
  <c r="H19" i="88"/>
  <c r="I19" i="88" s="1"/>
  <c r="C19" i="88"/>
  <c r="B19" i="88"/>
  <c r="H18" i="88"/>
  <c r="J18" i="88" s="1"/>
  <c r="C18" i="88"/>
  <c r="B18" i="88"/>
  <c r="J17" i="88"/>
  <c r="I17" i="88"/>
  <c r="H17" i="88"/>
  <c r="B17" i="88"/>
  <c r="C17" i="88" s="1"/>
  <c r="J16" i="88"/>
  <c r="I16" i="88"/>
  <c r="H16" i="88"/>
  <c r="C16" i="88"/>
  <c r="B16" i="88"/>
  <c r="H15" i="88"/>
  <c r="B15" i="88"/>
  <c r="C15" i="88" s="1"/>
  <c r="I14" i="88"/>
  <c r="H14" i="88"/>
  <c r="J14" i="88" s="1"/>
  <c r="C14" i="88"/>
  <c r="B14" i="88"/>
  <c r="I13" i="88"/>
  <c r="H13" i="88"/>
  <c r="J13" i="88" s="1"/>
  <c r="B13" i="88"/>
  <c r="C13" i="88" s="1"/>
  <c r="J12" i="88"/>
  <c r="I12" i="88"/>
  <c r="H12" i="88"/>
  <c r="C12" i="88"/>
  <c r="B12" i="88"/>
  <c r="J11" i="88"/>
  <c r="H11" i="88"/>
  <c r="I11" i="88" s="1"/>
  <c r="B11" i="88"/>
  <c r="C11" i="88" s="1"/>
  <c r="H10" i="88"/>
  <c r="J10" i="88" s="1"/>
  <c r="C10" i="88"/>
  <c r="B10" i="88"/>
  <c r="H9" i="88"/>
  <c r="I9" i="88" s="1"/>
  <c r="B9" i="88"/>
  <c r="C9" i="88" s="1"/>
  <c r="J8" i="88"/>
  <c r="I8" i="88"/>
  <c r="H8" i="88"/>
  <c r="C8" i="88"/>
  <c r="B8" i="88"/>
  <c r="J7" i="88"/>
  <c r="H7" i="88"/>
  <c r="I7" i="88" s="1"/>
  <c r="B7" i="88"/>
  <c r="C7" i="88" s="1"/>
  <c r="I6" i="88"/>
  <c r="H6" i="88"/>
  <c r="J6" i="88" s="1"/>
  <c r="C6" i="88"/>
  <c r="B6" i="88"/>
  <c r="D23" i="78"/>
  <c r="D22" i="78"/>
  <c r="D21" i="78"/>
  <c r="D20" i="78"/>
  <c r="D19" i="78"/>
  <c r="C23" i="78"/>
  <c r="C22" i="78"/>
  <c r="C21" i="78"/>
  <c r="C20" i="78"/>
  <c r="C19" i="78"/>
  <c r="B23" i="78"/>
  <c r="B22" i="78"/>
  <c r="B21" i="78"/>
  <c r="B20" i="78"/>
  <c r="B19" i="78"/>
  <c r="L15" i="94" l="1"/>
  <c r="L23" i="94"/>
  <c r="P20" i="94"/>
  <c r="S20" i="94" s="1"/>
  <c r="O8" i="94"/>
  <c r="R8" i="94" s="1"/>
  <c r="M8" i="94"/>
  <c r="D35" i="104" s="1"/>
  <c r="M35" i="104" s="1"/>
  <c r="M24" i="94"/>
  <c r="D51" i="104" s="1"/>
  <c r="G51" i="105" s="1"/>
  <c r="H51" i="105" s="1"/>
  <c r="N10" i="94"/>
  <c r="N19" i="94"/>
  <c r="Q19" i="94" s="1"/>
  <c r="L7" i="94"/>
  <c r="M7" i="94" s="1"/>
  <c r="L9" i="94"/>
  <c r="M9" i="94" s="1"/>
  <c r="D36" i="104" s="1"/>
  <c r="L17" i="94"/>
  <c r="M17" i="94" s="1"/>
  <c r="D44" i="104" s="1"/>
  <c r="L25" i="94"/>
  <c r="M25" i="94" s="1"/>
  <c r="N11" i="94"/>
  <c r="Q11" i="94" s="1"/>
  <c r="P21" i="94"/>
  <c r="S21" i="94" s="1"/>
  <c r="L10" i="94"/>
  <c r="L18" i="94"/>
  <c r="M18" i="94" s="1"/>
  <c r="L26" i="94"/>
  <c r="M26" i="94" s="1"/>
  <c r="P12" i="94"/>
  <c r="S12" i="94" s="1"/>
  <c r="O23" i="94"/>
  <c r="R23" i="94" s="1"/>
  <c r="L11" i="94"/>
  <c r="L19" i="94"/>
  <c r="M19" i="94" s="1"/>
  <c r="P13" i="94"/>
  <c r="S13" i="94" s="1"/>
  <c r="O24" i="94"/>
  <c r="R24" i="94" s="1"/>
  <c r="L12" i="94"/>
  <c r="M12" i="94" s="1"/>
  <c r="D39" i="104" s="1"/>
  <c r="M39" i="104" s="1"/>
  <c r="L20" i="94"/>
  <c r="M20" i="94" s="1"/>
  <c r="D47" i="104" s="1"/>
  <c r="M47" i="104" s="1"/>
  <c r="O15" i="94"/>
  <c r="R15" i="94" s="1"/>
  <c r="N26" i="94"/>
  <c r="Q26" i="94" s="1"/>
  <c r="L13" i="94"/>
  <c r="L21" i="94"/>
  <c r="M21" i="94" s="1"/>
  <c r="O16" i="94"/>
  <c r="R16" i="94" s="1"/>
  <c r="L6" i="94"/>
  <c r="M6" i="94" s="1"/>
  <c r="L14" i="94"/>
  <c r="L22" i="94"/>
  <c r="M22" i="94" s="1"/>
  <c r="O7" i="94"/>
  <c r="R7" i="94" s="1"/>
  <c r="N18" i="94"/>
  <c r="Q18" i="94" s="1"/>
  <c r="M43" i="104"/>
  <c r="G43" i="105"/>
  <c r="H43" i="105" s="1"/>
  <c r="M13" i="94"/>
  <c r="N6" i="94"/>
  <c r="Q6" i="94" s="1"/>
  <c r="P8" i="94"/>
  <c r="S8" i="94" s="1"/>
  <c r="O11" i="94"/>
  <c r="R11" i="94" s="1"/>
  <c r="N14" i="94"/>
  <c r="Q14" i="94" s="1"/>
  <c r="P16" i="94"/>
  <c r="S16" i="94" s="1"/>
  <c r="O19" i="94"/>
  <c r="R19" i="94" s="1"/>
  <c r="N22" i="94"/>
  <c r="P24" i="94"/>
  <c r="S24" i="94" s="1"/>
  <c r="M14" i="94"/>
  <c r="O6" i="94"/>
  <c r="R6" i="94" s="1"/>
  <c r="N9" i="94"/>
  <c r="Q9" i="94" s="1"/>
  <c r="P11" i="94"/>
  <c r="S11" i="94" s="1"/>
  <c r="O14" i="94"/>
  <c r="R14" i="94" s="1"/>
  <c r="N17" i="94"/>
  <c r="Q17" i="94" s="1"/>
  <c r="P19" i="94"/>
  <c r="S19" i="94" s="1"/>
  <c r="O22" i="94"/>
  <c r="R22" i="94" s="1"/>
  <c r="N25" i="94"/>
  <c r="Q25" i="94" s="1"/>
  <c r="M15" i="94"/>
  <c r="M23" i="94"/>
  <c r="P6" i="94"/>
  <c r="S6" i="94" s="1"/>
  <c r="O9" i="94"/>
  <c r="R9" i="94" s="1"/>
  <c r="N12" i="94"/>
  <c r="Q12" i="94" s="1"/>
  <c r="P14" i="94"/>
  <c r="S14" i="94" s="1"/>
  <c r="O17" i="94"/>
  <c r="R17" i="94" s="1"/>
  <c r="N20" i="94"/>
  <c r="Q20" i="94" s="1"/>
  <c r="P22" i="94"/>
  <c r="S22" i="94" s="1"/>
  <c r="O25" i="94"/>
  <c r="R25" i="94" s="1"/>
  <c r="D43" i="103"/>
  <c r="D52" i="104"/>
  <c r="N7" i="94"/>
  <c r="Q7" i="94" s="1"/>
  <c r="P9" i="94"/>
  <c r="S9" i="94" s="1"/>
  <c r="O12" i="94"/>
  <c r="R12" i="94" s="1"/>
  <c r="N15" i="94"/>
  <c r="Q15" i="94" s="1"/>
  <c r="P17" i="94"/>
  <c r="S17" i="94" s="1"/>
  <c r="O20" i="94"/>
  <c r="R20" i="94" s="1"/>
  <c r="N23" i="94"/>
  <c r="Q23" i="94" s="1"/>
  <c r="P25" i="94"/>
  <c r="S25" i="94" s="1"/>
  <c r="M10" i="94"/>
  <c r="P7" i="94"/>
  <c r="S7" i="94" s="1"/>
  <c r="O10" i="94"/>
  <c r="R10" i="94" s="1"/>
  <c r="N13" i="94"/>
  <c r="Q13" i="94" s="1"/>
  <c r="P15" i="94"/>
  <c r="S15" i="94" s="1"/>
  <c r="O18" i="94"/>
  <c r="R18" i="94" s="1"/>
  <c r="N21" i="94"/>
  <c r="Q21" i="94" s="1"/>
  <c r="P23" i="94"/>
  <c r="S23" i="94" s="1"/>
  <c r="O26" i="94"/>
  <c r="R26" i="94" s="1"/>
  <c r="M11" i="94"/>
  <c r="N8" i="94"/>
  <c r="Q8" i="94" s="1"/>
  <c r="P10" i="94"/>
  <c r="S10" i="94" s="1"/>
  <c r="O13" i="94"/>
  <c r="R13" i="94" s="1"/>
  <c r="N16" i="94"/>
  <c r="Q16" i="94" s="1"/>
  <c r="P18" i="94"/>
  <c r="S18" i="94" s="1"/>
  <c r="O21" i="94"/>
  <c r="R21" i="94" s="1"/>
  <c r="N24" i="94"/>
  <c r="Q24" i="94" s="1"/>
  <c r="D35" i="102"/>
  <c r="D43" i="102"/>
  <c r="L11" i="92"/>
  <c r="G7" i="93" s="1"/>
  <c r="L19" i="92"/>
  <c r="G15" i="93" s="1"/>
  <c r="L15" i="93" s="1"/>
  <c r="L27" i="92"/>
  <c r="G23" i="93" s="1"/>
  <c r="L23" i="93" s="1"/>
  <c r="L35" i="92"/>
  <c r="G31" i="93" s="1"/>
  <c r="L31" i="93" s="1"/>
  <c r="K12" i="92"/>
  <c r="K20" i="92"/>
  <c r="K28" i="92"/>
  <c r="K36" i="92"/>
  <c r="P8" i="92"/>
  <c r="S8" i="92" s="1"/>
  <c r="O11" i="92"/>
  <c r="Q13" i="92"/>
  <c r="T13" i="92" s="1"/>
  <c r="P16" i="92"/>
  <c r="S16" i="92" s="1"/>
  <c r="O19" i="92"/>
  <c r="Q21" i="92"/>
  <c r="T21" i="92" s="1"/>
  <c r="P24" i="92"/>
  <c r="S24" i="92" s="1"/>
  <c r="O27" i="92"/>
  <c r="Q29" i="92"/>
  <c r="T29" i="92" s="1"/>
  <c r="P32" i="92"/>
  <c r="S32" i="92" s="1"/>
  <c r="O35" i="92"/>
  <c r="K13" i="92"/>
  <c r="K21" i="92"/>
  <c r="K29" i="92"/>
  <c r="O6" i="92"/>
  <c r="R6" i="92" s="1"/>
  <c r="U6" i="92" s="1"/>
  <c r="V6" i="92" s="1"/>
  <c r="Q8" i="92"/>
  <c r="T8" i="92" s="1"/>
  <c r="P11" i="92"/>
  <c r="S11" i="92" s="1"/>
  <c r="O14" i="92"/>
  <c r="Q16" i="92"/>
  <c r="T16" i="92" s="1"/>
  <c r="P19" i="92"/>
  <c r="S19" i="92" s="1"/>
  <c r="O22" i="92"/>
  <c r="Q24" i="92"/>
  <c r="T24" i="92" s="1"/>
  <c r="P27" i="92"/>
  <c r="S27" i="92" s="1"/>
  <c r="O30" i="92"/>
  <c r="R30" i="92" s="1"/>
  <c r="U30" i="92" s="1"/>
  <c r="V30" i="92" s="1"/>
  <c r="Q32" i="92"/>
  <c r="T32" i="92" s="1"/>
  <c r="P35" i="92"/>
  <c r="S35" i="92" s="1"/>
  <c r="K6" i="92"/>
  <c r="K14" i="92"/>
  <c r="K22" i="92"/>
  <c r="K30" i="92"/>
  <c r="P6" i="92"/>
  <c r="S6" i="92" s="1"/>
  <c r="O9" i="92"/>
  <c r="Q11" i="92"/>
  <c r="T11" i="92" s="1"/>
  <c r="P14" i="92"/>
  <c r="S14" i="92" s="1"/>
  <c r="O17" i="92"/>
  <c r="Q19" i="92"/>
  <c r="T19" i="92" s="1"/>
  <c r="P22" i="92"/>
  <c r="S22" i="92" s="1"/>
  <c r="O25" i="92"/>
  <c r="Q27" i="92"/>
  <c r="T27" i="92" s="1"/>
  <c r="P30" i="92"/>
  <c r="S30" i="92" s="1"/>
  <c r="O33" i="92"/>
  <c r="Q35" i="92"/>
  <c r="T35" i="92" s="1"/>
  <c r="K7" i="92"/>
  <c r="K15" i="92"/>
  <c r="K23" i="92"/>
  <c r="K31" i="92"/>
  <c r="Q6" i="92"/>
  <c r="T6" i="92" s="1"/>
  <c r="P9" i="92"/>
  <c r="S9" i="92" s="1"/>
  <c r="O12" i="92"/>
  <c r="Q14" i="92"/>
  <c r="T14" i="92" s="1"/>
  <c r="P17" i="92"/>
  <c r="S17" i="92" s="1"/>
  <c r="O20" i="92"/>
  <c r="R20" i="92" s="1"/>
  <c r="U20" i="92" s="1"/>
  <c r="V20" i="92" s="1"/>
  <c r="Q22" i="92"/>
  <c r="T22" i="92" s="1"/>
  <c r="P25" i="92"/>
  <c r="S25" i="92" s="1"/>
  <c r="O28" i="92"/>
  <c r="R28" i="92" s="1"/>
  <c r="U28" i="92" s="1"/>
  <c r="V28" i="92" s="1"/>
  <c r="Q30" i="92"/>
  <c r="T30" i="92" s="1"/>
  <c r="P33" i="92"/>
  <c r="S33" i="92" s="1"/>
  <c r="O36" i="92"/>
  <c r="L7" i="92"/>
  <c r="G3" i="93" s="1"/>
  <c r="L3" i="93" s="1"/>
  <c r="L15" i="92"/>
  <c r="G11" i="93" s="1"/>
  <c r="L11" i="93" s="1"/>
  <c r="L23" i="92"/>
  <c r="G19" i="93" s="1"/>
  <c r="L19" i="93" s="1"/>
  <c r="L31" i="92"/>
  <c r="G27" i="93" s="1"/>
  <c r="L27" i="93" s="1"/>
  <c r="K8" i="92"/>
  <c r="K16" i="92"/>
  <c r="K24" i="92"/>
  <c r="K32" i="92"/>
  <c r="O7" i="92"/>
  <c r="Q9" i="92"/>
  <c r="T9" i="92" s="1"/>
  <c r="P12" i="92"/>
  <c r="S12" i="92" s="1"/>
  <c r="O15" i="92"/>
  <c r="Q17" i="92"/>
  <c r="T17" i="92" s="1"/>
  <c r="P20" i="92"/>
  <c r="S20" i="92" s="1"/>
  <c r="O23" i="92"/>
  <c r="Q25" i="92"/>
  <c r="T25" i="92" s="1"/>
  <c r="P28" i="92"/>
  <c r="S28" i="92" s="1"/>
  <c r="O31" i="92"/>
  <c r="Q33" i="92"/>
  <c r="T33" i="92" s="1"/>
  <c r="P36" i="92"/>
  <c r="S36" i="92" s="1"/>
  <c r="P7" i="92"/>
  <c r="S7" i="92" s="1"/>
  <c r="O10" i="92"/>
  <c r="R10" i="92" s="1"/>
  <c r="U10" i="92" s="1"/>
  <c r="V10" i="92" s="1"/>
  <c r="Q12" i="92"/>
  <c r="T12" i="92" s="1"/>
  <c r="P15" i="92"/>
  <c r="S15" i="92" s="1"/>
  <c r="O18" i="92"/>
  <c r="Q20" i="92"/>
  <c r="T20" i="92" s="1"/>
  <c r="P23" i="92"/>
  <c r="S23" i="92" s="1"/>
  <c r="O26" i="92"/>
  <c r="U26" i="92" s="1"/>
  <c r="V26" i="92" s="1"/>
  <c r="Q28" i="92"/>
  <c r="T28" i="92" s="1"/>
  <c r="P31" i="92"/>
  <c r="S31" i="92" s="1"/>
  <c r="O34" i="92"/>
  <c r="Q36" i="92"/>
  <c r="T36" i="92" s="1"/>
  <c r="K10" i="92"/>
  <c r="K18" i="92"/>
  <c r="K26" i="92"/>
  <c r="K34" i="92"/>
  <c r="Q7" i="92"/>
  <c r="T7" i="92" s="1"/>
  <c r="P10" i="92"/>
  <c r="S10" i="92" s="1"/>
  <c r="O13" i="92"/>
  <c r="Q15" i="92"/>
  <c r="T15" i="92" s="1"/>
  <c r="P18" i="92"/>
  <c r="S18" i="92" s="1"/>
  <c r="O21" i="92"/>
  <c r="R21" i="92" s="1"/>
  <c r="U21" i="92" s="1"/>
  <c r="V21" i="92" s="1"/>
  <c r="Q23" i="92"/>
  <c r="T23" i="92" s="1"/>
  <c r="P26" i="92"/>
  <c r="S26" i="92" s="1"/>
  <c r="O29" i="92"/>
  <c r="R29" i="92" s="1"/>
  <c r="U29" i="92" s="1"/>
  <c r="V29" i="92" s="1"/>
  <c r="Q31" i="92"/>
  <c r="T31" i="92" s="1"/>
  <c r="L32" i="91"/>
  <c r="F28" i="93" s="1"/>
  <c r="K28" i="93" s="1"/>
  <c r="K8" i="91"/>
  <c r="K16" i="91"/>
  <c r="K24" i="91"/>
  <c r="K32" i="91"/>
  <c r="P7" i="91"/>
  <c r="S7" i="91" s="1"/>
  <c r="O10" i="91"/>
  <c r="Q12" i="91"/>
  <c r="T12" i="91" s="1"/>
  <c r="P15" i="91"/>
  <c r="S15" i="91" s="1"/>
  <c r="O18" i="91"/>
  <c r="Q20" i="91"/>
  <c r="T20" i="91" s="1"/>
  <c r="P23" i="91"/>
  <c r="S23" i="91" s="1"/>
  <c r="O26" i="91"/>
  <c r="R26" i="91" s="1"/>
  <c r="U26" i="91" s="1"/>
  <c r="V26" i="91" s="1"/>
  <c r="Q28" i="91"/>
  <c r="T28" i="91" s="1"/>
  <c r="P31" i="91"/>
  <c r="S31" i="91" s="1"/>
  <c r="O34" i="91"/>
  <c r="R34" i="91" s="1"/>
  <c r="U34" i="91" s="1"/>
  <c r="V34" i="91" s="1"/>
  <c r="Q36" i="91"/>
  <c r="T36" i="91" s="1"/>
  <c r="K9" i="91"/>
  <c r="K17" i="91"/>
  <c r="K25" i="91"/>
  <c r="K33" i="91"/>
  <c r="Q7" i="91"/>
  <c r="T7" i="91" s="1"/>
  <c r="P10" i="91"/>
  <c r="S10" i="91" s="1"/>
  <c r="O13" i="91"/>
  <c r="U13" i="91" s="1"/>
  <c r="V13" i="91" s="1"/>
  <c r="Q15" i="91"/>
  <c r="T15" i="91" s="1"/>
  <c r="P18" i="91"/>
  <c r="S18" i="91" s="1"/>
  <c r="O21" i="91"/>
  <c r="Q23" i="91"/>
  <c r="T23" i="91" s="1"/>
  <c r="P26" i="91"/>
  <c r="S26" i="91" s="1"/>
  <c r="O29" i="91"/>
  <c r="R29" i="91" s="1"/>
  <c r="U29" i="91" s="1"/>
  <c r="V29" i="91" s="1"/>
  <c r="Q31" i="91"/>
  <c r="T31" i="91" s="1"/>
  <c r="P34" i="91"/>
  <c r="S34" i="91" s="1"/>
  <c r="L33" i="91"/>
  <c r="F29" i="93" s="1"/>
  <c r="K29" i="93" s="1"/>
  <c r="K10" i="91"/>
  <c r="K18" i="91"/>
  <c r="K26" i="91"/>
  <c r="K34" i="91"/>
  <c r="O8" i="91"/>
  <c r="Q10" i="91"/>
  <c r="T10" i="91" s="1"/>
  <c r="P13" i="91"/>
  <c r="S13" i="91" s="1"/>
  <c r="O16" i="91"/>
  <c r="Q18" i="91"/>
  <c r="T18" i="91" s="1"/>
  <c r="P21" i="91"/>
  <c r="S21" i="91" s="1"/>
  <c r="O24" i="91"/>
  <c r="Q26" i="91"/>
  <c r="T26" i="91" s="1"/>
  <c r="P29" i="91"/>
  <c r="S29" i="91" s="1"/>
  <c r="O32" i="91"/>
  <c r="Q34" i="91"/>
  <c r="T34" i="91" s="1"/>
  <c r="L34" i="91"/>
  <c r="F30" i="93" s="1"/>
  <c r="K30" i="93" s="1"/>
  <c r="K11" i="91"/>
  <c r="K19" i="91"/>
  <c r="K27" i="91"/>
  <c r="K35" i="91"/>
  <c r="P8" i="91"/>
  <c r="S8" i="91" s="1"/>
  <c r="O11" i="91"/>
  <c r="Q13" i="91"/>
  <c r="T13" i="91" s="1"/>
  <c r="P16" i="91"/>
  <c r="S16" i="91" s="1"/>
  <c r="O19" i="91"/>
  <c r="Q21" i="91"/>
  <c r="T21" i="91" s="1"/>
  <c r="P24" i="91"/>
  <c r="S24" i="91" s="1"/>
  <c r="O27" i="91"/>
  <c r="R27" i="91" s="1"/>
  <c r="U27" i="91" s="1"/>
  <c r="V27" i="91" s="1"/>
  <c r="Q29" i="91"/>
  <c r="T29" i="91" s="1"/>
  <c r="P32" i="91"/>
  <c r="S32" i="91" s="1"/>
  <c r="O35" i="91"/>
  <c r="R35" i="91" s="1"/>
  <c r="K12" i="91"/>
  <c r="K20" i="91"/>
  <c r="K28" i="91"/>
  <c r="K36" i="91"/>
  <c r="O6" i="91"/>
  <c r="Q8" i="91"/>
  <c r="T8" i="91" s="1"/>
  <c r="P11" i="91"/>
  <c r="S11" i="91" s="1"/>
  <c r="O14" i="91"/>
  <c r="Q16" i="91"/>
  <c r="T16" i="91" s="1"/>
  <c r="P19" i="91"/>
  <c r="S19" i="91" s="1"/>
  <c r="O22" i="91"/>
  <c r="Q24" i="91"/>
  <c r="T24" i="91" s="1"/>
  <c r="P27" i="91"/>
  <c r="S27" i="91" s="1"/>
  <c r="O30" i="91"/>
  <c r="Q32" i="91"/>
  <c r="T32" i="91" s="1"/>
  <c r="P35" i="91"/>
  <c r="S35" i="91" s="1"/>
  <c r="L36" i="91"/>
  <c r="F32" i="93" s="1"/>
  <c r="K32" i="93" s="1"/>
  <c r="K6" i="91"/>
  <c r="K14" i="91"/>
  <c r="K22" i="91"/>
  <c r="K30" i="91"/>
  <c r="Q6" i="91"/>
  <c r="T6" i="91" s="1"/>
  <c r="P9" i="91"/>
  <c r="S9" i="91" s="1"/>
  <c r="O12" i="91"/>
  <c r="R12" i="91" s="1"/>
  <c r="U12" i="91" s="1"/>
  <c r="V12" i="91" s="1"/>
  <c r="Q14" i="91"/>
  <c r="T14" i="91" s="1"/>
  <c r="P17" i="91"/>
  <c r="S17" i="91" s="1"/>
  <c r="O20" i="91"/>
  <c r="Q22" i="91"/>
  <c r="T22" i="91" s="1"/>
  <c r="P25" i="91"/>
  <c r="S25" i="91" s="1"/>
  <c r="O28" i="91"/>
  <c r="R28" i="91" s="1"/>
  <c r="U28" i="91" s="1"/>
  <c r="V28" i="91" s="1"/>
  <c r="Q30" i="91"/>
  <c r="T30" i="91" s="1"/>
  <c r="P33" i="91"/>
  <c r="S33" i="91" s="1"/>
  <c r="D2" i="102"/>
  <c r="D14" i="103"/>
  <c r="D30" i="103"/>
  <c r="K13" i="90"/>
  <c r="K21" i="90"/>
  <c r="K29" i="90"/>
  <c r="O6" i="90"/>
  <c r="Q8" i="90"/>
  <c r="T8" i="90" s="1"/>
  <c r="P11" i="90"/>
  <c r="S11" i="90" s="1"/>
  <c r="O14" i="90"/>
  <c r="Q16" i="90"/>
  <c r="T16" i="90" s="1"/>
  <c r="P19" i="90"/>
  <c r="S19" i="90" s="1"/>
  <c r="O22" i="90"/>
  <c r="Q24" i="90"/>
  <c r="T24" i="90" s="1"/>
  <c r="P27" i="90"/>
  <c r="S27" i="90" s="1"/>
  <c r="O30" i="90"/>
  <c r="R30" i="90" s="1"/>
  <c r="U30" i="90" s="1"/>
  <c r="V30" i="90" s="1"/>
  <c r="Q32" i="90"/>
  <c r="T32" i="90" s="1"/>
  <c r="P35" i="90"/>
  <c r="S35" i="90" s="1"/>
  <c r="L13" i="104"/>
  <c r="I29" i="105"/>
  <c r="D26" i="102"/>
  <c r="D18" i="103"/>
  <c r="K6" i="90"/>
  <c r="K14" i="90"/>
  <c r="K22" i="90"/>
  <c r="K30" i="90"/>
  <c r="P6" i="90"/>
  <c r="S6" i="90" s="1"/>
  <c r="O9" i="90"/>
  <c r="Q11" i="90"/>
  <c r="T11" i="90" s="1"/>
  <c r="P14" i="90"/>
  <c r="S14" i="90" s="1"/>
  <c r="O17" i="90"/>
  <c r="Q19" i="90"/>
  <c r="T19" i="90" s="1"/>
  <c r="P22" i="90"/>
  <c r="S22" i="90" s="1"/>
  <c r="O25" i="90"/>
  <c r="Q27" i="90"/>
  <c r="T27" i="90" s="1"/>
  <c r="P30" i="90"/>
  <c r="S30" i="90" s="1"/>
  <c r="O33" i="90"/>
  <c r="Q35" i="90"/>
  <c r="T35" i="90" s="1"/>
  <c r="L9" i="104"/>
  <c r="M13" i="104"/>
  <c r="D18" i="102"/>
  <c r="D6" i="103"/>
  <c r="E6" i="93"/>
  <c r="J6" i="93" s="1"/>
  <c r="K7" i="90"/>
  <c r="K15" i="90"/>
  <c r="K23" i="90"/>
  <c r="K31" i="90"/>
  <c r="Q6" i="90"/>
  <c r="T6" i="90" s="1"/>
  <c r="P9" i="90"/>
  <c r="S9" i="90" s="1"/>
  <c r="O12" i="90"/>
  <c r="Q14" i="90"/>
  <c r="T14" i="90" s="1"/>
  <c r="P17" i="90"/>
  <c r="S17" i="90" s="1"/>
  <c r="O20" i="90"/>
  <c r="Q22" i="90"/>
  <c r="T22" i="90" s="1"/>
  <c r="P25" i="90"/>
  <c r="S25" i="90" s="1"/>
  <c r="O28" i="90"/>
  <c r="Q30" i="90"/>
  <c r="T30" i="90" s="1"/>
  <c r="P33" i="90"/>
  <c r="S33" i="90" s="1"/>
  <c r="O36" i="90"/>
  <c r="R36" i="90" s="1"/>
  <c r="U36" i="90" s="1"/>
  <c r="V36" i="90" s="1"/>
  <c r="M9" i="104"/>
  <c r="I21" i="105"/>
  <c r="D5" i="102"/>
  <c r="D13" i="102"/>
  <c r="D21" i="102"/>
  <c r="D29" i="102"/>
  <c r="K8" i="90"/>
  <c r="K16" i="90"/>
  <c r="K24" i="90"/>
  <c r="K32" i="90"/>
  <c r="O7" i="90"/>
  <c r="R7" i="90" s="1"/>
  <c r="U7" i="90" s="1"/>
  <c r="V7" i="90" s="1"/>
  <c r="Q9" i="90"/>
  <c r="T9" i="90" s="1"/>
  <c r="P12" i="90"/>
  <c r="S12" i="90" s="1"/>
  <c r="O15" i="90"/>
  <c r="Q17" i="90"/>
  <c r="T17" i="90" s="1"/>
  <c r="P20" i="90"/>
  <c r="S20" i="90" s="1"/>
  <c r="O23" i="90"/>
  <c r="Q25" i="90"/>
  <c r="T25" i="90" s="1"/>
  <c r="P28" i="90"/>
  <c r="S28" i="90" s="1"/>
  <c r="O31" i="90"/>
  <c r="Q33" i="90"/>
  <c r="T33" i="90" s="1"/>
  <c r="P36" i="90"/>
  <c r="S36" i="90" s="1"/>
  <c r="I13" i="105"/>
  <c r="D6" i="102"/>
  <c r="D14" i="102"/>
  <c r="D22" i="102"/>
  <c r="D30" i="102"/>
  <c r="D5" i="103"/>
  <c r="D9" i="103"/>
  <c r="D13" i="103"/>
  <c r="D17" i="103"/>
  <c r="D21" i="103"/>
  <c r="D25" i="103"/>
  <c r="D29" i="103"/>
  <c r="D2" i="104"/>
  <c r="D10" i="104"/>
  <c r="D14" i="104"/>
  <c r="L14" i="104" s="1"/>
  <c r="D18" i="104"/>
  <c r="D22" i="104"/>
  <c r="D26" i="104"/>
  <c r="D30" i="104"/>
  <c r="G30" i="105" s="1"/>
  <c r="H30" i="105" s="1"/>
  <c r="E10" i="93"/>
  <c r="J10" i="93" s="1"/>
  <c r="D10" i="102"/>
  <c r="D2" i="103"/>
  <c r="D22" i="103"/>
  <c r="D26" i="103"/>
  <c r="K9" i="90"/>
  <c r="K17" i="90"/>
  <c r="K25" i="90"/>
  <c r="K33" i="90"/>
  <c r="P7" i="90"/>
  <c r="S7" i="90" s="1"/>
  <c r="O10" i="90"/>
  <c r="Q12" i="90"/>
  <c r="T12" i="90" s="1"/>
  <c r="P15" i="90"/>
  <c r="S15" i="90" s="1"/>
  <c r="O18" i="90"/>
  <c r="Q20" i="90"/>
  <c r="T20" i="90" s="1"/>
  <c r="P23" i="90"/>
  <c r="S23" i="90" s="1"/>
  <c r="O26" i="90"/>
  <c r="Q28" i="90"/>
  <c r="T28" i="90" s="1"/>
  <c r="P31" i="90"/>
  <c r="S31" i="90" s="1"/>
  <c r="O34" i="90"/>
  <c r="U34" i="90" s="1"/>
  <c r="V34" i="90" s="1"/>
  <c r="Q36" i="90"/>
  <c r="T36" i="90" s="1"/>
  <c r="I5" i="105"/>
  <c r="G25" i="105"/>
  <c r="H25" i="105" s="1"/>
  <c r="K11" i="90"/>
  <c r="K19" i="90"/>
  <c r="K27" i="90"/>
  <c r="K35" i="90"/>
  <c r="O8" i="90"/>
  <c r="Q10" i="90"/>
  <c r="T10" i="90" s="1"/>
  <c r="P13" i="90"/>
  <c r="S13" i="90" s="1"/>
  <c r="O16" i="90"/>
  <c r="Q18" i="90"/>
  <c r="T18" i="90" s="1"/>
  <c r="P21" i="90"/>
  <c r="S21" i="90" s="1"/>
  <c r="O24" i="90"/>
  <c r="Q26" i="90"/>
  <c r="T26" i="90" s="1"/>
  <c r="P29" i="90"/>
  <c r="S29" i="90" s="1"/>
  <c r="O32" i="90"/>
  <c r="I6" i="105"/>
  <c r="D9" i="102"/>
  <c r="D17" i="102"/>
  <c r="D25" i="102"/>
  <c r="K13" i="89"/>
  <c r="K21" i="89"/>
  <c r="K29" i="89"/>
  <c r="Q7" i="89"/>
  <c r="T7" i="89" s="1"/>
  <c r="P10" i="89"/>
  <c r="S10" i="89" s="1"/>
  <c r="O13" i="89"/>
  <c r="Q15" i="89"/>
  <c r="T15" i="89" s="1"/>
  <c r="P18" i="89"/>
  <c r="S18" i="89" s="1"/>
  <c r="O21" i="89"/>
  <c r="Q23" i="89"/>
  <c r="T23" i="89" s="1"/>
  <c r="P26" i="89"/>
  <c r="S26" i="89" s="1"/>
  <c r="O29" i="89"/>
  <c r="Q31" i="89"/>
  <c r="T31" i="89" s="1"/>
  <c r="P34" i="89"/>
  <c r="S34" i="89" s="1"/>
  <c r="K6" i="89"/>
  <c r="K14" i="89"/>
  <c r="K22" i="89"/>
  <c r="K30" i="89"/>
  <c r="O8" i="89"/>
  <c r="Q10" i="89"/>
  <c r="T10" i="89" s="1"/>
  <c r="P13" i="89"/>
  <c r="S13" i="89" s="1"/>
  <c r="O16" i="89"/>
  <c r="Q18" i="89"/>
  <c r="T18" i="89" s="1"/>
  <c r="P21" i="89"/>
  <c r="S21" i="89" s="1"/>
  <c r="O24" i="89"/>
  <c r="Q26" i="89"/>
  <c r="T26" i="89" s="1"/>
  <c r="P29" i="89"/>
  <c r="S29" i="89" s="1"/>
  <c r="O32" i="89"/>
  <c r="Q34" i="89"/>
  <c r="T34" i="89" s="1"/>
  <c r="K7" i="89"/>
  <c r="K15" i="89"/>
  <c r="K23" i="89"/>
  <c r="K31" i="89"/>
  <c r="P8" i="89"/>
  <c r="S8" i="89" s="1"/>
  <c r="O11" i="89"/>
  <c r="Q13" i="89"/>
  <c r="T13" i="89" s="1"/>
  <c r="P16" i="89"/>
  <c r="S16" i="89" s="1"/>
  <c r="O19" i="89"/>
  <c r="Q21" i="89"/>
  <c r="T21" i="89" s="1"/>
  <c r="P24" i="89"/>
  <c r="S24" i="89" s="1"/>
  <c r="O27" i="89"/>
  <c r="Q29" i="89"/>
  <c r="T29" i="89" s="1"/>
  <c r="P32" i="89"/>
  <c r="S32" i="89" s="1"/>
  <c r="O35" i="89"/>
  <c r="K8" i="89"/>
  <c r="K16" i="89"/>
  <c r="K24" i="89"/>
  <c r="K32" i="89"/>
  <c r="O6" i="89"/>
  <c r="Q8" i="89"/>
  <c r="T8" i="89" s="1"/>
  <c r="P11" i="89"/>
  <c r="S11" i="89" s="1"/>
  <c r="O14" i="89"/>
  <c r="Q16" i="89"/>
  <c r="T16" i="89" s="1"/>
  <c r="P19" i="89"/>
  <c r="S19" i="89" s="1"/>
  <c r="O22" i="89"/>
  <c r="Q24" i="89"/>
  <c r="T24" i="89" s="1"/>
  <c r="P27" i="89"/>
  <c r="S27" i="89" s="1"/>
  <c r="O30" i="89"/>
  <c r="Q32" i="89"/>
  <c r="T32" i="89" s="1"/>
  <c r="P35" i="89"/>
  <c r="S35" i="89" s="1"/>
  <c r="K9" i="89"/>
  <c r="K17" i="89"/>
  <c r="K25" i="89"/>
  <c r="K33" i="89"/>
  <c r="P6" i="89"/>
  <c r="S6" i="89" s="1"/>
  <c r="O9" i="89"/>
  <c r="Q11" i="89"/>
  <c r="T11" i="89" s="1"/>
  <c r="P14" i="89"/>
  <c r="S14" i="89" s="1"/>
  <c r="O17" i="89"/>
  <c r="Q19" i="89"/>
  <c r="T19" i="89" s="1"/>
  <c r="P22" i="89"/>
  <c r="S22" i="89" s="1"/>
  <c r="O25" i="89"/>
  <c r="R25" i="89" s="1"/>
  <c r="Q27" i="89"/>
  <c r="T27" i="89" s="1"/>
  <c r="P30" i="89"/>
  <c r="S30" i="89" s="1"/>
  <c r="O33" i="89"/>
  <c r="Q35" i="89"/>
  <c r="T35" i="89" s="1"/>
  <c r="K10" i="89"/>
  <c r="K18" i="89"/>
  <c r="K26" i="89"/>
  <c r="K34" i="89"/>
  <c r="Q6" i="89"/>
  <c r="T6" i="89" s="1"/>
  <c r="P9" i="89"/>
  <c r="S9" i="89" s="1"/>
  <c r="O12" i="89"/>
  <c r="Q14" i="89"/>
  <c r="T14" i="89" s="1"/>
  <c r="P17" i="89"/>
  <c r="S17" i="89" s="1"/>
  <c r="O20" i="89"/>
  <c r="Q22" i="89"/>
  <c r="T22" i="89" s="1"/>
  <c r="P25" i="89"/>
  <c r="S25" i="89" s="1"/>
  <c r="O28" i="89"/>
  <c r="Q30" i="89"/>
  <c r="T30" i="89" s="1"/>
  <c r="P33" i="89"/>
  <c r="S33" i="89" s="1"/>
  <c r="O36" i="89"/>
  <c r="K11" i="89"/>
  <c r="K19" i="89"/>
  <c r="K27" i="89"/>
  <c r="K35" i="89"/>
  <c r="O7" i="89"/>
  <c r="Q9" i="89"/>
  <c r="T9" i="89" s="1"/>
  <c r="P12" i="89"/>
  <c r="S12" i="89" s="1"/>
  <c r="O15" i="89"/>
  <c r="Q17" i="89"/>
  <c r="T17" i="89" s="1"/>
  <c r="P20" i="89"/>
  <c r="S20" i="89" s="1"/>
  <c r="O23" i="89"/>
  <c r="R23" i="89" s="1"/>
  <c r="U23" i="89" s="1"/>
  <c r="V23" i="89" s="1"/>
  <c r="Q25" i="89"/>
  <c r="T25" i="89" s="1"/>
  <c r="P28" i="89"/>
  <c r="S28" i="89" s="1"/>
  <c r="O31" i="89"/>
  <c r="Q33" i="89"/>
  <c r="T33" i="89" s="1"/>
  <c r="L8" i="88"/>
  <c r="C4" i="93" s="1"/>
  <c r="H4" i="93" s="1"/>
  <c r="L16" i="88"/>
  <c r="C12" i="93" s="1"/>
  <c r="H12" i="93" s="1"/>
  <c r="L24" i="88"/>
  <c r="C20" i="93" s="1"/>
  <c r="H20" i="93" s="1"/>
  <c r="L32" i="88"/>
  <c r="C28" i="93" s="1"/>
  <c r="K6" i="88"/>
  <c r="K14" i="88"/>
  <c r="K22" i="88"/>
  <c r="K30" i="88"/>
  <c r="P6" i="88"/>
  <c r="S6" i="88" s="1"/>
  <c r="O9" i="88"/>
  <c r="R9" i="88" s="1"/>
  <c r="Q11" i="88"/>
  <c r="T11" i="88" s="1"/>
  <c r="P14" i="88"/>
  <c r="S14" i="88" s="1"/>
  <c r="O17" i="88"/>
  <c r="R17" i="88" s="1"/>
  <c r="Q19" i="88"/>
  <c r="T19" i="88" s="1"/>
  <c r="P22" i="88"/>
  <c r="S22" i="88" s="1"/>
  <c r="O25" i="88"/>
  <c r="R25" i="88" s="1"/>
  <c r="Q27" i="88"/>
  <c r="T27" i="88" s="1"/>
  <c r="P30" i="88"/>
  <c r="S30" i="88" s="1"/>
  <c r="O33" i="88"/>
  <c r="R33" i="88" s="1"/>
  <c r="Q35" i="88"/>
  <c r="T35" i="88" s="1"/>
  <c r="L9" i="88"/>
  <c r="C5" i="93" s="1"/>
  <c r="H5" i="93" s="1"/>
  <c r="L17" i="88"/>
  <c r="C13" i="93" s="1"/>
  <c r="H13" i="93" s="1"/>
  <c r="L25" i="88"/>
  <c r="C21" i="93" s="1"/>
  <c r="H21" i="93" s="1"/>
  <c r="L33" i="88"/>
  <c r="C29" i="93" s="1"/>
  <c r="H29" i="93" s="1"/>
  <c r="K7" i="88"/>
  <c r="K15" i="88"/>
  <c r="K23" i="88"/>
  <c r="K31" i="88"/>
  <c r="Q6" i="88"/>
  <c r="T6" i="88" s="1"/>
  <c r="P9" i="88"/>
  <c r="S9" i="88" s="1"/>
  <c r="O12" i="88"/>
  <c r="R12" i="88" s="1"/>
  <c r="Q14" i="88"/>
  <c r="T14" i="88" s="1"/>
  <c r="P17" i="88"/>
  <c r="S17" i="88" s="1"/>
  <c r="O20" i="88"/>
  <c r="R20" i="88" s="1"/>
  <c r="Q22" i="88"/>
  <c r="T22" i="88" s="1"/>
  <c r="P25" i="88"/>
  <c r="S25" i="88" s="1"/>
  <c r="O28" i="88"/>
  <c r="R28" i="88" s="1"/>
  <c r="Q30" i="88"/>
  <c r="T30" i="88" s="1"/>
  <c r="P33" i="88"/>
  <c r="S33" i="88" s="1"/>
  <c r="O36" i="88"/>
  <c r="R36" i="88" s="1"/>
  <c r="L10" i="88"/>
  <c r="C6" i="93" s="1"/>
  <c r="H6" i="93" s="1"/>
  <c r="L18" i="88"/>
  <c r="C14" i="93" s="1"/>
  <c r="H14" i="93" s="1"/>
  <c r="L26" i="88"/>
  <c r="C22" i="93" s="1"/>
  <c r="H22" i="93" s="1"/>
  <c r="L34" i="88"/>
  <c r="C30" i="93" s="1"/>
  <c r="H30" i="93" s="1"/>
  <c r="K8" i="88"/>
  <c r="K16" i="88"/>
  <c r="K24" i="88"/>
  <c r="K32" i="88"/>
  <c r="O7" i="88"/>
  <c r="R7" i="88" s="1"/>
  <c r="Q9" i="88"/>
  <c r="T9" i="88" s="1"/>
  <c r="P12" i="88"/>
  <c r="S12" i="88" s="1"/>
  <c r="O15" i="88"/>
  <c r="R15" i="88" s="1"/>
  <c r="Q17" i="88"/>
  <c r="T17" i="88" s="1"/>
  <c r="P20" i="88"/>
  <c r="S20" i="88" s="1"/>
  <c r="O23" i="88"/>
  <c r="R23" i="88" s="1"/>
  <c r="Q25" i="88"/>
  <c r="T25" i="88" s="1"/>
  <c r="P28" i="88"/>
  <c r="S28" i="88" s="1"/>
  <c r="O31" i="88"/>
  <c r="R31" i="88" s="1"/>
  <c r="Q33" i="88"/>
  <c r="T33" i="88" s="1"/>
  <c r="P36" i="88"/>
  <c r="S36" i="88" s="1"/>
  <c r="O34" i="88"/>
  <c r="R34" i="88" s="1"/>
  <c r="L12" i="88"/>
  <c r="C8" i="93" s="1"/>
  <c r="H8" i="93" s="1"/>
  <c r="L20" i="88"/>
  <c r="C16" i="93" s="1"/>
  <c r="H16" i="93" s="1"/>
  <c r="L28" i="88"/>
  <c r="C24" i="93" s="1"/>
  <c r="H24" i="93" s="1"/>
  <c r="L36" i="88"/>
  <c r="C32" i="93" s="1"/>
  <c r="H32" i="93" s="1"/>
  <c r="K10" i="88"/>
  <c r="K18" i="88"/>
  <c r="K26" i="88"/>
  <c r="K34" i="88"/>
  <c r="Q7" i="88"/>
  <c r="T7" i="88" s="1"/>
  <c r="P10" i="88"/>
  <c r="S10" i="88" s="1"/>
  <c r="O13" i="88"/>
  <c r="R13" i="88" s="1"/>
  <c r="Q15" i="88"/>
  <c r="T15" i="88" s="1"/>
  <c r="P18" i="88"/>
  <c r="S18" i="88" s="1"/>
  <c r="O21" i="88"/>
  <c r="R21" i="88" s="1"/>
  <c r="Q23" i="88"/>
  <c r="T23" i="88" s="1"/>
  <c r="P26" i="88"/>
  <c r="S26" i="88" s="1"/>
  <c r="O29" i="88"/>
  <c r="R29" i="88" s="1"/>
  <c r="Q31" i="88"/>
  <c r="T31" i="88" s="1"/>
  <c r="P34" i="88"/>
  <c r="S34" i="88" s="1"/>
  <c r="L13" i="88"/>
  <c r="C9" i="93" s="1"/>
  <c r="H9" i="93" s="1"/>
  <c r="L21" i="88"/>
  <c r="C17" i="93" s="1"/>
  <c r="H17" i="93" s="1"/>
  <c r="L29" i="88"/>
  <c r="C25" i="93" s="1"/>
  <c r="H25" i="93" s="1"/>
  <c r="K11" i="88"/>
  <c r="K19" i="88"/>
  <c r="K27" i="88"/>
  <c r="K35" i="88"/>
  <c r="O8" i="88"/>
  <c r="R8" i="88" s="1"/>
  <c r="Q10" i="88"/>
  <c r="T10" i="88" s="1"/>
  <c r="P13" i="88"/>
  <c r="S13" i="88" s="1"/>
  <c r="O16" i="88"/>
  <c r="R16" i="88" s="1"/>
  <c r="Q18" i="88"/>
  <c r="T18" i="88" s="1"/>
  <c r="P21" i="88"/>
  <c r="S21" i="88" s="1"/>
  <c r="O24" i="88"/>
  <c r="R24" i="88" s="1"/>
  <c r="Q26" i="88"/>
  <c r="T26" i="88" s="1"/>
  <c r="P29" i="88"/>
  <c r="S29" i="88" s="1"/>
  <c r="O32" i="88"/>
  <c r="R32" i="88" s="1"/>
  <c r="Q34" i="88"/>
  <c r="T34" i="88" s="1"/>
  <c r="L6" i="88"/>
  <c r="C2" i="93" s="1"/>
  <c r="H2" i="93" s="1"/>
  <c r="L14" i="88"/>
  <c r="C10" i="93" s="1"/>
  <c r="H10" i="93" s="1"/>
  <c r="L22" i="88"/>
  <c r="C18" i="93" s="1"/>
  <c r="L30" i="88"/>
  <c r="C26" i="93" s="1"/>
  <c r="H26" i="93" s="1"/>
  <c r="K12" i="88"/>
  <c r="K20" i="88"/>
  <c r="K28" i="88"/>
  <c r="K36" i="88"/>
  <c r="Q36" i="88"/>
  <c r="T36" i="88" s="1"/>
  <c r="P8" i="88"/>
  <c r="S8" i="88" s="1"/>
  <c r="O11" i="88"/>
  <c r="R11" i="88" s="1"/>
  <c r="Q13" i="88"/>
  <c r="T13" i="88" s="1"/>
  <c r="P16" i="88"/>
  <c r="S16" i="88" s="1"/>
  <c r="O19" i="88"/>
  <c r="R19" i="88" s="1"/>
  <c r="U19" i="88" s="1"/>
  <c r="V19" i="88" s="1"/>
  <c r="Q21" i="88"/>
  <c r="T21" i="88" s="1"/>
  <c r="P24" i="88"/>
  <c r="S24" i="88" s="1"/>
  <c r="O27" i="88"/>
  <c r="R27" i="88" s="1"/>
  <c r="Q29" i="88"/>
  <c r="T29" i="88" s="1"/>
  <c r="P32" i="88"/>
  <c r="S32" i="88" s="1"/>
  <c r="O35" i="88"/>
  <c r="R35" i="88" s="1"/>
  <c r="L7" i="88"/>
  <c r="C3" i="93" s="1"/>
  <c r="H3" i="93" s="1"/>
  <c r="L15" i="88"/>
  <c r="C11" i="93" s="1"/>
  <c r="H11" i="93" s="1"/>
  <c r="L23" i="88"/>
  <c r="C19" i="93" s="1"/>
  <c r="L31" i="88"/>
  <c r="C27" i="93" s="1"/>
  <c r="H27" i="93" s="1"/>
  <c r="K13" i="88"/>
  <c r="K21" i="88"/>
  <c r="K29" i="88"/>
  <c r="O6" i="88"/>
  <c r="R6" i="88" s="1"/>
  <c r="Q8" i="88"/>
  <c r="T8" i="88" s="1"/>
  <c r="P11" i="88"/>
  <c r="S11" i="88" s="1"/>
  <c r="O14" i="88"/>
  <c r="R14" i="88" s="1"/>
  <c r="Q16" i="88"/>
  <c r="T16" i="88" s="1"/>
  <c r="P19" i="88"/>
  <c r="S19" i="88" s="1"/>
  <c r="O22" i="88"/>
  <c r="R22" i="88" s="1"/>
  <c r="Q24" i="88"/>
  <c r="T24" i="88" s="1"/>
  <c r="P27" i="88"/>
  <c r="S27" i="88" s="1"/>
  <c r="O30" i="88"/>
  <c r="R30" i="88" s="1"/>
  <c r="Q32" i="88"/>
  <c r="T32" i="88" s="1"/>
  <c r="I193" i="105"/>
  <c r="I187" i="105"/>
  <c r="I195" i="105"/>
  <c r="I59" i="105"/>
  <c r="H67" i="105"/>
  <c r="I147" i="105"/>
  <c r="I155" i="105"/>
  <c r="I171" i="105"/>
  <c r="I75" i="105"/>
  <c r="I91" i="105"/>
  <c r="I99" i="105"/>
  <c r="I107" i="105"/>
  <c r="I115" i="105"/>
  <c r="I123" i="105"/>
  <c r="I139" i="105"/>
  <c r="I163" i="105"/>
  <c r="H83" i="105"/>
  <c r="I131" i="105"/>
  <c r="I177" i="105"/>
  <c r="I145" i="105"/>
  <c r="I153" i="105"/>
  <c r="I169" i="105"/>
  <c r="I137" i="105"/>
  <c r="I161" i="105"/>
  <c r="I129" i="105"/>
  <c r="I57" i="105"/>
  <c r="I73" i="105"/>
  <c r="I89" i="105"/>
  <c r="I105" i="105"/>
  <c r="I121" i="105"/>
  <c r="H137" i="105"/>
  <c r="H161" i="105"/>
  <c r="H185" i="105"/>
  <c r="H169" i="105"/>
  <c r="H145" i="105"/>
  <c r="H193" i="105"/>
  <c r="I17" i="105"/>
  <c r="I65" i="105"/>
  <c r="I81" i="105"/>
  <c r="I97" i="105"/>
  <c r="I113" i="105"/>
  <c r="I9" i="105"/>
  <c r="K80" i="102"/>
  <c r="K60" i="102"/>
  <c r="K68" i="102"/>
  <c r="M11" i="97"/>
  <c r="M11" i="96"/>
  <c r="M19" i="96"/>
  <c r="M11" i="95"/>
  <c r="M19" i="95"/>
  <c r="K141" i="103"/>
  <c r="L141" i="103"/>
  <c r="L98" i="102"/>
  <c r="K98" i="102"/>
  <c r="L117" i="103"/>
  <c r="K117" i="103"/>
  <c r="K97" i="102"/>
  <c r="L102" i="102"/>
  <c r="K102" i="102"/>
  <c r="L145" i="103"/>
  <c r="K145" i="103"/>
  <c r="L158" i="103"/>
  <c r="K158" i="103"/>
  <c r="K57" i="102"/>
  <c r="L58" i="102"/>
  <c r="K58" i="102"/>
  <c r="K65" i="102"/>
  <c r="L66" i="102"/>
  <c r="K66" i="102"/>
  <c r="K73" i="102"/>
  <c r="L74" i="102"/>
  <c r="K74" i="102"/>
  <c r="L106" i="102"/>
  <c r="K106" i="102"/>
  <c r="L113" i="102"/>
  <c r="K113" i="102"/>
  <c r="L149" i="103"/>
  <c r="K149" i="103"/>
  <c r="L184" i="103"/>
  <c r="K184" i="103"/>
  <c r="L110" i="104"/>
  <c r="M110" i="104"/>
  <c r="L94" i="102"/>
  <c r="K94" i="102"/>
  <c r="L125" i="103"/>
  <c r="K125" i="103"/>
  <c r="L78" i="102"/>
  <c r="K78" i="102"/>
  <c r="L101" i="102"/>
  <c r="K105" i="102"/>
  <c r="L110" i="102"/>
  <c r="K110" i="102"/>
  <c r="K115" i="102"/>
  <c r="L120" i="103"/>
  <c r="K120" i="103"/>
  <c r="L82" i="102"/>
  <c r="K82" i="102"/>
  <c r="L105" i="102"/>
  <c r="L131" i="103"/>
  <c r="K131" i="103"/>
  <c r="K81" i="102"/>
  <c r="L86" i="102"/>
  <c r="K86" i="102"/>
  <c r="L109" i="102"/>
  <c r="L54" i="102"/>
  <c r="K54" i="102"/>
  <c r="L62" i="102"/>
  <c r="K62" i="102"/>
  <c r="L70" i="102"/>
  <c r="K70" i="102"/>
  <c r="L90" i="102"/>
  <c r="K90" i="102"/>
  <c r="K152" i="103"/>
  <c r="L161" i="103"/>
  <c r="K161" i="103"/>
  <c r="L128" i="103"/>
  <c r="L129" i="103"/>
  <c r="K129" i="103"/>
  <c r="K136" i="103"/>
  <c r="L170" i="103"/>
  <c r="K170" i="103"/>
  <c r="L193" i="103"/>
  <c r="K193" i="103"/>
  <c r="L121" i="103"/>
  <c r="K121" i="103"/>
  <c r="K128" i="103"/>
  <c r="L136" i="103"/>
  <c r="L26" i="104"/>
  <c r="L186" i="103"/>
  <c r="K186" i="103"/>
  <c r="X2" i="104"/>
  <c r="L154" i="103"/>
  <c r="K154" i="103"/>
  <c r="L168" i="103"/>
  <c r="K168" i="103"/>
  <c r="L165" i="103"/>
  <c r="K165" i="103"/>
  <c r="L177" i="103"/>
  <c r="K177" i="103"/>
  <c r="K196" i="103"/>
  <c r="L196" i="103"/>
  <c r="M6" i="104"/>
  <c r="L6" i="104"/>
  <c r="L17" i="104"/>
  <c r="M17" i="104"/>
  <c r="K118" i="103"/>
  <c r="K122" i="103"/>
  <c r="K126" i="103"/>
  <c r="K130" i="103"/>
  <c r="K132" i="103"/>
  <c r="K137" i="103"/>
  <c r="L150" i="103"/>
  <c r="K150" i="103"/>
  <c r="L166" i="103"/>
  <c r="K166" i="103"/>
  <c r="K181" i="103"/>
  <c r="L182" i="103"/>
  <c r="K182" i="103"/>
  <c r="K200" i="103"/>
  <c r="L18" i="104"/>
  <c r="L21" i="104"/>
  <c r="K142" i="103"/>
  <c r="K156" i="103"/>
  <c r="K172" i="103"/>
  <c r="K188" i="103"/>
  <c r="M21" i="104"/>
  <c r="M72" i="104"/>
  <c r="L72" i="104"/>
  <c r="K139" i="103"/>
  <c r="L146" i="103"/>
  <c r="K146" i="103"/>
  <c r="L162" i="103"/>
  <c r="K162" i="103"/>
  <c r="L178" i="103"/>
  <c r="K178" i="103"/>
  <c r="L194" i="103"/>
  <c r="K194" i="103"/>
  <c r="M5" i="104"/>
  <c r="L5" i="104"/>
  <c r="K134" i="103"/>
  <c r="L174" i="103"/>
  <c r="K174" i="103"/>
  <c r="L190" i="103"/>
  <c r="K190" i="103"/>
  <c r="L198" i="103"/>
  <c r="K198" i="103"/>
  <c r="L30" i="104"/>
  <c r="M73" i="104"/>
  <c r="L73" i="104"/>
  <c r="M25" i="104"/>
  <c r="M29" i="104"/>
  <c r="M57" i="104"/>
  <c r="L57" i="104"/>
  <c r="M77" i="104"/>
  <c r="L77" i="104"/>
  <c r="L47" i="104"/>
  <c r="M61" i="104"/>
  <c r="L61" i="104"/>
  <c r="L56" i="104"/>
  <c r="M65" i="104"/>
  <c r="L65" i="104"/>
  <c r="L76" i="104"/>
  <c r="M81" i="104"/>
  <c r="L81" i="104"/>
  <c r="M86" i="104"/>
  <c r="L86" i="104"/>
  <c r="M91" i="104"/>
  <c r="L91" i="104"/>
  <c r="M98" i="104"/>
  <c r="L98" i="104"/>
  <c r="M103" i="104"/>
  <c r="L103" i="104"/>
  <c r="L105" i="104"/>
  <c r="L22" i="104"/>
  <c r="L43" i="104"/>
  <c r="M56" i="104"/>
  <c r="L60" i="104"/>
  <c r="M76" i="104"/>
  <c r="M83" i="104"/>
  <c r="L88" i="104"/>
  <c r="M96" i="104"/>
  <c r="L96" i="104"/>
  <c r="M105" i="104"/>
  <c r="M60" i="104"/>
  <c r="M69" i="104"/>
  <c r="L69" i="104"/>
  <c r="M93" i="104"/>
  <c r="L93" i="104"/>
  <c r="M150" i="104"/>
  <c r="L150" i="104"/>
  <c r="L114" i="104"/>
  <c r="M55" i="104"/>
  <c r="M59" i="104"/>
  <c r="M63" i="104"/>
  <c r="L104" i="104"/>
  <c r="L113" i="104"/>
  <c r="L118" i="104"/>
  <c r="M119" i="104"/>
  <c r="L119" i="104"/>
  <c r="M123" i="104"/>
  <c r="L123" i="104"/>
  <c r="M127" i="104"/>
  <c r="L127" i="104"/>
  <c r="M131" i="104"/>
  <c r="L131" i="104"/>
  <c r="M135" i="104"/>
  <c r="L135" i="104"/>
  <c r="M139" i="104"/>
  <c r="L139" i="104"/>
  <c r="M143" i="104"/>
  <c r="L143" i="104"/>
  <c r="M147" i="104"/>
  <c r="L147" i="104"/>
  <c r="M151" i="104"/>
  <c r="L151" i="104"/>
  <c r="M167" i="104"/>
  <c r="L167" i="104"/>
  <c r="L54" i="104"/>
  <c r="L58" i="104"/>
  <c r="L62" i="104"/>
  <c r="L66" i="104"/>
  <c r="L70" i="104"/>
  <c r="L74" i="104"/>
  <c r="L78" i="104"/>
  <c r="L84" i="104"/>
  <c r="L99" i="104"/>
  <c r="L101" i="104"/>
  <c r="L106" i="104"/>
  <c r="L122" i="104"/>
  <c r="L126" i="104"/>
  <c r="L130" i="104"/>
  <c r="L134" i="104"/>
  <c r="L138" i="104"/>
  <c r="L142" i="104"/>
  <c r="L146" i="104"/>
  <c r="L111" i="104"/>
  <c r="L115" i="104"/>
  <c r="M163" i="104"/>
  <c r="L163" i="104"/>
  <c r="M179" i="104"/>
  <c r="L179" i="104"/>
  <c r="L108" i="104"/>
  <c r="M192" i="104"/>
  <c r="L192" i="104"/>
  <c r="M159" i="104"/>
  <c r="L159" i="104"/>
  <c r="M175" i="104"/>
  <c r="L175" i="104"/>
  <c r="M155" i="104"/>
  <c r="L155" i="104"/>
  <c r="M171" i="104"/>
  <c r="L171" i="104"/>
  <c r="M183" i="104"/>
  <c r="L183" i="104"/>
  <c r="H10" i="106"/>
  <c r="G10" i="106"/>
  <c r="M193" i="104"/>
  <c r="L193" i="104"/>
  <c r="L195" i="104"/>
  <c r="M195" i="104"/>
  <c r="L196" i="104"/>
  <c r="M197" i="104"/>
  <c r="L197" i="104"/>
  <c r="L199" i="104"/>
  <c r="M199" i="104"/>
  <c r="G12" i="106"/>
  <c r="G8" i="106"/>
  <c r="H8" i="106"/>
  <c r="G15" i="106"/>
  <c r="H15" i="106"/>
  <c r="H5" i="106"/>
  <c r="H7" i="106"/>
  <c r="G7" i="106"/>
  <c r="H9" i="106"/>
  <c r="H16" i="106"/>
  <c r="G16" i="106"/>
  <c r="T2" i="106"/>
  <c r="G2" i="106"/>
  <c r="H37" i="106"/>
  <c r="H29" i="106"/>
  <c r="H34" i="106"/>
  <c r="G6" i="106"/>
  <c r="H13" i="106"/>
  <c r="G13" i="106"/>
  <c r="H30" i="106"/>
  <c r="H46" i="106"/>
  <c r="H58" i="106"/>
  <c r="G40" i="106"/>
  <c r="G44" i="106"/>
  <c r="G48" i="106"/>
  <c r="G52" i="106"/>
  <c r="G56" i="106"/>
  <c r="G60" i="106"/>
  <c r="G64" i="106"/>
  <c r="G68" i="106"/>
  <c r="G72" i="106"/>
  <c r="G76" i="106"/>
  <c r="G80" i="106"/>
  <c r="G84" i="106"/>
  <c r="H91" i="106"/>
  <c r="G91" i="106"/>
  <c r="H99" i="106"/>
  <c r="G99" i="106"/>
  <c r="H123" i="106"/>
  <c r="G123" i="106"/>
  <c r="H131" i="106"/>
  <c r="G131" i="106"/>
  <c r="H20" i="106"/>
  <c r="H24" i="106"/>
  <c r="H28" i="106"/>
  <c r="H32" i="106"/>
  <c r="H36" i="106"/>
  <c r="H40" i="106"/>
  <c r="H44" i="106"/>
  <c r="H48" i="106"/>
  <c r="H52" i="106"/>
  <c r="H56" i="106"/>
  <c r="H60" i="106"/>
  <c r="H64" i="106"/>
  <c r="H68" i="106"/>
  <c r="H72" i="106"/>
  <c r="H76" i="106"/>
  <c r="H80" i="106"/>
  <c r="H84" i="106"/>
  <c r="H93" i="106"/>
  <c r="G93" i="106"/>
  <c r="H103" i="106"/>
  <c r="G103" i="106"/>
  <c r="H111" i="106"/>
  <c r="G111" i="106"/>
  <c r="G58" i="106"/>
  <c r="G66" i="106"/>
  <c r="G70" i="106"/>
  <c r="G74" i="106"/>
  <c r="G78" i="106"/>
  <c r="G82" i="106"/>
  <c r="G86" i="106"/>
  <c r="H119" i="106"/>
  <c r="G119" i="106"/>
  <c r="H127" i="106"/>
  <c r="G127" i="106"/>
  <c r="H89" i="106"/>
  <c r="G89" i="106"/>
  <c r="H95" i="106"/>
  <c r="G95" i="106"/>
  <c r="G88" i="106"/>
  <c r="H107" i="106"/>
  <c r="G107" i="106"/>
  <c r="H115" i="106"/>
  <c r="G115" i="106"/>
  <c r="G135" i="106"/>
  <c r="G139" i="106"/>
  <c r="G143" i="106"/>
  <c r="G147" i="106"/>
  <c r="G151" i="106"/>
  <c r="G155" i="106"/>
  <c r="G159" i="106"/>
  <c r="G163" i="106"/>
  <c r="G167" i="106"/>
  <c r="G171" i="106"/>
  <c r="G175" i="106"/>
  <c r="G179" i="106"/>
  <c r="G183" i="106"/>
  <c r="G187" i="106"/>
  <c r="G191" i="106"/>
  <c r="G195" i="106"/>
  <c r="G199" i="106"/>
  <c r="H135" i="106"/>
  <c r="H139" i="106"/>
  <c r="H143" i="106"/>
  <c r="H147" i="106"/>
  <c r="H151" i="106"/>
  <c r="H155" i="106"/>
  <c r="H159" i="106"/>
  <c r="H163" i="106"/>
  <c r="H167" i="106"/>
  <c r="H171" i="106"/>
  <c r="H175" i="106"/>
  <c r="H179" i="106"/>
  <c r="H183" i="106"/>
  <c r="H187" i="106"/>
  <c r="H191" i="106"/>
  <c r="H195" i="106"/>
  <c r="H199" i="106"/>
  <c r="G92" i="106"/>
  <c r="G96" i="106"/>
  <c r="G100" i="106"/>
  <c r="G108" i="106"/>
  <c r="G97" i="106"/>
  <c r="G101" i="106"/>
  <c r="G105" i="106"/>
  <c r="G109" i="106"/>
  <c r="G113" i="106"/>
  <c r="G117" i="106"/>
  <c r="G121" i="106"/>
  <c r="G125" i="106"/>
  <c r="G129" i="106"/>
  <c r="G133" i="106"/>
  <c r="G137" i="106"/>
  <c r="G141" i="106"/>
  <c r="G145" i="106"/>
  <c r="G149" i="106"/>
  <c r="G153" i="106"/>
  <c r="G157" i="106"/>
  <c r="G161" i="106"/>
  <c r="G165" i="106"/>
  <c r="G169" i="106"/>
  <c r="G173" i="106"/>
  <c r="G177" i="106"/>
  <c r="G181" i="106"/>
  <c r="G185" i="106"/>
  <c r="G189" i="106"/>
  <c r="G193" i="106"/>
  <c r="G197" i="106"/>
  <c r="U13" i="92"/>
  <c r="V13" i="92" s="1"/>
  <c r="U32" i="92"/>
  <c r="V32" i="92" s="1"/>
  <c r="U17" i="92"/>
  <c r="V17" i="92" s="1"/>
  <c r="R7" i="92"/>
  <c r="R8" i="92"/>
  <c r="R11" i="92"/>
  <c r="U11" i="92" s="1"/>
  <c r="V11" i="92" s="1"/>
  <c r="R12" i="92"/>
  <c r="U12" i="92" s="1"/>
  <c r="V12" i="92" s="1"/>
  <c r="R13" i="92"/>
  <c r="R14" i="92"/>
  <c r="U14" i="92" s="1"/>
  <c r="V14" i="92" s="1"/>
  <c r="R15" i="92"/>
  <c r="U15" i="92" s="1"/>
  <c r="V15" i="92" s="1"/>
  <c r="R16" i="92"/>
  <c r="R17" i="92"/>
  <c r="R18" i="92"/>
  <c r="U18" i="92" s="1"/>
  <c r="V18" i="92" s="1"/>
  <c r="R19" i="92"/>
  <c r="U19" i="92" s="1"/>
  <c r="V19" i="92" s="1"/>
  <c r="R22" i="92"/>
  <c r="U22" i="92" s="1"/>
  <c r="V22" i="92" s="1"/>
  <c r="R23" i="92"/>
  <c r="U23" i="92" s="1"/>
  <c r="V23" i="92" s="1"/>
  <c r="R24" i="92"/>
  <c r="U24" i="92" s="1"/>
  <c r="V24" i="92" s="1"/>
  <c r="R25" i="92"/>
  <c r="U25" i="92" s="1"/>
  <c r="V25" i="92" s="1"/>
  <c r="R26" i="92"/>
  <c r="R27" i="92"/>
  <c r="U27" i="92" s="1"/>
  <c r="V27" i="92" s="1"/>
  <c r="R31" i="92"/>
  <c r="R32" i="92"/>
  <c r="R33" i="92"/>
  <c r="U33" i="92" s="1"/>
  <c r="V33" i="92" s="1"/>
  <c r="R34" i="92"/>
  <c r="U34" i="92" s="1"/>
  <c r="V34" i="92" s="1"/>
  <c r="R35" i="92"/>
  <c r="U35" i="92" s="1"/>
  <c r="V35" i="92" s="1"/>
  <c r="R36" i="92"/>
  <c r="U19" i="91"/>
  <c r="V19" i="91" s="1"/>
  <c r="U20" i="91"/>
  <c r="V20" i="91" s="1"/>
  <c r="R6" i="91"/>
  <c r="U6" i="91" s="1"/>
  <c r="V6" i="91" s="1"/>
  <c r="R7" i="91"/>
  <c r="R9" i="91"/>
  <c r="U9" i="91" s="1"/>
  <c r="V9" i="91" s="1"/>
  <c r="R10" i="91"/>
  <c r="U10" i="91" s="1"/>
  <c r="V10" i="91" s="1"/>
  <c r="R11" i="91"/>
  <c r="U11" i="91" s="1"/>
  <c r="V11" i="91" s="1"/>
  <c r="R13" i="91"/>
  <c r="R14" i="91"/>
  <c r="U14" i="91" s="1"/>
  <c r="V14" i="91" s="1"/>
  <c r="R15" i="91"/>
  <c r="U15" i="91" s="1"/>
  <c r="V15" i="91" s="1"/>
  <c r="R16" i="91"/>
  <c r="U16" i="91" s="1"/>
  <c r="V16" i="91" s="1"/>
  <c r="R17" i="91"/>
  <c r="U17" i="91" s="1"/>
  <c r="V17" i="91" s="1"/>
  <c r="R18" i="91"/>
  <c r="U18" i="91" s="1"/>
  <c r="V18" i="91" s="1"/>
  <c r="R19" i="91"/>
  <c r="R20" i="91"/>
  <c r="R21" i="91"/>
  <c r="U21" i="91" s="1"/>
  <c r="V21" i="91" s="1"/>
  <c r="R22" i="91"/>
  <c r="U22" i="91" s="1"/>
  <c r="V22" i="91" s="1"/>
  <c r="R23" i="91"/>
  <c r="U23" i="91" s="1"/>
  <c r="V23" i="91" s="1"/>
  <c r="R24" i="91"/>
  <c r="U24" i="91" s="1"/>
  <c r="V24" i="91" s="1"/>
  <c r="R25" i="91"/>
  <c r="R30" i="91"/>
  <c r="U30" i="91" s="1"/>
  <c r="V30" i="91" s="1"/>
  <c r="R31" i="91"/>
  <c r="U31" i="91" s="1"/>
  <c r="V31" i="91" s="1"/>
  <c r="R32" i="91"/>
  <c r="U32" i="91" s="1"/>
  <c r="V32" i="91" s="1"/>
  <c r="R33" i="91"/>
  <c r="R36" i="91"/>
  <c r="U36" i="91" s="1"/>
  <c r="V36" i="91" s="1"/>
  <c r="U27" i="90"/>
  <c r="V27" i="90" s="1"/>
  <c r="U17" i="90"/>
  <c r="V17" i="90" s="1"/>
  <c r="R6" i="90"/>
  <c r="U6" i="90" s="1"/>
  <c r="V6" i="90" s="1"/>
  <c r="R8" i="90"/>
  <c r="U8" i="90" s="1"/>
  <c r="V8" i="90" s="1"/>
  <c r="R10" i="90"/>
  <c r="U10" i="90" s="1"/>
  <c r="V10" i="90" s="1"/>
  <c r="R11" i="90"/>
  <c r="U11" i="90" s="1"/>
  <c r="V11" i="90" s="1"/>
  <c r="R12" i="90"/>
  <c r="R13" i="90"/>
  <c r="R14" i="90"/>
  <c r="R15" i="90"/>
  <c r="U15" i="90" s="1"/>
  <c r="V15" i="90" s="1"/>
  <c r="R16" i="90"/>
  <c r="U16" i="90" s="1"/>
  <c r="V16" i="90" s="1"/>
  <c r="R17" i="90"/>
  <c r="R18" i="90"/>
  <c r="U18" i="90" s="1"/>
  <c r="V18" i="90" s="1"/>
  <c r="R19" i="90"/>
  <c r="U19" i="90" s="1"/>
  <c r="V19" i="90" s="1"/>
  <c r="R20" i="90"/>
  <c r="U20" i="90" s="1"/>
  <c r="V20" i="90" s="1"/>
  <c r="R21" i="90"/>
  <c r="U21" i="90" s="1"/>
  <c r="V21" i="90" s="1"/>
  <c r="R22" i="90"/>
  <c r="U22" i="90" s="1"/>
  <c r="V22" i="90" s="1"/>
  <c r="R23" i="90"/>
  <c r="R24" i="90"/>
  <c r="U24" i="90" s="1"/>
  <c r="V24" i="90" s="1"/>
  <c r="R26" i="90"/>
  <c r="U26" i="90" s="1"/>
  <c r="V26" i="90" s="1"/>
  <c r="R27" i="90"/>
  <c r="R28" i="90"/>
  <c r="R29" i="90"/>
  <c r="R31" i="90"/>
  <c r="U31" i="90" s="1"/>
  <c r="V31" i="90" s="1"/>
  <c r="R32" i="90"/>
  <c r="U32" i="90" s="1"/>
  <c r="V32" i="90" s="1"/>
  <c r="R33" i="90"/>
  <c r="R34" i="90"/>
  <c r="R35" i="90"/>
  <c r="U35" i="90" s="1"/>
  <c r="V35" i="90" s="1"/>
  <c r="U17" i="89"/>
  <c r="V17" i="89" s="1"/>
  <c r="U33" i="89"/>
  <c r="V33" i="89" s="1"/>
  <c r="U24" i="89"/>
  <c r="V24" i="89" s="1"/>
  <c r="U26" i="89"/>
  <c r="V26" i="89" s="1"/>
  <c r="U34" i="89"/>
  <c r="V34" i="89" s="1"/>
  <c r="R6" i="89"/>
  <c r="U6" i="89" s="1"/>
  <c r="V6" i="89" s="1"/>
  <c r="R7" i="89"/>
  <c r="U7" i="89" s="1"/>
  <c r="V7" i="89" s="1"/>
  <c r="R8" i="89"/>
  <c r="U8" i="89" s="1"/>
  <c r="V8" i="89" s="1"/>
  <c r="R9" i="89"/>
  <c r="U9" i="89" s="1"/>
  <c r="V9" i="89" s="1"/>
  <c r="R10" i="89"/>
  <c r="U10" i="89" s="1"/>
  <c r="V10" i="89" s="1"/>
  <c r="R11" i="89"/>
  <c r="U11" i="89" s="1"/>
  <c r="V11" i="89" s="1"/>
  <c r="R12" i="89"/>
  <c r="U12" i="89" s="1"/>
  <c r="V12" i="89" s="1"/>
  <c r="R13" i="89"/>
  <c r="U13" i="89" s="1"/>
  <c r="V13" i="89" s="1"/>
  <c r="R14" i="89"/>
  <c r="U14" i="89" s="1"/>
  <c r="V14" i="89" s="1"/>
  <c r="R15" i="89"/>
  <c r="R16" i="89"/>
  <c r="U16" i="89" s="1"/>
  <c r="V16" i="89" s="1"/>
  <c r="R17" i="89"/>
  <c r="R18" i="89"/>
  <c r="U18" i="89" s="1"/>
  <c r="V18" i="89" s="1"/>
  <c r="R19" i="89"/>
  <c r="U19" i="89" s="1"/>
  <c r="V19" i="89" s="1"/>
  <c r="R20" i="89"/>
  <c r="U20" i="89" s="1"/>
  <c r="V20" i="89" s="1"/>
  <c r="R21" i="89"/>
  <c r="R22" i="89"/>
  <c r="U22" i="89" s="1"/>
  <c r="V22" i="89" s="1"/>
  <c r="R24" i="89"/>
  <c r="R26" i="89"/>
  <c r="R27" i="89"/>
  <c r="U27" i="89" s="1"/>
  <c r="V27" i="89" s="1"/>
  <c r="R28" i="89"/>
  <c r="U28" i="89" s="1"/>
  <c r="V28" i="89" s="1"/>
  <c r="R29" i="89"/>
  <c r="U29" i="89" s="1"/>
  <c r="V29" i="89" s="1"/>
  <c r="R30" i="89"/>
  <c r="U30" i="89" s="1"/>
  <c r="V30" i="89" s="1"/>
  <c r="R31" i="89"/>
  <c r="U31" i="89" s="1"/>
  <c r="V31" i="89" s="1"/>
  <c r="R32" i="89"/>
  <c r="U32" i="89" s="1"/>
  <c r="V32" i="89" s="1"/>
  <c r="R33" i="89"/>
  <c r="R34" i="89"/>
  <c r="R35" i="89"/>
  <c r="U35" i="89" s="1"/>
  <c r="V35" i="89" s="1"/>
  <c r="R36" i="89"/>
  <c r="U36" i="89" s="1"/>
  <c r="V36" i="89" s="1"/>
  <c r="U30" i="88"/>
  <c r="V30" i="88" s="1"/>
  <c r="U33" i="88"/>
  <c r="V33" i="88" s="1"/>
  <c r="U29" i="88"/>
  <c r="V29" i="88" s="1"/>
  <c r="U27" i="88"/>
  <c r="V27" i="88" s="1"/>
  <c r="U35" i="88"/>
  <c r="V35" i="88" s="1"/>
  <c r="U28" i="88"/>
  <c r="V28" i="88" s="1"/>
  <c r="U36" i="88"/>
  <c r="V36" i="88" s="1"/>
  <c r="U31" i="88"/>
  <c r="V31" i="88" s="1"/>
  <c r="U34" i="88"/>
  <c r="V34" i="88" s="1"/>
  <c r="U7" i="88"/>
  <c r="V7" i="88" s="1"/>
  <c r="U15" i="88"/>
  <c r="V15" i="88" s="1"/>
  <c r="U23" i="88"/>
  <c r="V23" i="88" s="1"/>
  <c r="U13" i="88"/>
  <c r="V13" i="88" s="1"/>
  <c r="U21" i="88"/>
  <c r="V21" i="88" s="1"/>
  <c r="U16" i="88"/>
  <c r="V16" i="88" s="1"/>
  <c r="U6" i="88"/>
  <c r="V6" i="88" s="1"/>
  <c r="U14" i="88"/>
  <c r="V14" i="88" s="1"/>
  <c r="U22" i="88"/>
  <c r="V22" i="88" s="1"/>
  <c r="U9" i="88"/>
  <c r="V9" i="88" s="1"/>
  <c r="U17" i="88"/>
  <c r="V17" i="88" s="1"/>
  <c r="U25" i="88"/>
  <c r="V25" i="88" s="1"/>
  <c r="U12" i="88"/>
  <c r="V12" i="88" s="1"/>
  <c r="U20" i="88"/>
  <c r="V20" i="88" s="1"/>
  <c r="U8" i="88"/>
  <c r="V8" i="88" s="1"/>
  <c r="U10" i="88"/>
  <c r="V10" i="88" s="1"/>
  <c r="U18" i="88"/>
  <c r="V18" i="88" s="1"/>
  <c r="U26" i="88"/>
  <c r="V26" i="88" s="1"/>
  <c r="U24" i="88"/>
  <c r="V24" i="88" s="1"/>
  <c r="T24" i="94"/>
  <c r="U24" i="94" s="1"/>
  <c r="T7" i="95"/>
  <c r="U7" i="95" s="1"/>
  <c r="T10" i="95"/>
  <c r="U10" i="95" s="1"/>
  <c r="T12" i="95"/>
  <c r="U12" i="95" s="1"/>
  <c r="T15" i="95"/>
  <c r="U15" i="95" s="1"/>
  <c r="T24" i="95"/>
  <c r="U24" i="95" s="1"/>
  <c r="T16" i="95"/>
  <c r="U16" i="95" s="1"/>
  <c r="T8" i="96"/>
  <c r="U8" i="96" s="1"/>
  <c r="T24" i="96"/>
  <c r="U24" i="96" s="1"/>
  <c r="T21" i="96"/>
  <c r="U21" i="96" s="1"/>
  <c r="T16" i="96"/>
  <c r="U16" i="96" s="1"/>
  <c r="T15" i="96"/>
  <c r="U15" i="96" s="1"/>
  <c r="Q6" i="97"/>
  <c r="T6" i="97" s="1"/>
  <c r="U6" i="97" s="1"/>
  <c r="Q7" i="97"/>
  <c r="T7" i="97" s="1"/>
  <c r="U7" i="97" s="1"/>
  <c r="Q8" i="97"/>
  <c r="T8" i="97" s="1"/>
  <c r="U8" i="97" s="1"/>
  <c r="Q9" i="97"/>
  <c r="T9" i="97" s="1"/>
  <c r="U9" i="97" s="1"/>
  <c r="Q10" i="97"/>
  <c r="T10" i="97" s="1"/>
  <c r="U10" i="97" s="1"/>
  <c r="Q11" i="97"/>
  <c r="T11" i="97" s="1"/>
  <c r="U11" i="97" s="1"/>
  <c r="Q12" i="97"/>
  <c r="T12" i="97" s="1"/>
  <c r="U12" i="97" s="1"/>
  <c r="Q13" i="97"/>
  <c r="T13" i="97" s="1"/>
  <c r="U13" i="97" s="1"/>
  <c r="Q14" i="97"/>
  <c r="T14" i="97" s="1"/>
  <c r="U14" i="97" s="1"/>
  <c r="Q15" i="97"/>
  <c r="T15" i="97" s="1"/>
  <c r="U15" i="97" s="1"/>
  <c r="Q16" i="97"/>
  <c r="T16" i="97" s="1"/>
  <c r="U16" i="97" s="1"/>
  <c r="Q17" i="97"/>
  <c r="T17" i="97" s="1"/>
  <c r="U17" i="97" s="1"/>
  <c r="Q18" i="97"/>
  <c r="T18" i="97" s="1"/>
  <c r="U18" i="97" s="1"/>
  <c r="Q19" i="97"/>
  <c r="T19" i="97" s="1"/>
  <c r="U19" i="97" s="1"/>
  <c r="Q20" i="97"/>
  <c r="T20" i="97" s="1"/>
  <c r="U20" i="97" s="1"/>
  <c r="Q21" i="97"/>
  <c r="T21" i="97" s="1"/>
  <c r="U21" i="97" s="1"/>
  <c r="Q22" i="97"/>
  <c r="T22" i="97" s="1"/>
  <c r="U22" i="97" s="1"/>
  <c r="Q23" i="97"/>
  <c r="T23" i="97" s="1"/>
  <c r="U23" i="97" s="1"/>
  <c r="Q24" i="97"/>
  <c r="T24" i="97" s="1"/>
  <c r="U24" i="97" s="1"/>
  <c r="Q25" i="97"/>
  <c r="T25" i="97" s="1"/>
  <c r="U25" i="97" s="1"/>
  <c r="Q26" i="97"/>
  <c r="T26" i="97" s="1"/>
  <c r="U26" i="97" s="1"/>
  <c r="U19" i="98"/>
  <c r="V19" i="98" s="1"/>
  <c r="U9" i="98"/>
  <c r="V9" i="98" s="1"/>
  <c r="U17" i="98"/>
  <c r="V17" i="98" s="1"/>
  <c r="U25" i="98"/>
  <c r="V25" i="98" s="1"/>
  <c r="U20" i="98"/>
  <c r="V20" i="98" s="1"/>
  <c r="U26" i="98"/>
  <c r="V26" i="98" s="1"/>
  <c r="U21" i="98"/>
  <c r="V21" i="98" s="1"/>
  <c r="R6" i="98"/>
  <c r="U6" i="98" s="1"/>
  <c r="V6" i="98" s="1"/>
  <c r="R7" i="98"/>
  <c r="U7" i="98" s="1"/>
  <c r="V7" i="98" s="1"/>
  <c r="R8" i="98"/>
  <c r="U8" i="98" s="1"/>
  <c r="V8" i="98" s="1"/>
  <c r="R9" i="98"/>
  <c r="R10" i="98"/>
  <c r="U10" i="98" s="1"/>
  <c r="V10" i="98" s="1"/>
  <c r="R11" i="98"/>
  <c r="U11" i="98" s="1"/>
  <c r="V11" i="98" s="1"/>
  <c r="R12" i="98"/>
  <c r="U12" i="98" s="1"/>
  <c r="V12" i="98" s="1"/>
  <c r="R13" i="98"/>
  <c r="U13" i="98" s="1"/>
  <c r="V13" i="98" s="1"/>
  <c r="R14" i="98"/>
  <c r="U14" i="98" s="1"/>
  <c r="V14" i="98" s="1"/>
  <c r="R15" i="98"/>
  <c r="U15" i="98" s="1"/>
  <c r="V15" i="98" s="1"/>
  <c r="R16" i="98"/>
  <c r="U16" i="98" s="1"/>
  <c r="V16" i="98" s="1"/>
  <c r="R17" i="98"/>
  <c r="R18" i="98"/>
  <c r="U18" i="98" s="1"/>
  <c r="V18" i="98" s="1"/>
  <c r="R19" i="98"/>
  <c r="R20" i="98"/>
  <c r="R21" i="98"/>
  <c r="R22" i="98"/>
  <c r="U22" i="98" s="1"/>
  <c r="V22" i="98" s="1"/>
  <c r="R23" i="98"/>
  <c r="U23" i="98" s="1"/>
  <c r="V23" i="98" s="1"/>
  <c r="R24" i="98"/>
  <c r="U24" i="98" s="1"/>
  <c r="V24" i="98" s="1"/>
  <c r="R25" i="98"/>
  <c r="R26" i="98"/>
  <c r="U19" i="99"/>
  <c r="V19" i="99" s="1"/>
  <c r="U6" i="99"/>
  <c r="V6" i="99" s="1"/>
  <c r="U14" i="99"/>
  <c r="V14" i="99" s="1"/>
  <c r="U22" i="99"/>
  <c r="V22" i="99" s="1"/>
  <c r="U7" i="99"/>
  <c r="V7" i="99" s="1"/>
  <c r="U15" i="99"/>
  <c r="V15" i="99" s="1"/>
  <c r="U23" i="99"/>
  <c r="V23" i="99" s="1"/>
  <c r="U10" i="99"/>
  <c r="V10" i="99" s="1"/>
  <c r="U18" i="99"/>
  <c r="V18" i="99" s="1"/>
  <c r="U26" i="99"/>
  <c r="V26" i="99" s="1"/>
  <c r="U13" i="99"/>
  <c r="V13" i="99" s="1"/>
  <c r="U21" i="99"/>
  <c r="V21" i="99" s="1"/>
  <c r="U8" i="99"/>
  <c r="V8" i="99" s="1"/>
  <c r="U16" i="99"/>
  <c r="V16" i="99" s="1"/>
  <c r="U24" i="99"/>
  <c r="V24" i="99" s="1"/>
  <c r="U19" i="100"/>
  <c r="V19" i="100" s="1"/>
  <c r="U22" i="100"/>
  <c r="V22" i="100" s="1"/>
  <c r="U9" i="100"/>
  <c r="V9" i="100" s="1"/>
  <c r="U17" i="100"/>
  <c r="V17" i="100" s="1"/>
  <c r="U25" i="100"/>
  <c r="V25" i="100" s="1"/>
  <c r="U20" i="100"/>
  <c r="V20" i="100" s="1"/>
  <c r="U23" i="100"/>
  <c r="V23" i="100" s="1"/>
  <c r="U21" i="100"/>
  <c r="V21" i="100" s="1"/>
  <c r="R6" i="100"/>
  <c r="U6" i="100" s="1"/>
  <c r="V6" i="100" s="1"/>
  <c r="R7" i="100"/>
  <c r="U7" i="100" s="1"/>
  <c r="V7" i="100" s="1"/>
  <c r="R8" i="100"/>
  <c r="U8" i="100" s="1"/>
  <c r="V8" i="100" s="1"/>
  <c r="R9" i="100"/>
  <c r="R10" i="100"/>
  <c r="U10" i="100" s="1"/>
  <c r="V10" i="100" s="1"/>
  <c r="R11" i="100"/>
  <c r="U11" i="100" s="1"/>
  <c r="V11" i="100" s="1"/>
  <c r="R12" i="100"/>
  <c r="U12" i="100" s="1"/>
  <c r="V12" i="100" s="1"/>
  <c r="R13" i="100"/>
  <c r="U13" i="100" s="1"/>
  <c r="V13" i="100" s="1"/>
  <c r="R14" i="100"/>
  <c r="U14" i="100" s="1"/>
  <c r="V14" i="100" s="1"/>
  <c r="R15" i="100"/>
  <c r="U15" i="100" s="1"/>
  <c r="V15" i="100" s="1"/>
  <c r="R16" i="100"/>
  <c r="U16" i="100" s="1"/>
  <c r="V16" i="100" s="1"/>
  <c r="R17" i="100"/>
  <c r="R18" i="100"/>
  <c r="U18" i="100" s="1"/>
  <c r="V18" i="100" s="1"/>
  <c r="R19" i="100"/>
  <c r="R20" i="100"/>
  <c r="R21" i="100"/>
  <c r="R22" i="100"/>
  <c r="R23" i="100"/>
  <c r="R24" i="100"/>
  <c r="U24" i="100" s="1"/>
  <c r="V24" i="100" s="1"/>
  <c r="R25" i="100"/>
  <c r="R26" i="100"/>
  <c r="U26" i="100" s="1"/>
  <c r="V26" i="100" s="1"/>
  <c r="U12" i="101"/>
  <c r="V12" i="101" s="1"/>
  <c r="U10" i="101"/>
  <c r="V10" i="101" s="1"/>
  <c r="U16" i="101"/>
  <c r="V16" i="101" s="1"/>
  <c r="U26" i="101"/>
  <c r="V26" i="101" s="1"/>
  <c r="U24" i="101"/>
  <c r="V24" i="101" s="1"/>
  <c r="U17" i="101"/>
  <c r="V17" i="101" s="1"/>
  <c r="U20" i="101"/>
  <c r="V20" i="101" s="1"/>
  <c r="U8" i="101"/>
  <c r="V8" i="101" s="1"/>
  <c r="U18" i="101"/>
  <c r="V18" i="101" s="1"/>
  <c r="U11" i="101"/>
  <c r="V11" i="101" s="1"/>
  <c r="U19" i="101"/>
  <c r="V19" i="101" s="1"/>
  <c r="L7" i="101"/>
  <c r="L9" i="101"/>
  <c r="L11" i="101"/>
  <c r="L13" i="101"/>
  <c r="L15" i="101"/>
  <c r="L17" i="101"/>
  <c r="L19" i="101"/>
  <c r="L21" i="101"/>
  <c r="L23" i="101"/>
  <c r="L25" i="101"/>
  <c r="L7" i="100"/>
  <c r="L9" i="100"/>
  <c r="L11" i="100"/>
  <c r="L13" i="100"/>
  <c r="L15" i="100"/>
  <c r="L17" i="100"/>
  <c r="L19" i="100"/>
  <c r="L21" i="100"/>
  <c r="L23" i="100"/>
  <c r="L25" i="100"/>
  <c r="L6" i="100"/>
  <c r="L8" i="100"/>
  <c r="L10" i="100"/>
  <c r="L12" i="100"/>
  <c r="L14" i="100"/>
  <c r="L16" i="100"/>
  <c r="L18" i="100"/>
  <c r="L20" i="100"/>
  <c r="L22" i="100"/>
  <c r="L24" i="100"/>
  <c r="L26" i="100"/>
  <c r="L25" i="99"/>
  <c r="M7" i="99"/>
  <c r="N7" i="99" s="1"/>
  <c r="M9" i="99"/>
  <c r="N9" i="99" s="1"/>
  <c r="M11" i="99"/>
  <c r="N11" i="99" s="1"/>
  <c r="M13" i="99"/>
  <c r="N13" i="99" s="1"/>
  <c r="M15" i="99"/>
  <c r="N15" i="99" s="1"/>
  <c r="M17" i="99"/>
  <c r="N17" i="99" s="1"/>
  <c r="M19" i="99"/>
  <c r="N19" i="99" s="1"/>
  <c r="M21" i="99"/>
  <c r="N21" i="99" s="1"/>
  <c r="M23" i="99"/>
  <c r="N23" i="99" s="1"/>
  <c r="L6" i="99"/>
  <c r="L8" i="99"/>
  <c r="L10" i="99"/>
  <c r="L12" i="99"/>
  <c r="L14" i="99"/>
  <c r="L16" i="99"/>
  <c r="L18" i="99"/>
  <c r="L20" i="99"/>
  <c r="L22" i="99"/>
  <c r="L24" i="99"/>
  <c r="L26" i="99"/>
  <c r="L7" i="98"/>
  <c r="L9" i="98"/>
  <c r="L11" i="98"/>
  <c r="L13" i="98"/>
  <c r="L15" i="98"/>
  <c r="L17" i="98"/>
  <c r="L19" i="98"/>
  <c r="L21" i="98"/>
  <c r="L23" i="98"/>
  <c r="L25" i="98"/>
  <c r="L6" i="98"/>
  <c r="L8" i="98"/>
  <c r="L10" i="98"/>
  <c r="L12" i="98"/>
  <c r="L14" i="98"/>
  <c r="L16" i="98"/>
  <c r="L18" i="98"/>
  <c r="L20" i="98"/>
  <c r="L22" i="98"/>
  <c r="L24" i="98"/>
  <c r="L26" i="98"/>
  <c r="K7" i="97"/>
  <c r="K9" i="97"/>
  <c r="K11" i="97"/>
  <c r="K13" i="97"/>
  <c r="K15" i="97"/>
  <c r="K21" i="97"/>
  <c r="K23" i="97"/>
  <c r="K25" i="97"/>
  <c r="K6" i="97"/>
  <c r="K8" i="97"/>
  <c r="K10" i="97"/>
  <c r="K12" i="97"/>
  <c r="K14" i="97"/>
  <c r="K16" i="97"/>
  <c r="K18" i="97"/>
  <c r="K20" i="97"/>
  <c r="K22" i="97"/>
  <c r="K24" i="97"/>
  <c r="K26" i="97"/>
  <c r="K7" i="96"/>
  <c r="K9" i="96"/>
  <c r="K11" i="96"/>
  <c r="K13" i="96"/>
  <c r="K15" i="96"/>
  <c r="K17" i="96"/>
  <c r="K19" i="96"/>
  <c r="K21" i="96"/>
  <c r="K23" i="96"/>
  <c r="K25" i="96"/>
  <c r="K6" i="96"/>
  <c r="K8" i="96"/>
  <c r="K10" i="96"/>
  <c r="K12" i="96"/>
  <c r="K14" i="96"/>
  <c r="K16" i="96"/>
  <c r="K18" i="96"/>
  <c r="K20" i="96"/>
  <c r="K22" i="96"/>
  <c r="K24" i="96"/>
  <c r="K26" i="96"/>
  <c r="K7" i="95"/>
  <c r="K9" i="95"/>
  <c r="K11" i="95"/>
  <c r="K13" i="95"/>
  <c r="K15" i="95"/>
  <c r="K17" i="95"/>
  <c r="K19" i="95"/>
  <c r="K21" i="95"/>
  <c r="K23" i="95"/>
  <c r="K25" i="95"/>
  <c r="K7" i="94"/>
  <c r="K9" i="94"/>
  <c r="K11" i="94"/>
  <c r="K13" i="94"/>
  <c r="K15" i="94"/>
  <c r="K17" i="94"/>
  <c r="K19" i="94"/>
  <c r="K21" i="94"/>
  <c r="K23" i="94"/>
  <c r="K25" i="94"/>
  <c r="K6" i="94"/>
  <c r="K8" i="94"/>
  <c r="K10" i="94"/>
  <c r="K12" i="94"/>
  <c r="K14" i="94"/>
  <c r="K16" i="94"/>
  <c r="K18" i="94"/>
  <c r="K20" i="94"/>
  <c r="K22" i="94"/>
  <c r="K24" i="94"/>
  <c r="K26" i="94"/>
  <c r="T8" i="95"/>
  <c r="U8" i="95" s="1"/>
  <c r="T6" i="95"/>
  <c r="U6" i="95" s="1"/>
  <c r="Q10" i="94"/>
  <c r="Q22" i="94"/>
  <c r="Q9" i="95"/>
  <c r="T9" i="95" s="1"/>
  <c r="U9" i="95" s="1"/>
  <c r="Q13" i="95"/>
  <c r="T13" i="95" s="1"/>
  <c r="U13" i="95" s="1"/>
  <c r="T21" i="95"/>
  <c r="U21" i="95" s="1"/>
  <c r="T26" i="95"/>
  <c r="U26" i="95" s="1"/>
  <c r="T17" i="96"/>
  <c r="U17" i="96" s="1"/>
  <c r="T6" i="96"/>
  <c r="U6" i="96" s="1"/>
  <c r="U13" i="101"/>
  <c r="V13" i="101" s="1"/>
  <c r="T14" i="96"/>
  <c r="U14" i="96" s="1"/>
  <c r="T20" i="96"/>
  <c r="U20" i="96" s="1"/>
  <c r="T20" i="95"/>
  <c r="U20" i="95" s="1"/>
  <c r="T13" i="96"/>
  <c r="U13" i="96" s="1"/>
  <c r="T19" i="95"/>
  <c r="U19" i="95" s="1"/>
  <c r="T23" i="95"/>
  <c r="U23" i="95" s="1"/>
  <c r="T10" i="96"/>
  <c r="U10" i="96" s="1"/>
  <c r="T22" i="96"/>
  <c r="U22" i="96" s="1"/>
  <c r="T26" i="96"/>
  <c r="U26" i="96" s="1"/>
  <c r="U9" i="101"/>
  <c r="V9" i="101" s="1"/>
  <c r="Q19" i="96"/>
  <c r="T19" i="96" s="1"/>
  <c r="U19" i="96" s="1"/>
  <c r="Q23" i="96"/>
  <c r="T23" i="96" s="1"/>
  <c r="U23" i="96" s="1"/>
  <c r="U25" i="101"/>
  <c r="V25" i="101" s="1"/>
  <c r="U6" i="101"/>
  <c r="V6" i="101" s="1"/>
  <c r="U21" i="101"/>
  <c r="V21" i="101" s="1"/>
  <c r="U22" i="101"/>
  <c r="V22" i="101" s="1"/>
  <c r="U7" i="101"/>
  <c r="V7" i="101" s="1"/>
  <c r="U15" i="101"/>
  <c r="V15" i="101" s="1"/>
  <c r="U23" i="101"/>
  <c r="V23" i="101" s="1"/>
  <c r="L7" i="90"/>
  <c r="L11" i="90"/>
  <c r="L15" i="90"/>
  <c r="L19" i="90"/>
  <c r="L23" i="90"/>
  <c r="L27" i="90"/>
  <c r="L31" i="90"/>
  <c r="L35" i="90"/>
  <c r="L8" i="90"/>
  <c r="L12" i="90"/>
  <c r="L16" i="90"/>
  <c r="L20" i="90"/>
  <c r="L24" i="90"/>
  <c r="L28" i="90"/>
  <c r="L32" i="90"/>
  <c r="L36" i="90"/>
  <c r="K9" i="93"/>
  <c r="K17" i="93"/>
  <c r="I18" i="93"/>
  <c r="I31" i="93"/>
  <c r="K13" i="93"/>
  <c r="L17" i="93"/>
  <c r="K24" i="93"/>
  <c r="H19" i="93"/>
  <c r="L13" i="93"/>
  <c r="J14" i="93"/>
  <c r="I15" i="93"/>
  <c r="K8" i="93"/>
  <c r="H18" i="93"/>
  <c r="L6" i="93"/>
  <c r="K14" i="93"/>
  <c r="I16" i="93"/>
  <c r="H28" i="93"/>
  <c r="L10" i="93"/>
  <c r="I11" i="93"/>
  <c r="I21" i="93"/>
  <c r="H23" i="93"/>
  <c r="I27" i="93"/>
  <c r="I28" i="93"/>
  <c r="L2" i="93"/>
  <c r="I5" i="93"/>
  <c r="K7" i="93"/>
  <c r="I12" i="93"/>
  <c r="K20" i="93"/>
  <c r="J21" i="93"/>
  <c r="I22" i="93"/>
  <c r="I23" i="93"/>
  <c r="J9" i="93"/>
  <c r="K2" i="93"/>
  <c r="K4" i="93"/>
  <c r="J5" i="93"/>
  <c r="L7" i="93"/>
  <c r="L32" i="93"/>
  <c r="I7" i="92"/>
  <c r="I9" i="92"/>
  <c r="I11" i="92"/>
  <c r="I13" i="92"/>
  <c r="I15" i="92"/>
  <c r="I17" i="92"/>
  <c r="I19" i="92"/>
  <c r="I21" i="92"/>
  <c r="I23" i="92"/>
  <c r="I25" i="92"/>
  <c r="I27" i="92"/>
  <c r="I29" i="92"/>
  <c r="I31" i="92"/>
  <c r="I33" i="92"/>
  <c r="I35" i="92"/>
  <c r="I6" i="92"/>
  <c r="I8" i="92"/>
  <c r="I10" i="92"/>
  <c r="I12" i="92"/>
  <c r="I14" i="92"/>
  <c r="I16" i="92"/>
  <c r="I18" i="92"/>
  <c r="I20" i="92"/>
  <c r="I22" i="92"/>
  <c r="I24" i="92"/>
  <c r="I26" i="92"/>
  <c r="I28" i="92"/>
  <c r="I30" i="92"/>
  <c r="I32" i="92"/>
  <c r="I34" i="92"/>
  <c r="I36" i="92"/>
  <c r="I6" i="91"/>
  <c r="I8" i="91"/>
  <c r="I10" i="91"/>
  <c r="I12" i="91"/>
  <c r="I14" i="91"/>
  <c r="I16" i="91"/>
  <c r="I18" i="91"/>
  <c r="I20" i="91"/>
  <c r="I22" i="91"/>
  <c r="I24" i="91"/>
  <c r="I26" i="91"/>
  <c r="I28" i="91"/>
  <c r="I30" i="91"/>
  <c r="I32" i="91"/>
  <c r="I34" i="91"/>
  <c r="I36" i="91"/>
  <c r="I7" i="89"/>
  <c r="I9" i="89"/>
  <c r="I11" i="89"/>
  <c r="I13" i="89"/>
  <c r="I15" i="89"/>
  <c r="I17" i="89"/>
  <c r="I19" i="89"/>
  <c r="I21" i="89"/>
  <c r="I23" i="89"/>
  <c r="I25" i="89"/>
  <c r="I27" i="89"/>
  <c r="I29" i="89"/>
  <c r="I31" i="89"/>
  <c r="I33" i="89"/>
  <c r="I35" i="89"/>
  <c r="I6" i="89"/>
  <c r="I8" i="89"/>
  <c r="I10" i="89"/>
  <c r="I12" i="89"/>
  <c r="I14" i="89"/>
  <c r="I16" i="89"/>
  <c r="I18" i="89"/>
  <c r="I20" i="89"/>
  <c r="I22" i="89"/>
  <c r="I24" i="89"/>
  <c r="I26" i="89"/>
  <c r="I28" i="89"/>
  <c r="I30" i="89"/>
  <c r="I32" i="89"/>
  <c r="I34" i="89"/>
  <c r="I36" i="89"/>
  <c r="I18" i="88"/>
  <c r="I28" i="88"/>
  <c r="J36" i="88"/>
  <c r="I36" i="88"/>
  <c r="J15" i="88"/>
  <c r="I15" i="88"/>
  <c r="J19" i="88"/>
  <c r="I31" i="88"/>
  <c r="J23" i="88"/>
  <c r="I23" i="88"/>
  <c r="J9" i="88"/>
  <c r="I10" i="88"/>
  <c r="J33" i="88"/>
  <c r="I33" i="88"/>
  <c r="I26" i="88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5" i="73"/>
  <c r="C5" i="73"/>
  <c r="B5" i="73"/>
  <c r="D4" i="73"/>
  <c r="C4" i="73"/>
  <c r="B4" i="73"/>
  <c r="D3" i="73"/>
  <c r="C3" i="73"/>
  <c r="B3" i="73"/>
  <c r="A33" i="73"/>
  <c r="A32" i="73"/>
  <c r="A31" i="73"/>
  <c r="A30" i="73"/>
  <c r="A29" i="73"/>
  <c r="A28" i="73"/>
  <c r="A27" i="73"/>
  <c r="A26" i="73"/>
  <c r="A25" i="73"/>
  <c r="A24" i="73"/>
  <c r="A23" i="73"/>
  <c r="A22" i="73"/>
  <c r="A21" i="73"/>
  <c r="A20" i="73"/>
  <c r="A19" i="73"/>
  <c r="A18" i="73"/>
  <c r="A17" i="73"/>
  <c r="A16" i="73"/>
  <c r="A15" i="73"/>
  <c r="A14" i="73"/>
  <c r="A13" i="73"/>
  <c r="A12" i="73"/>
  <c r="A11" i="73"/>
  <c r="A10" i="73"/>
  <c r="A9" i="73"/>
  <c r="A8" i="73"/>
  <c r="A7" i="73"/>
  <c r="A6" i="73"/>
  <c r="A5" i="73"/>
  <c r="A4" i="73"/>
  <c r="A3" i="73"/>
  <c r="L35" i="104" l="1"/>
  <c r="I51" i="105"/>
  <c r="D35" i="103"/>
  <c r="G35" i="105"/>
  <c r="H35" i="105" s="1"/>
  <c r="D51" i="102"/>
  <c r="D47" i="102"/>
  <c r="K47" i="102" s="1"/>
  <c r="M51" i="104"/>
  <c r="G47" i="105"/>
  <c r="H47" i="105" s="1"/>
  <c r="T6" i="94"/>
  <c r="U6" i="94" s="1"/>
  <c r="T26" i="94"/>
  <c r="U26" i="94" s="1"/>
  <c r="D51" i="103"/>
  <c r="T16" i="94"/>
  <c r="U16" i="94" s="1"/>
  <c r="L51" i="104"/>
  <c r="T15" i="94"/>
  <c r="U15" i="94" s="1"/>
  <c r="T21" i="94"/>
  <c r="U21" i="94" s="1"/>
  <c r="D39" i="102"/>
  <c r="K39" i="102" s="1"/>
  <c r="T17" i="94"/>
  <c r="U17" i="94" s="1"/>
  <c r="L39" i="104"/>
  <c r="T13" i="94"/>
  <c r="U13" i="94" s="1"/>
  <c r="T22" i="94"/>
  <c r="U22" i="94" s="1"/>
  <c r="T8" i="94"/>
  <c r="U8" i="94" s="1"/>
  <c r="I43" i="105"/>
  <c r="I47" i="105"/>
  <c r="D52" i="103"/>
  <c r="D52" i="102"/>
  <c r="T7" i="94"/>
  <c r="U7" i="94" s="1"/>
  <c r="T20" i="94"/>
  <c r="U20" i="94" s="1"/>
  <c r="I35" i="105"/>
  <c r="D47" i="103"/>
  <c r="G39" i="105"/>
  <c r="H39" i="105" s="1"/>
  <c r="D44" i="103"/>
  <c r="D44" i="102"/>
  <c r="T23" i="94"/>
  <c r="U23" i="94" s="1"/>
  <c r="D36" i="103"/>
  <c r="D36" i="102"/>
  <c r="D39" i="103"/>
  <c r="T14" i="94"/>
  <c r="U14" i="94" s="1"/>
  <c r="T12" i="94"/>
  <c r="U12" i="94" s="1"/>
  <c r="T11" i="94"/>
  <c r="U11" i="94" s="1"/>
  <c r="D37" i="104"/>
  <c r="D37" i="103"/>
  <c r="D37" i="102"/>
  <c r="D45" i="104"/>
  <c r="D45" i="103"/>
  <c r="D45" i="102"/>
  <c r="T19" i="94"/>
  <c r="U19" i="94" s="1"/>
  <c r="T25" i="94"/>
  <c r="U25" i="94" s="1"/>
  <c r="D42" i="103"/>
  <c r="D42" i="102"/>
  <c r="D42" i="104"/>
  <c r="K35" i="102"/>
  <c r="L35" i="102"/>
  <c r="T18" i="94"/>
  <c r="U18" i="94" s="1"/>
  <c r="L39" i="102"/>
  <c r="D46" i="103"/>
  <c r="D46" i="104"/>
  <c r="D46" i="102"/>
  <c r="D34" i="103"/>
  <c r="D34" i="102"/>
  <c r="D34" i="104"/>
  <c r="T9" i="94"/>
  <c r="U9" i="94" s="1"/>
  <c r="D50" i="103"/>
  <c r="D50" i="102"/>
  <c r="D50" i="104"/>
  <c r="D38" i="103"/>
  <c r="D38" i="104"/>
  <c r="D38" i="102"/>
  <c r="M52" i="104"/>
  <c r="L52" i="104"/>
  <c r="G52" i="105"/>
  <c r="D49" i="104"/>
  <c r="D49" i="102"/>
  <c r="D49" i="103"/>
  <c r="T10" i="94"/>
  <c r="U10" i="94" s="1"/>
  <c r="L51" i="102"/>
  <c r="K51" i="102"/>
  <c r="M44" i="104"/>
  <c r="L44" i="104"/>
  <c r="G44" i="105"/>
  <c r="D41" i="104"/>
  <c r="D41" i="102"/>
  <c r="D41" i="103"/>
  <c r="D48" i="103"/>
  <c r="D48" i="102"/>
  <c r="D48" i="104"/>
  <c r="K43" i="102"/>
  <c r="L43" i="102"/>
  <c r="D53" i="104"/>
  <c r="D53" i="103"/>
  <c r="D53" i="102"/>
  <c r="L36" i="104"/>
  <c r="M36" i="104"/>
  <c r="G36" i="105"/>
  <c r="D33" i="104"/>
  <c r="D33" i="102"/>
  <c r="D33" i="103"/>
  <c r="D40" i="103"/>
  <c r="D40" i="102"/>
  <c r="D40" i="104"/>
  <c r="R9" i="92"/>
  <c r="U9" i="92" s="1"/>
  <c r="V9" i="92" s="1"/>
  <c r="U31" i="92"/>
  <c r="V31" i="92" s="1"/>
  <c r="U16" i="92"/>
  <c r="V16" i="92" s="1"/>
  <c r="U7" i="92"/>
  <c r="V7" i="92" s="1"/>
  <c r="U36" i="92"/>
  <c r="V36" i="92" s="1"/>
  <c r="U8" i="92"/>
  <c r="V8" i="92" s="1"/>
  <c r="R8" i="91"/>
  <c r="U8" i="91" s="1"/>
  <c r="V8" i="91" s="1"/>
  <c r="U7" i="91"/>
  <c r="V7" i="91" s="1"/>
  <c r="U35" i="91"/>
  <c r="V35" i="91" s="1"/>
  <c r="U33" i="91"/>
  <c r="V33" i="91" s="1"/>
  <c r="U25" i="91"/>
  <c r="V25" i="91" s="1"/>
  <c r="E24" i="93"/>
  <c r="J24" i="93" s="1"/>
  <c r="D24" i="102"/>
  <c r="D24" i="104"/>
  <c r="D24" i="103"/>
  <c r="G2" i="105"/>
  <c r="M2" i="104"/>
  <c r="L2" i="104"/>
  <c r="E20" i="93"/>
  <c r="J20" i="93" s="1"/>
  <c r="D20" i="104"/>
  <c r="D20" i="103"/>
  <c r="D20" i="102"/>
  <c r="E19" i="93"/>
  <c r="J19" i="93" s="1"/>
  <c r="D19" i="103"/>
  <c r="D19" i="104"/>
  <c r="D19" i="102"/>
  <c r="U33" i="90"/>
  <c r="V33" i="90" s="1"/>
  <c r="R25" i="90"/>
  <c r="U25" i="90" s="1"/>
  <c r="V25" i="90" s="1"/>
  <c r="R9" i="90"/>
  <c r="U9" i="90" s="1"/>
  <c r="V9" i="90" s="1"/>
  <c r="M30" i="104"/>
  <c r="E23" i="93"/>
  <c r="J23" i="93" s="1"/>
  <c r="D23" i="102"/>
  <c r="D23" i="103"/>
  <c r="D23" i="104"/>
  <c r="E15" i="93"/>
  <c r="J15" i="93" s="1"/>
  <c r="D15" i="102"/>
  <c r="D15" i="103"/>
  <c r="D15" i="104"/>
  <c r="E12" i="93"/>
  <c r="J12" i="93" s="1"/>
  <c r="D12" i="104"/>
  <c r="D12" i="103"/>
  <c r="D12" i="102"/>
  <c r="E11" i="93"/>
  <c r="J11" i="93" s="1"/>
  <c r="D11" i="103"/>
  <c r="D11" i="104"/>
  <c r="D11" i="102"/>
  <c r="U23" i="90"/>
  <c r="V23" i="90" s="1"/>
  <c r="G26" i="105"/>
  <c r="M26" i="104"/>
  <c r="I30" i="105"/>
  <c r="E8" i="93"/>
  <c r="J8" i="93" s="1"/>
  <c r="D8" i="102"/>
  <c r="D8" i="104"/>
  <c r="D8" i="103"/>
  <c r="E7" i="93"/>
  <c r="J7" i="93" s="1"/>
  <c r="D7" i="102"/>
  <c r="D7" i="103"/>
  <c r="D7" i="104"/>
  <c r="U14" i="90"/>
  <c r="V14" i="90" s="1"/>
  <c r="G22" i="105"/>
  <c r="M22" i="104"/>
  <c r="E4" i="93"/>
  <c r="J4" i="93" s="1"/>
  <c r="D4" i="104"/>
  <c r="D4" i="102"/>
  <c r="D4" i="103"/>
  <c r="E3" i="93"/>
  <c r="J3" i="93" s="1"/>
  <c r="D3" i="104"/>
  <c r="D3" i="103"/>
  <c r="D3" i="102"/>
  <c r="U29" i="90"/>
  <c r="V29" i="90" s="1"/>
  <c r="I25" i="105"/>
  <c r="G18" i="105"/>
  <c r="M18" i="104"/>
  <c r="E32" i="93"/>
  <c r="J32" i="93" s="1"/>
  <c r="D32" i="102"/>
  <c r="D32" i="104"/>
  <c r="D32" i="103"/>
  <c r="E31" i="93"/>
  <c r="J31" i="93" s="1"/>
  <c r="D31" i="102"/>
  <c r="D31" i="103"/>
  <c r="D31" i="104"/>
  <c r="U28" i="90"/>
  <c r="V28" i="90" s="1"/>
  <c r="U12" i="90"/>
  <c r="V12" i="90" s="1"/>
  <c r="U13" i="90"/>
  <c r="V13" i="90" s="1"/>
  <c r="M14" i="104"/>
  <c r="G14" i="105"/>
  <c r="E16" i="93"/>
  <c r="J16" i="93" s="1"/>
  <c r="D16" i="102"/>
  <c r="D16" i="103"/>
  <c r="D16" i="104"/>
  <c r="E28" i="93"/>
  <c r="J28" i="93" s="1"/>
  <c r="D28" i="104"/>
  <c r="D28" i="103"/>
  <c r="D28" i="102"/>
  <c r="E27" i="93"/>
  <c r="J27" i="93" s="1"/>
  <c r="D27" i="103"/>
  <c r="D27" i="104"/>
  <c r="D27" i="102"/>
  <c r="G10" i="105"/>
  <c r="L10" i="104"/>
  <c r="M10" i="104"/>
  <c r="U21" i="89"/>
  <c r="V21" i="89" s="1"/>
  <c r="U25" i="89"/>
  <c r="V25" i="89" s="1"/>
  <c r="U15" i="89"/>
  <c r="V15" i="89" s="1"/>
  <c r="U32" i="88"/>
  <c r="V32" i="88" s="1"/>
  <c r="U11" i="88"/>
  <c r="V11" i="88" s="1"/>
  <c r="Q12" i="106"/>
  <c r="N12" i="106"/>
  <c r="O13" i="106"/>
  <c r="Q13" i="106"/>
  <c r="U16" i="103"/>
  <c r="S14" i="103"/>
  <c r="R14" i="103"/>
  <c r="Q14" i="103"/>
  <c r="U14" i="103"/>
  <c r="S15" i="103"/>
  <c r="U15" i="103"/>
  <c r="S16" i="103"/>
  <c r="R15" i="103"/>
  <c r="R16" i="103"/>
  <c r="Q15" i="103"/>
  <c r="Q16" i="103"/>
  <c r="AC10" i="93"/>
  <c r="AC3" i="93"/>
  <c r="AA31" i="93"/>
  <c r="AA3" i="93"/>
  <c r="Z9" i="93"/>
  <c r="AA10" i="93"/>
  <c r="AC30" i="93"/>
  <c r="AA30" i="93"/>
  <c r="Z31" i="93" s="1"/>
  <c r="Z30" i="93"/>
  <c r="AC9" i="93"/>
  <c r="AA2" i="93"/>
  <c r="Z3" i="93" s="1"/>
  <c r="AA9" i="93"/>
  <c r="Z10" i="93" s="1"/>
  <c r="AC2" i="93"/>
  <c r="AC24" i="93"/>
  <c r="AA24" i="93"/>
  <c r="AC23" i="93"/>
  <c r="AA23" i="93"/>
  <c r="Z24" i="93" s="1"/>
  <c r="Z23" i="93"/>
  <c r="Z2" i="93"/>
  <c r="AC31" i="93"/>
  <c r="U2" i="59"/>
  <c r="T2" i="68"/>
  <c r="D200" i="68"/>
  <c r="D199" i="68"/>
  <c r="D198" i="68"/>
  <c r="D197" i="68"/>
  <c r="D196" i="68"/>
  <c r="D195" i="68"/>
  <c r="D194" i="68"/>
  <c r="D193" i="68"/>
  <c r="D192" i="68"/>
  <c r="D191" i="68"/>
  <c r="D190" i="68"/>
  <c r="D189" i="68"/>
  <c r="D188" i="68"/>
  <c r="D187" i="68"/>
  <c r="D186" i="68"/>
  <c r="D185" i="68"/>
  <c r="D184" i="68"/>
  <c r="D183" i="68"/>
  <c r="D182" i="68"/>
  <c r="D181" i="68"/>
  <c r="D180" i="68"/>
  <c r="D179" i="68"/>
  <c r="D178" i="68"/>
  <c r="D177" i="68"/>
  <c r="D176" i="68"/>
  <c r="D175" i="68"/>
  <c r="D174" i="68"/>
  <c r="D173" i="68"/>
  <c r="D172" i="68"/>
  <c r="D171" i="68"/>
  <c r="D170" i="68"/>
  <c r="D169" i="68"/>
  <c r="D168" i="68"/>
  <c r="D167" i="68"/>
  <c r="D166" i="68"/>
  <c r="D165" i="68"/>
  <c r="D164" i="68"/>
  <c r="D163" i="68"/>
  <c r="D162" i="68"/>
  <c r="D161" i="68"/>
  <c r="D160" i="68"/>
  <c r="D159" i="68"/>
  <c r="D158" i="68"/>
  <c r="D157" i="68"/>
  <c r="D156" i="68"/>
  <c r="D155" i="68"/>
  <c r="D154" i="68"/>
  <c r="D153" i="68"/>
  <c r="D152" i="68"/>
  <c r="D151" i="68"/>
  <c r="D150" i="68"/>
  <c r="D149" i="68"/>
  <c r="D148" i="68"/>
  <c r="D147" i="68"/>
  <c r="D146" i="68"/>
  <c r="D145" i="68"/>
  <c r="D144" i="68"/>
  <c r="D143" i="68"/>
  <c r="D142" i="68"/>
  <c r="D141" i="68"/>
  <c r="D140" i="68"/>
  <c r="D139" i="68"/>
  <c r="D138" i="68"/>
  <c r="D137" i="68"/>
  <c r="D136" i="68"/>
  <c r="D135" i="68"/>
  <c r="D134" i="68"/>
  <c r="D133" i="68"/>
  <c r="D132" i="68"/>
  <c r="D131" i="68"/>
  <c r="D130" i="68"/>
  <c r="D129" i="68"/>
  <c r="D128" i="68"/>
  <c r="D127" i="68"/>
  <c r="D126" i="68"/>
  <c r="D125" i="68"/>
  <c r="D124" i="68"/>
  <c r="D123" i="68"/>
  <c r="D122" i="68"/>
  <c r="D121" i="68"/>
  <c r="D120" i="68"/>
  <c r="D119" i="68"/>
  <c r="D118" i="68"/>
  <c r="D117" i="68"/>
  <c r="D116" i="68"/>
  <c r="D115" i="68"/>
  <c r="D114" i="68"/>
  <c r="D113" i="68"/>
  <c r="D112" i="68"/>
  <c r="D111" i="68"/>
  <c r="D110" i="68"/>
  <c r="D109" i="68"/>
  <c r="D108" i="68"/>
  <c r="D107" i="68"/>
  <c r="D106" i="68"/>
  <c r="D105" i="68"/>
  <c r="D104" i="68"/>
  <c r="D103" i="68"/>
  <c r="D102" i="68"/>
  <c r="D101" i="68"/>
  <c r="D100" i="68"/>
  <c r="D99" i="68"/>
  <c r="D98" i="68"/>
  <c r="D97" i="68"/>
  <c r="D96" i="68"/>
  <c r="D95" i="68"/>
  <c r="D94" i="68"/>
  <c r="D93" i="68"/>
  <c r="D92" i="68"/>
  <c r="D91" i="68"/>
  <c r="D90" i="68"/>
  <c r="D89" i="68"/>
  <c r="D88" i="68"/>
  <c r="D87" i="68"/>
  <c r="D86" i="68"/>
  <c r="D85" i="68"/>
  <c r="D84" i="68"/>
  <c r="D83" i="68"/>
  <c r="D82" i="68"/>
  <c r="D81" i="68"/>
  <c r="D80" i="68"/>
  <c r="D79" i="68"/>
  <c r="D78" i="68"/>
  <c r="D77" i="68"/>
  <c r="D76" i="68"/>
  <c r="D75" i="68"/>
  <c r="D74" i="68"/>
  <c r="D73" i="68"/>
  <c r="D72" i="68"/>
  <c r="D71" i="68"/>
  <c r="D70" i="68"/>
  <c r="D69" i="68"/>
  <c r="D68" i="68"/>
  <c r="D67" i="68"/>
  <c r="D66" i="68"/>
  <c r="D65" i="68"/>
  <c r="D64" i="68"/>
  <c r="D63" i="68"/>
  <c r="D62" i="68"/>
  <c r="D61" i="68"/>
  <c r="D60" i="68"/>
  <c r="D59" i="68"/>
  <c r="D58" i="68"/>
  <c r="D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8" i="68"/>
  <c r="D7" i="68"/>
  <c r="D6" i="68"/>
  <c r="D5" i="68"/>
  <c r="D4" i="68"/>
  <c r="D3" i="68"/>
  <c r="D2" i="68"/>
  <c r="C200" i="68"/>
  <c r="B200" i="68"/>
  <c r="A200" i="68"/>
  <c r="C199" i="68"/>
  <c r="B199" i="68"/>
  <c r="A199" i="68"/>
  <c r="C198" i="68"/>
  <c r="B198" i="68"/>
  <c r="A198" i="68"/>
  <c r="C197" i="68"/>
  <c r="B197" i="68"/>
  <c r="A197" i="68"/>
  <c r="C196" i="68"/>
  <c r="B196" i="68"/>
  <c r="A196" i="68"/>
  <c r="C195" i="68"/>
  <c r="B195" i="68"/>
  <c r="A195" i="68"/>
  <c r="C194" i="68"/>
  <c r="B194" i="68"/>
  <c r="A194" i="68"/>
  <c r="C193" i="68"/>
  <c r="B193" i="68"/>
  <c r="A193" i="68"/>
  <c r="C192" i="68"/>
  <c r="B192" i="68"/>
  <c r="A192" i="68"/>
  <c r="C191" i="68"/>
  <c r="B191" i="68"/>
  <c r="A191" i="68"/>
  <c r="C190" i="68"/>
  <c r="B190" i="68"/>
  <c r="A190" i="68"/>
  <c r="C189" i="68"/>
  <c r="B189" i="68"/>
  <c r="A189" i="68"/>
  <c r="C188" i="68"/>
  <c r="B188" i="68"/>
  <c r="A188" i="68"/>
  <c r="C187" i="68"/>
  <c r="B187" i="68"/>
  <c r="A187" i="68"/>
  <c r="C186" i="68"/>
  <c r="B186" i="68"/>
  <c r="A186" i="68"/>
  <c r="C185" i="68"/>
  <c r="B185" i="68"/>
  <c r="A185" i="68"/>
  <c r="C184" i="68"/>
  <c r="B184" i="68"/>
  <c r="A184" i="68"/>
  <c r="C183" i="68"/>
  <c r="B183" i="68"/>
  <c r="A183" i="68"/>
  <c r="C182" i="68"/>
  <c r="B182" i="68"/>
  <c r="A182" i="68"/>
  <c r="C181" i="68"/>
  <c r="B181" i="68"/>
  <c r="A181" i="68"/>
  <c r="C180" i="68"/>
  <c r="B180" i="68"/>
  <c r="A180" i="68"/>
  <c r="C179" i="68"/>
  <c r="B179" i="68"/>
  <c r="A179" i="68"/>
  <c r="C178" i="68"/>
  <c r="B178" i="68"/>
  <c r="A178" i="68"/>
  <c r="C177" i="68"/>
  <c r="B177" i="68"/>
  <c r="A177" i="68"/>
  <c r="C176" i="68"/>
  <c r="B176" i="68"/>
  <c r="A176" i="68"/>
  <c r="C175" i="68"/>
  <c r="B175" i="68"/>
  <c r="A175" i="68"/>
  <c r="C174" i="68"/>
  <c r="B174" i="68"/>
  <c r="A174" i="68"/>
  <c r="C173" i="68"/>
  <c r="B173" i="68"/>
  <c r="A173" i="68"/>
  <c r="C172" i="68"/>
  <c r="B172" i="68"/>
  <c r="A172" i="68"/>
  <c r="C171" i="68"/>
  <c r="B171" i="68"/>
  <c r="A171" i="68"/>
  <c r="C170" i="68"/>
  <c r="B170" i="68"/>
  <c r="A170" i="68"/>
  <c r="C169" i="68"/>
  <c r="B169" i="68"/>
  <c r="A169" i="68"/>
  <c r="C168" i="68"/>
  <c r="B168" i="68"/>
  <c r="A168" i="68"/>
  <c r="C167" i="68"/>
  <c r="B167" i="68"/>
  <c r="A167" i="68"/>
  <c r="C166" i="68"/>
  <c r="B166" i="68"/>
  <c r="A166" i="68"/>
  <c r="C165" i="68"/>
  <c r="B165" i="68"/>
  <c r="A165" i="68"/>
  <c r="C164" i="68"/>
  <c r="B164" i="68"/>
  <c r="A164" i="68"/>
  <c r="C163" i="68"/>
  <c r="B163" i="68"/>
  <c r="A163" i="68"/>
  <c r="C162" i="68"/>
  <c r="B162" i="68"/>
  <c r="A162" i="68"/>
  <c r="C161" i="68"/>
  <c r="B161" i="68"/>
  <c r="A161" i="68"/>
  <c r="C160" i="68"/>
  <c r="B160" i="68"/>
  <c r="A160" i="68"/>
  <c r="C159" i="68"/>
  <c r="B159" i="68"/>
  <c r="A159" i="68"/>
  <c r="C158" i="68"/>
  <c r="B158" i="68"/>
  <c r="A158" i="68"/>
  <c r="C157" i="68"/>
  <c r="B157" i="68"/>
  <c r="A157" i="68"/>
  <c r="C156" i="68"/>
  <c r="B156" i="68"/>
  <c r="A156" i="68"/>
  <c r="C155" i="68"/>
  <c r="B155" i="68"/>
  <c r="A155" i="68"/>
  <c r="C154" i="68"/>
  <c r="B154" i="68"/>
  <c r="A154" i="68"/>
  <c r="C153" i="68"/>
  <c r="B153" i="68"/>
  <c r="A153" i="68"/>
  <c r="C152" i="68"/>
  <c r="B152" i="68"/>
  <c r="A152" i="68"/>
  <c r="C151" i="68"/>
  <c r="B151" i="68"/>
  <c r="A151" i="68"/>
  <c r="C150" i="68"/>
  <c r="B150" i="68"/>
  <c r="A150" i="68"/>
  <c r="C149" i="68"/>
  <c r="B149" i="68"/>
  <c r="A149" i="68"/>
  <c r="C148" i="68"/>
  <c r="B148" i="68"/>
  <c r="A148" i="68"/>
  <c r="C147" i="68"/>
  <c r="B147" i="68"/>
  <c r="A147" i="68"/>
  <c r="C146" i="68"/>
  <c r="B146" i="68"/>
  <c r="A146" i="68"/>
  <c r="C145" i="68"/>
  <c r="B145" i="68"/>
  <c r="A145" i="68"/>
  <c r="C144" i="68"/>
  <c r="B144" i="68"/>
  <c r="A144" i="68"/>
  <c r="C143" i="68"/>
  <c r="B143" i="68"/>
  <c r="A143" i="68"/>
  <c r="C142" i="68"/>
  <c r="B142" i="68"/>
  <c r="A142" i="68"/>
  <c r="C141" i="68"/>
  <c r="B141" i="68"/>
  <c r="A141" i="68"/>
  <c r="C140" i="68"/>
  <c r="B140" i="68"/>
  <c r="A140" i="68"/>
  <c r="C139" i="68"/>
  <c r="B139" i="68"/>
  <c r="A139" i="68"/>
  <c r="C138" i="68"/>
  <c r="B138" i="68"/>
  <c r="A138" i="68"/>
  <c r="C137" i="68"/>
  <c r="B137" i="68"/>
  <c r="A137" i="68"/>
  <c r="C136" i="68"/>
  <c r="B136" i="68"/>
  <c r="A136" i="68"/>
  <c r="C135" i="68"/>
  <c r="B135" i="68"/>
  <c r="A135" i="68"/>
  <c r="C134" i="68"/>
  <c r="B134" i="68"/>
  <c r="A134" i="68"/>
  <c r="C133" i="68"/>
  <c r="B133" i="68"/>
  <c r="A133" i="68"/>
  <c r="C132" i="68"/>
  <c r="B132" i="68"/>
  <c r="A132" i="68"/>
  <c r="C131" i="68"/>
  <c r="B131" i="68"/>
  <c r="A131" i="68"/>
  <c r="C130" i="68"/>
  <c r="B130" i="68"/>
  <c r="A130" i="68"/>
  <c r="C129" i="68"/>
  <c r="B129" i="68"/>
  <c r="A129" i="68"/>
  <c r="C128" i="68"/>
  <c r="B128" i="68"/>
  <c r="A128" i="68"/>
  <c r="C127" i="68"/>
  <c r="B127" i="68"/>
  <c r="A127" i="68"/>
  <c r="C126" i="68"/>
  <c r="B126" i="68"/>
  <c r="A126" i="68"/>
  <c r="C125" i="68"/>
  <c r="B125" i="68"/>
  <c r="A125" i="68"/>
  <c r="C124" i="68"/>
  <c r="B124" i="68"/>
  <c r="A124" i="68"/>
  <c r="C123" i="68"/>
  <c r="B123" i="68"/>
  <c r="A123" i="68"/>
  <c r="C122" i="68"/>
  <c r="B122" i="68"/>
  <c r="A122" i="68"/>
  <c r="C121" i="68"/>
  <c r="B121" i="68"/>
  <c r="A121" i="68"/>
  <c r="C120" i="68"/>
  <c r="B120" i="68"/>
  <c r="A120" i="68"/>
  <c r="C119" i="68"/>
  <c r="B119" i="68"/>
  <c r="A119" i="68"/>
  <c r="C118" i="68"/>
  <c r="B118" i="68"/>
  <c r="A118" i="68"/>
  <c r="C117" i="68"/>
  <c r="B117" i="68"/>
  <c r="A117" i="68"/>
  <c r="C116" i="68"/>
  <c r="B116" i="68"/>
  <c r="A116" i="68"/>
  <c r="C115" i="68"/>
  <c r="B115" i="68"/>
  <c r="A115" i="68"/>
  <c r="C114" i="68"/>
  <c r="B114" i="68"/>
  <c r="A114" i="68"/>
  <c r="C113" i="68"/>
  <c r="B113" i="68"/>
  <c r="A113" i="68"/>
  <c r="C112" i="68"/>
  <c r="B112" i="68"/>
  <c r="A112" i="68"/>
  <c r="C111" i="68"/>
  <c r="B111" i="68"/>
  <c r="A111" i="68"/>
  <c r="C110" i="68"/>
  <c r="B110" i="68"/>
  <c r="A110" i="68"/>
  <c r="C109" i="68"/>
  <c r="B109" i="68"/>
  <c r="A109" i="68"/>
  <c r="C108" i="68"/>
  <c r="B108" i="68"/>
  <c r="A108" i="68"/>
  <c r="C107" i="68"/>
  <c r="B107" i="68"/>
  <c r="A107" i="68"/>
  <c r="C106" i="68"/>
  <c r="B106" i="68"/>
  <c r="A106" i="68"/>
  <c r="C105" i="68"/>
  <c r="B105" i="68"/>
  <c r="A105" i="68"/>
  <c r="C104" i="68"/>
  <c r="B104" i="68"/>
  <c r="A104" i="68"/>
  <c r="C103" i="68"/>
  <c r="B103" i="68"/>
  <c r="A103" i="68"/>
  <c r="C102" i="68"/>
  <c r="B102" i="68"/>
  <c r="A102" i="68"/>
  <c r="C101" i="68"/>
  <c r="B101" i="68"/>
  <c r="A101" i="68"/>
  <c r="C100" i="68"/>
  <c r="B100" i="68"/>
  <c r="A100" i="68"/>
  <c r="C99" i="68"/>
  <c r="B99" i="68"/>
  <c r="A99" i="68"/>
  <c r="C98" i="68"/>
  <c r="B98" i="68"/>
  <c r="A98" i="68"/>
  <c r="C97" i="68"/>
  <c r="B97" i="68"/>
  <c r="A97" i="68"/>
  <c r="C96" i="68"/>
  <c r="B96" i="68"/>
  <c r="A96" i="68"/>
  <c r="C95" i="68"/>
  <c r="B95" i="68"/>
  <c r="A95" i="68"/>
  <c r="C94" i="68"/>
  <c r="B94" i="68"/>
  <c r="A94" i="68"/>
  <c r="C93" i="68"/>
  <c r="B93" i="68"/>
  <c r="A93" i="68"/>
  <c r="C92" i="68"/>
  <c r="B92" i="68"/>
  <c r="A92" i="68"/>
  <c r="C91" i="68"/>
  <c r="B91" i="68"/>
  <c r="A91" i="68"/>
  <c r="C90" i="68"/>
  <c r="B90" i="68"/>
  <c r="A90" i="68"/>
  <c r="C89" i="68"/>
  <c r="B89" i="68"/>
  <c r="A89" i="68"/>
  <c r="C88" i="68"/>
  <c r="B88" i="68"/>
  <c r="A88" i="68"/>
  <c r="C87" i="68"/>
  <c r="B87" i="68"/>
  <c r="A87" i="68"/>
  <c r="C86" i="68"/>
  <c r="B86" i="68"/>
  <c r="A86" i="68"/>
  <c r="C85" i="68"/>
  <c r="B85" i="68"/>
  <c r="A85" i="68"/>
  <c r="C84" i="68"/>
  <c r="B84" i="68"/>
  <c r="A84" i="68"/>
  <c r="C83" i="68"/>
  <c r="B83" i="68"/>
  <c r="A83" i="68"/>
  <c r="C82" i="68"/>
  <c r="B82" i="68"/>
  <c r="A82" i="68"/>
  <c r="C81" i="68"/>
  <c r="B81" i="68"/>
  <c r="A81" i="68"/>
  <c r="C80" i="68"/>
  <c r="B80" i="68"/>
  <c r="A80" i="68"/>
  <c r="C79" i="68"/>
  <c r="B79" i="68"/>
  <c r="A79" i="68"/>
  <c r="C78" i="68"/>
  <c r="B78" i="68"/>
  <c r="A78" i="68"/>
  <c r="C77" i="68"/>
  <c r="B77" i="68"/>
  <c r="A77" i="68"/>
  <c r="C76" i="68"/>
  <c r="B76" i="68"/>
  <c r="A76" i="68"/>
  <c r="C75" i="68"/>
  <c r="B75" i="68"/>
  <c r="A75" i="68"/>
  <c r="C74" i="68"/>
  <c r="B74" i="68"/>
  <c r="A74" i="68"/>
  <c r="C73" i="68"/>
  <c r="B73" i="68"/>
  <c r="A73" i="68"/>
  <c r="C72" i="68"/>
  <c r="B72" i="68"/>
  <c r="A72" i="68"/>
  <c r="C71" i="68"/>
  <c r="B71" i="68"/>
  <c r="A71" i="68"/>
  <c r="C70" i="68"/>
  <c r="B70" i="68"/>
  <c r="A70" i="68"/>
  <c r="C69" i="68"/>
  <c r="B69" i="68"/>
  <c r="A69" i="68"/>
  <c r="C68" i="68"/>
  <c r="B68" i="68"/>
  <c r="A68" i="68"/>
  <c r="C67" i="68"/>
  <c r="B67" i="68"/>
  <c r="A67" i="68"/>
  <c r="C66" i="68"/>
  <c r="B66" i="68"/>
  <c r="A66" i="68"/>
  <c r="C65" i="68"/>
  <c r="B65" i="68"/>
  <c r="A65" i="68"/>
  <c r="C64" i="68"/>
  <c r="B64" i="68"/>
  <c r="A64" i="68"/>
  <c r="C63" i="68"/>
  <c r="B63" i="68"/>
  <c r="A63" i="68"/>
  <c r="C62" i="68"/>
  <c r="B62" i="68"/>
  <c r="A62" i="68"/>
  <c r="C61" i="68"/>
  <c r="B61" i="68"/>
  <c r="A61" i="68"/>
  <c r="C60" i="68"/>
  <c r="B60" i="68"/>
  <c r="A60" i="68"/>
  <c r="C59" i="68"/>
  <c r="B59" i="68"/>
  <c r="A59" i="68"/>
  <c r="C58" i="68"/>
  <c r="B58" i="68"/>
  <c r="A58" i="68"/>
  <c r="C57" i="68"/>
  <c r="B57" i="68"/>
  <c r="A57" i="68"/>
  <c r="C56" i="68"/>
  <c r="B56" i="68"/>
  <c r="A56" i="68"/>
  <c r="C55" i="68"/>
  <c r="B55" i="68"/>
  <c r="A55" i="68"/>
  <c r="C54" i="68"/>
  <c r="B54" i="68"/>
  <c r="A54" i="68"/>
  <c r="C53" i="68"/>
  <c r="B53" i="68"/>
  <c r="A53" i="68"/>
  <c r="C52" i="68"/>
  <c r="B52" i="68"/>
  <c r="A52" i="68"/>
  <c r="C51" i="68"/>
  <c r="B51" i="68"/>
  <c r="A51" i="68"/>
  <c r="C50" i="68"/>
  <c r="B50" i="68"/>
  <c r="A50" i="68"/>
  <c r="C49" i="68"/>
  <c r="B49" i="68"/>
  <c r="A49" i="68"/>
  <c r="C48" i="68"/>
  <c r="B48" i="68"/>
  <c r="A48" i="68"/>
  <c r="C47" i="68"/>
  <c r="B47" i="68"/>
  <c r="A47" i="68"/>
  <c r="C46" i="68"/>
  <c r="B46" i="68"/>
  <c r="A46" i="68"/>
  <c r="C45" i="68"/>
  <c r="B45" i="68"/>
  <c r="A45" i="68"/>
  <c r="C44" i="68"/>
  <c r="B44" i="68"/>
  <c r="A44" i="68"/>
  <c r="C43" i="68"/>
  <c r="B43" i="68"/>
  <c r="A43" i="68"/>
  <c r="C42" i="68"/>
  <c r="B42" i="68"/>
  <c r="A42" i="68"/>
  <c r="C41" i="68"/>
  <c r="B41" i="68"/>
  <c r="A41" i="68"/>
  <c r="C40" i="68"/>
  <c r="B40" i="68"/>
  <c r="A40" i="68"/>
  <c r="C39" i="68"/>
  <c r="B39" i="68"/>
  <c r="A39" i="68"/>
  <c r="C38" i="68"/>
  <c r="B38" i="68"/>
  <c r="A38" i="68"/>
  <c r="C37" i="68"/>
  <c r="B37" i="68"/>
  <c r="A37" i="68"/>
  <c r="C36" i="68"/>
  <c r="B36" i="68"/>
  <c r="A36" i="68"/>
  <c r="C35" i="68"/>
  <c r="B35" i="68"/>
  <c r="A35" i="68"/>
  <c r="C34" i="68"/>
  <c r="B34" i="68"/>
  <c r="A34" i="68"/>
  <c r="C33" i="68"/>
  <c r="B33" i="68"/>
  <c r="A33" i="68"/>
  <c r="C32" i="68"/>
  <c r="B32" i="68"/>
  <c r="A32" i="68"/>
  <c r="C31" i="68"/>
  <c r="B31" i="68"/>
  <c r="A31" i="68"/>
  <c r="C30" i="68"/>
  <c r="B30" i="68"/>
  <c r="A30" i="68"/>
  <c r="C29" i="68"/>
  <c r="B29" i="68"/>
  <c r="A29" i="68"/>
  <c r="C28" i="68"/>
  <c r="B28" i="68"/>
  <c r="A28" i="68"/>
  <c r="C27" i="68"/>
  <c r="B27" i="68"/>
  <c r="A27" i="68"/>
  <c r="C26" i="68"/>
  <c r="B26" i="68"/>
  <c r="A26" i="68"/>
  <c r="C25" i="68"/>
  <c r="B25" i="68"/>
  <c r="A25" i="68"/>
  <c r="C24" i="68"/>
  <c r="B24" i="68"/>
  <c r="A24" i="68"/>
  <c r="C23" i="68"/>
  <c r="B23" i="68"/>
  <c r="A23" i="68"/>
  <c r="C22" i="68"/>
  <c r="B22" i="68"/>
  <c r="A22" i="68"/>
  <c r="C21" i="68"/>
  <c r="B21" i="68"/>
  <c r="A21" i="68"/>
  <c r="C20" i="68"/>
  <c r="B20" i="68"/>
  <c r="A20" i="68"/>
  <c r="C19" i="68"/>
  <c r="B19" i="68"/>
  <c r="A19" i="68"/>
  <c r="C18" i="68"/>
  <c r="B18" i="68"/>
  <c r="A18" i="68"/>
  <c r="C17" i="68"/>
  <c r="B17" i="68"/>
  <c r="A17" i="68"/>
  <c r="C16" i="68"/>
  <c r="B16" i="68"/>
  <c r="A16" i="68"/>
  <c r="C15" i="68"/>
  <c r="B15" i="68"/>
  <c r="A15" i="68"/>
  <c r="C14" i="68"/>
  <c r="B14" i="68"/>
  <c r="A14" i="68"/>
  <c r="C13" i="68"/>
  <c r="B13" i="68"/>
  <c r="A13" i="68"/>
  <c r="C12" i="68"/>
  <c r="B12" i="68"/>
  <c r="A12" i="68"/>
  <c r="C11" i="68"/>
  <c r="B11" i="68"/>
  <c r="A11" i="68"/>
  <c r="C10" i="68"/>
  <c r="B10" i="68"/>
  <c r="A10" i="68"/>
  <c r="C9" i="68"/>
  <c r="B9" i="68"/>
  <c r="A9" i="68"/>
  <c r="C8" i="68"/>
  <c r="B8" i="68"/>
  <c r="A8" i="68"/>
  <c r="C7" i="68"/>
  <c r="B7" i="68"/>
  <c r="A7" i="68"/>
  <c r="C6" i="68"/>
  <c r="B6" i="68"/>
  <c r="A6" i="68"/>
  <c r="C5" i="68"/>
  <c r="B5" i="68"/>
  <c r="A5" i="68"/>
  <c r="C4" i="68"/>
  <c r="B4" i="68"/>
  <c r="A4" i="68"/>
  <c r="C3" i="68"/>
  <c r="B3" i="68"/>
  <c r="A3" i="68"/>
  <c r="C2" i="68"/>
  <c r="B2" i="68"/>
  <c r="A2" i="68"/>
  <c r="D200" i="30"/>
  <c r="C200" i="30"/>
  <c r="B200" i="30"/>
  <c r="A200" i="30"/>
  <c r="D199" i="30"/>
  <c r="C199" i="30"/>
  <c r="B199" i="30"/>
  <c r="A199" i="30"/>
  <c r="D198" i="30"/>
  <c r="C198" i="30"/>
  <c r="B198" i="30"/>
  <c r="A198" i="30"/>
  <c r="D197" i="30"/>
  <c r="C197" i="30"/>
  <c r="B197" i="30"/>
  <c r="A197" i="30"/>
  <c r="D196" i="30"/>
  <c r="C196" i="30"/>
  <c r="B196" i="30"/>
  <c r="A196" i="30"/>
  <c r="D195" i="30"/>
  <c r="C195" i="30"/>
  <c r="B195" i="30"/>
  <c r="A195" i="30"/>
  <c r="D194" i="30"/>
  <c r="C194" i="30"/>
  <c r="B194" i="30"/>
  <c r="A194" i="30"/>
  <c r="D193" i="30"/>
  <c r="C193" i="30"/>
  <c r="B193" i="30"/>
  <c r="A193" i="30"/>
  <c r="D192" i="30"/>
  <c r="C192" i="30"/>
  <c r="B192" i="30"/>
  <c r="A192" i="30"/>
  <c r="D191" i="30"/>
  <c r="C191" i="30"/>
  <c r="B191" i="30"/>
  <c r="A191" i="30"/>
  <c r="D190" i="30"/>
  <c r="C190" i="30"/>
  <c r="B190" i="30"/>
  <c r="A190" i="30"/>
  <c r="D189" i="30"/>
  <c r="C189" i="30"/>
  <c r="B189" i="30"/>
  <c r="A189" i="30"/>
  <c r="D188" i="30"/>
  <c r="C188" i="30"/>
  <c r="B188" i="30"/>
  <c r="A188" i="30"/>
  <c r="D187" i="30"/>
  <c r="C187" i="30"/>
  <c r="B187" i="30"/>
  <c r="A187" i="30"/>
  <c r="D186" i="30"/>
  <c r="C186" i="30"/>
  <c r="B186" i="30"/>
  <c r="A186" i="30"/>
  <c r="D185" i="30"/>
  <c r="C185" i="30"/>
  <c r="B185" i="30"/>
  <c r="A185" i="30"/>
  <c r="D184" i="30"/>
  <c r="C184" i="30"/>
  <c r="B184" i="30"/>
  <c r="A184" i="30"/>
  <c r="D183" i="30"/>
  <c r="C183" i="30"/>
  <c r="B183" i="30"/>
  <c r="A183" i="30"/>
  <c r="D182" i="30"/>
  <c r="C182" i="30"/>
  <c r="B182" i="30"/>
  <c r="A182" i="30"/>
  <c r="D181" i="30"/>
  <c r="C181" i="30"/>
  <c r="B181" i="30"/>
  <c r="A181" i="30"/>
  <c r="D180" i="30"/>
  <c r="C180" i="30"/>
  <c r="B180" i="30"/>
  <c r="A180" i="30"/>
  <c r="D179" i="30"/>
  <c r="C179" i="30"/>
  <c r="B179" i="30"/>
  <c r="A179" i="30"/>
  <c r="D178" i="30"/>
  <c r="C178" i="30"/>
  <c r="B178" i="30"/>
  <c r="A178" i="30"/>
  <c r="D177" i="30"/>
  <c r="C177" i="30"/>
  <c r="B177" i="30"/>
  <c r="A177" i="30"/>
  <c r="D176" i="30"/>
  <c r="C176" i="30"/>
  <c r="B176" i="30"/>
  <c r="A176" i="30"/>
  <c r="D175" i="30"/>
  <c r="C175" i="30"/>
  <c r="B175" i="30"/>
  <c r="A175" i="30"/>
  <c r="D174" i="30"/>
  <c r="C174" i="30"/>
  <c r="B174" i="30"/>
  <c r="A174" i="30"/>
  <c r="D173" i="30"/>
  <c r="C173" i="30"/>
  <c r="B173" i="30"/>
  <c r="A173" i="30"/>
  <c r="D172" i="30"/>
  <c r="C172" i="30"/>
  <c r="B172" i="30"/>
  <c r="A172" i="30"/>
  <c r="D171" i="30"/>
  <c r="C171" i="30"/>
  <c r="B171" i="30"/>
  <c r="A171" i="30"/>
  <c r="D170" i="30"/>
  <c r="C170" i="30"/>
  <c r="B170" i="30"/>
  <c r="A170" i="30"/>
  <c r="D169" i="30"/>
  <c r="C169" i="30"/>
  <c r="B169" i="30"/>
  <c r="A169" i="30"/>
  <c r="D168" i="30"/>
  <c r="C168" i="30"/>
  <c r="B168" i="30"/>
  <c r="A168" i="30"/>
  <c r="D167" i="30"/>
  <c r="C167" i="30"/>
  <c r="B167" i="30"/>
  <c r="A167" i="30"/>
  <c r="D166" i="30"/>
  <c r="C166" i="30"/>
  <c r="B166" i="30"/>
  <c r="A166" i="30"/>
  <c r="D165" i="30"/>
  <c r="C165" i="30"/>
  <c r="B165" i="30"/>
  <c r="A165" i="30"/>
  <c r="D164" i="30"/>
  <c r="C164" i="30"/>
  <c r="B164" i="30"/>
  <c r="A164" i="30"/>
  <c r="D163" i="30"/>
  <c r="C163" i="30"/>
  <c r="B163" i="30"/>
  <c r="A163" i="30"/>
  <c r="D162" i="30"/>
  <c r="C162" i="30"/>
  <c r="B162" i="30"/>
  <c r="A162" i="30"/>
  <c r="D161" i="30"/>
  <c r="C161" i="30"/>
  <c r="B161" i="30"/>
  <c r="A161" i="30"/>
  <c r="D160" i="30"/>
  <c r="C160" i="30"/>
  <c r="B160" i="30"/>
  <c r="A160" i="30"/>
  <c r="D159" i="30"/>
  <c r="C159" i="30"/>
  <c r="B159" i="30"/>
  <c r="A159" i="30"/>
  <c r="D158" i="30"/>
  <c r="C158" i="30"/>
  <c r="B158" i="30"/>
  <c r="A158" i="30"/>
  <c r="D157" i="30"/>
  <c r="C157" i="30"/>
  <c r="B157" i="30"/>
  <c r="A157" i="30"/>
  <c r="D156" i="30"/>
  <c r="C156" i="30"/>
  <c r="B156" i="30"/>
  <c r="A156" i="30"/>
  <c r="D155" i="30"/>
  <c r="C155" i="30"/>
  <c r="B155" i="30"/>
  <c r="A155" i="30"/>
  <c r="D154" i="30"/>
  <c r="C154" i="30"/>
  <c r="B154" i="30"/>
  <c r="A154" i="30"/>
  <c r="D153" i="30"/>
  <c r="C153" i="30"/>
  <c r="B153" i="30"/>
  <c r="A153" i="30"/>
  <c r="D152" i="30"/>
  <c r="C152" i="30"/>
  <c r="B152" i="30"/>
  <c r="A152" i="30"/>
  <c r="D151" i="30"/>
  <c r="C151" i="30"/>
  <c r="B151" i="30"/>
  <c r="A151" i="30"/>
  <c r="D150" i="30"/>
  <c r="C150" i="30"/>
  <c r="B150" i="30"/>
  <c r="A150" i="30"/>
  <c r="D149" i="30"/>
  <c r="C149" i="30"/>
  <c r="B149" i="30"/>
  <c r="A149" i="30"/>
  <c r="D148" i="30"/>
  <c r="C148" i="30"/>
  <c r="B148" i="30"/>
  <c r="A148" i="30"/>
  <c r="D147" i="30"/>
  <c r="C147" i="30"/>
  <c r="B147" i="30"/>
  <c r="A147" i="30"/>
  <c r="D146" i="30"/>
  <c r="C146" i="30"/>
  <c r="B146" i="30"/>
  <c r="A146" i="30"/>
  <c r="D145" i="30"/>
  <c r="C145" i="30"/>
  <c r="B145" i="30"/>
  <c r="A145" i="30"/>
  <c r="D144" i="30"/>
  <c r="C144" i="30"/>
  <c r="B144" i="30"/>
  <c r="A144" i="30"/>
  <c r="D143" i="30"/>
  <c r="C143" i="30"/>
  <c r="B143" i="30"/>
  <c r="A143" i="30"/>
  <c r="D142" i="30"/>
  <c r="C142" i="30"/>
  <c r="B142" i="30"/>
  <c r="A142" i="30"/>
  <c r="D141" i="30"/>
  <c r="C141" i="30"/>
  <c r="B141" i="30"/>
  <c r="A141" i="30"/>
  <c r="D140" i="30"/>
  <c r="C140" i="30"/>
  <c r="B140" i="30"/>
  <c r="A140" i="30"/>
  <c r="D139" i="30"/>
  <c r="C139" i="30"/>
  <c r="B139" i="30"/>
  <c r="A139" i="30"/>
  <c r="D138" i="30"/>
  <c r="C138" i="30"/>
  <c r="B138" i="30"/>
  <c r="A138" i="30"/>
  <c r="D137" i="30"/>
  <c r="C137" i="30"/>
  <c r="B137" i="30"/>
  <c r="A137" i="30"/>
  <c r="D136" i="30"/>
  <c r="C136" i="30"/>
  <c r="B136" i="30"/>
  <c r="A136" i="30"/>
  <c r="D135" i="30"/>
  <c r="C135" i="30"/>
  <c r="B135" i="30"/>
  <c r="A135" i="30"/>
  <c r="D134" i="30"/>
  <c r="C134" i="30"/>
  <c r="B134" i="30"/>
  <c r="A134" i="30"/>
  <c r="D133" i="30"/>
  <c r="C133" i="30"/>
  <c r="B133" i="30"/>
  <c r="A133" i="30"/>
  <c r="D132" i="30"/>
  <c r="C132" i="30"/>
  <c r="B132" i="30"/>
  <c r="A132" i="30"/>
  <c r="D131" i="30"/>
  <c r="C131" i="30"/>
  <c r="B131" i="30"/>
  <c r="A131" i="30"/>
  <c r="D130" i="30"/>
  <c r="C130" i="30"/>
  <c r="B130" i="30"/>
  <c r="A130" i="30"/>
  <c r="D129" i="30"/>
  <c r="C129" i="30"/>
  <c r="B129" i="30"/>
  <c r="A129" i="30"/>
  <c r="D128" i="30"/>
  <c r="C128" i="30"/>
  <c r="B128" i="30"/>
  <c r="A128" i="30"/>
  <c r="D127" i="30"/>
  <c r="C127" i="30"/>
  <c r="B127" i="30"/>
  <c r="A127" i="30"/>
  <c r="D126" i="30"/>
  <c r="C126" i="30"/>
  <c r="B126" i="30"/>
  <c r="A126" i="30"/>
  <c r="D125" i="30"/>
  <c r="C125" i="30"/>
  <c r="B125" i="30"/>
  <c r="A125" i="30"/>
  <c r="D124" i="30"/>
  <c r="C124" i="30"/>
  <c r="B124" i="30"/>
  <c r="A124" i="30"/>
  <c r="D123" i="30"/>
  <c r="C123" i="30"/>
  <c r="B123" i="30"/>
  <c r="A123" i="30"/>
  <c r="D122" i="30"/>
  <c r="C122" i="30"/>
  <c r="B122" i="30"/>
  <c r="A122" i="30"/>
  <c r="D121" i="30"/>
  <c r="C121" i="30"/>
  <c r="B121" i="30"/>
  <c r="A121" i="30"/>
  <c r="D120" i="30"/>
  <c r="C120" i="30"/>
  <c r="B120" i="30"/>
  <c r="A120" i="30"/>
  <c r="D119" i="30"/>
  <c r="C119" i="30"/>
  <c r="B119" i="30"/>
  <c r="A119" i="30"/>
  <c r="D118" i="30"/>
  <c r="C118" i="30"/>
  <c r="B118" i="30"/>
  <c r="A118" i="30"/>
  <c r="D117" i="30"/>
  <c r="C117" i="30"/>
  <c r="B117" i="30"/>
  <c r="A117" i="30"/>
  <c r="D116" i="30"/>
  <c r="C116" i="30"/>
  <c r="B116" i="30"/>
  <c r="A116" i="30"/>
  <c r="D115" i="30"/>
  <c r="C115" i="30"/>
  <c r="B115" i="30"/>
  <c r="A115" i="30"/>
  <c r="D114" i="30"/>
  <c r="C114" i="30"/>
  <c r="B114" i="30"/>
  <c r="A114" i="30"/>
  <c r="D113" i="30"/>
  <c r="C113" i="30"/>
  <c r="B113" i="30"/>
  <c r="A113" i="30"/>
  <c r="D112" i="30"/>
  <c r="C112" i="30"/>
  <c r="B112" i="30"/>
  <c r="A112" i="30"/>
  <c r="D111" i="30"/>
  <c r="C111" i="30"/>
  <c r="B111" i="30"/>
  <c r="A111" i="30"/>
  <c r="D110" i="30"/>
  <c r="C110" i="30"/>
  <c r="B110" i="30"/>
  <c r="A110" i="30"/>
  <c r="D109" i="30"/>
  <c r="C109" i="30"/>
  <c r="B109" i="30"/>
  <c r="A109" i="30"/>
  <c r="D108" i="30"/>
  <c r="C108" i="30"/>
  <c r="B108" i="30"/>
  <c r="A108" i="30"/>
  <c r="D107" i="30"/>
  <c r="C107" i="30"/>
  <c r="B107" i="30"/>
  <c r="A107" i="30"/>
  <c r="D106" i="30"/>
  <c r="C106" i="30"/>
  <c r="B106" i="30"/>
  <c r="A106" i="30"/>
  <c r="D105" i="30"/>
  <c r="C105" i="30"/>
  <c r="B105" i="30"/>
  <c r="A105" i="30"/>
  <c r="D104" i="30"/>
  <c r="C104" i="30"/>
  <c r="B104" i="30"/>
  <c r="A104" i="30"/>
  <c r="D103" i="30"/>
  <c r="C103" i="30"/>
  <c r="B103" i="30"/>
  <c r="A103" i="30"/>
  <c r="D102" i="30"/>
  <c r="C102" i="30"/>
  <c r="B102" i="30"/>
  <c r="A102" i="30"/>
  <c r="D101" i="30"/>
  <c r="C101" i="30"/>
  <c r="B101" i="30"/>
  <c r="A101" i="30"/>
  <c r="D100" i="30"/>
  <c r="C100" i="30"/>
  <c r="B100" i="30"/>
  <c r="A100" i="30"/>
  <c r="D99" i="30"/>
  <c r="C99" i="30"/>
  <c r="B99" i="30"/>
  <c r="A99" i="30"/>
  <c r="D98" i="30"/>
  <c r="C98" i="30"/>
  <c r="B98" i="30"/>
  <c r="A98" i="30"/>
  <c r="D97" i="30"/>
  <c r="C97" i="30"/>
  <c r="B97" i="30"/>
  <c r="A97" i="30"/>
  <c r="D96" i="30"/>
  <c r="C96" i="30"/>
  <c r="B96" i="30"/>
  <c r="A96" i="30"/>
  <c r="D95" i="30"/>
  <c r="C95" i="30"/>
  <c r="B95" i="30"/>
  <c r="A95" i="30"/>
  <c r="D94" i="30"/>
  <c r="C94" i="30"/>
  <c r="B94" i="30"/>
  <c r="A94" i="30"/>
  <c r="D93" i="30"/>
  <c r="C93" i="30"/>
  <c r="B93" i="30"/>
  <c r="A93" i="30"/>
  <c r="D92" i="30"/>
  <c r="C92" i="30"/>
  <c r="B92" i="30"/>
  <c r="A92" i="30"/>
  <c r="D91" i="30"/>
  <c r="C91" i="30"/>
  <c r="B91" i="30"/>
  <c r="A91" i="30"/>
  <c r="D90" i="30"/>
  <c r="C90" i="30"/>
  <c r="B90" i="30"/>
  <c r="A90" i="30"/>
  <c r="D89" i="30"/>
  <c r="C89" i="30"/>
  <c r="B89" i="30"/>
  <c r="A89" i="30"/>
  <c r="D88" i="30"/>
  <c r="C88" i="30"/>
  <c r="B88" i="30"/>
  <c r="A88" i="30"/>
  <c r="D87" i="30"/>
  <c r="C87" i="30"/>
  <c r="B87" i="30"/>
  <c r="A87" i="30"/>
  <c r="D86" i="30"/>
  <c r="C86" i="30"/>
  <c r="B86" i="30"/>
  <c r="A86" i="30"/>
  <c r="D85" i="30"/>
  <c r="C85" i="30"/>
  <c r="B85" i="30"/>
  <c r="A85" i="30"/>
  <c r="D84" i="30"/>
  <c r="C84" i="30"/>
  <c r="B84" i="30"/>
  <c r="A84" i="30"/>
  <c r="D83" i="30"/>
  <c r="C83" i="30"/>
  <c r="B83" i="30"/>
  <c r="A83" i="30"/>
  <c r="D82" i="30"/>
  <c r="C82" i="30"/>
  <c r="B82" i="30"/>
  <c r="A82" i="30"/>
  <c r="D81" i="30"/>
  <c r="C81" i="30"/>
  <c r="B81" i="30"/>
  <c r="A81" i="30"/>
  <c r="D80" i="30"/>
  <c r="C80" i="30"/>
  <c r="B80" i="30"/>
  <c r="A80" i="30"/>
  <c r="D79" i="30"/>
  <c r="C79" i="30"/>
  <c r="B79" i="30"/>
  <c r="A79" i="30"/>
  <c r="D78" i="30"/>
  <c r="C78" i="30"/>
  <c r="B78" i="30"/>
  <c r="A78" i="30"/>
  <c r="D77" i="30"/>
  <c r="C77" i="30"/>
  <c r="B77" i="30"/>
  <c r="A77" i="30"/>
  <c r="D76" i="30"/>
  <c r="C76" i="30"/>
  <c r="B76" i="30"/>
  <c r="A76" i="30"/>
  <c r="D75" i="30"/>
  <c r="C75" i="30"/>
  <c r="B75" i="30"/>
  <c r="A75" i="30"/>
  <c r="D74" i="30"/>
  <c r="C74" i="30"/>
  <c r="B74" i="30"/>
  <c r="A74" i="30"/>
  <c r="D73" i="30"/>
  <c r="C73" i="30"/>
  <c r="B73" i="30"/>
  <c r="A73" i="30"/>
  <c r="D72" i="30"/>
  <c r="C72" i="30"/>
  <c r="B72" i="30"/>
  <c r="A72" i="30"/>
  <c r="D71" i="30"/>
  <c r="C71" i="30"/>
  <c r="B71" i="30"/>
  <c r="A71" i="30"/>
  <c r="D70" i="30"/>
  <c r="C70" i="30"/>
  <c r="B70" i="30"/>
  <c r="A70" i="30"/>
  <c r="D69" i="30"/>
  <c r="C69" i="30"/>
  <c r="B69" i="30"/>
  <c r="A69" i="30"/>
  <c r="D68" i="30"/>
  <c r="C68" i="30"/>
  <c r="B68" i="30"/>
  <c r="A68" i="30"/>
  <c r="D67" i="30"/>
  <c r="C67" i="30"/>
  <c r="B67" i="30"/>
  <c r="A67" i="30"/>
  <c r="D66" i="30"/>
  <c r="C66" i="30"/>
  <c r="B66" i="30"/>
  <c r="A66" i="30"/>
  <c r="D65" i="30"/>
  <c r="C65" i="30"/>
  <c r="B65" i="30"/>
  <c r="A65" i="30"/>
  <c r="D64" i="30"/>
  <c r="C64" i="30"/>
  <c r="B64" i="30"/>
  <c r="A64" i="30"/>
  <c r="D63" i="30"/>
  <c r="C63" i="30"/>
  <c r="B63" i="30"/>
  <c r="A63" i="30"/>
  <c r="D62" i="30"/>
  <c r="C62" i="30"/>
  <c r="B62" i="30"/>
  <c r="A62" i="30"/>
  <c r="D61" i="30"/>
  <c r="C61" i="30"/>
  <c r="B61" i="30"/>
  <c r="A61" i="30"/>
  <c r="D60" i="30"/>
  <c r="C60" i="30"/>
  <c r="B60" i="30"/>
  <c r="A60" i="30"/>
  <c r="D59" i="30"/>
  <c r="C59" i="30"/>
  <c r="B59" i="30"/>
  <c r="A59" i="30"/>
  <c r="D58" i="30"/>
  <c r="C58" i="30"/>
  <c r="B58" i="30"/>
  <c r="A58" i="30"/>
  <c r="D57" i="30"/>
  <c r="C57" i="30"/>
  <c r="B57" i="30"/>
  <c r="A57" i="30"/>
  <c r="D56" i="30"/>
  <c r="C56" i="30"/>
  <c r="B56" i="30"/>
  <c r="A56" i="30"/>
  <c r="D55" i="30"/>
  <c r="C55" i="30"/>
  <c r="B55" i="30"/>
  <c r="A55" i="30"/>
  <c r="D54" i="30"/>
  <c r="C54" i="30"/>
  <c r="B54" i="30"/>
  <c r="A54" i="30"/>
  <c r="D53" i="30"/>
  <c r="C53" i="30"/>
  <c r="B53" i="30"/>
  <c r="A53" i="30"/>
  <c r="D52" i="30"/>
  <c r="C52" i="30"/>
  <c r="B52" i="30"/>
  <c r="A52" i="30"/>
  <c r="D51" i="30"/>
  <c r="C51" i="30"/>
  <c r="B51" i="30"/>
  <c r="A51" i="30"/>
  <c r="D50" i="30"/>
  <c r="C50" i="30"/>
  <c r="B50" i="30"/>
  <c r="A50" i="30"/>
  <c r="D49" i="30"/>
  <c r="C49" i="30"/>
  <c r="B49" i="30"/>
  <c r="A49" i="30"/>
  <c r="D48" i="30"/>
  <c r="C48" i="30"/>
  <c r="B48" i="30"/>
  <c r="A48" i="30"/>
  <c r="D47" i="30"/>
  <c r="C47" i="30"/>
  <c r="B47" i="30"/>
  <c r="A47" i="30"/>
  <c r="D46" i="30"/>
  <c r="C46" i="30"/>
  <c r="B46" i="30"/>
  <c r="A46" i="30"/>
  <c r="D45" i="30"/>
  <c r="C45" i="30"/>
  <c r="B45" i="30"/>
  <c r="A45" i="30"/>
  <c r="D44" i="30"/>
  <c r="C44" i="30"/>
  <c r="B44" i="30"/>
  <c r="A44" i="30"/>
  <c r="D43" i="30"/>
  <c r="C43" i="30"/>
  <c r="B43" i="30"/>
  <c r="A43" i="30"/>
  <c r="D42" i="30"/>
  <c r="C42" i="30"/>
  <c r="B42" i="30"/>
  <c r="A42" i="30"/>
  <c r="D41" i="30"/>
  <c r="C41" i="30"/>
  <c r="B41" i="30"/>
  <c r="A41" i="30"/>
  <c r="D40" i="30"/>
  <c r="C40" i="30"/>
  <c r="B40" i="30"/>
  <c r="A40" i="30"/>
  <c r="D39" i="30"/>
  <c r="C39" i="30"/>
  <c r="B39" i="30"/>
  <c r="A39" i="30"/>
  <c r="D38" i="30"/>
  <c r="C38" i="30"/>
  <c r="B38" i="30"/>
  <c r="A38" i="30"/>
  <c r="D37" i="30"/>
  <c r="C37" i="30"/>
  <c r="B37" i="30"/>
  <c r="A37" i="30"/>
  <c r="D36" i="30"/>
  <c r="C36" i="30"/>
  <c r="B36" i="30"/>
  <c r="A36" i="30"/>
  <c r="D35" i="30"/>
  <c r="C35" i="30"/>
  <c r="B35" i="30"/>
  <c r="A35" i="30"/>
  <c r="D34" i="30"/>
  <c r="C34" i="30"/>
  <c r="B34" i="30"/>
  <c r="A34" i="30"/>
  <c r="D33" i="30"/>
  <c r="C33" i="30"/>
  <c r="B33" i="30"/>
  <c r="A33" i="30"/>
  <c r="D32" i="30"/>
  <c r="C32" i="30"/>
  <c r="B32" i="30"/>
  <c r="A32" i="30"/>
  <c r="D31" i="30"/>
  <c r="C31" i="30"/>
  <c r="B31" i="30"/>
  <c r="A31" i="30"/>
  <c r="D30" i="30"/>
  <c r="C30" i="30"/>
  <c r="B30" i="30"/>
  <c r="A30" i="30"/>
  <c r="D29" i="30"/>
  <c r="C29" i="30"/>
  <c r="B29" i="30"/>
  <c r="A29" i="30"/>
  <c r="D28" i="30"/>
  <c r="C28" i="30"/>
  <c r="B28" i="30"/>
  <c r="A28" i="30"/>
  <c r="D27" i="30"/>
  <c r="C27" i="30"/>
  <c r="B27" i="30"/>
  <c r="A27" i="30"/>
  <c r="D26" i="30"/>
  <c r="C26" i="30"/>
  <c r="B26" i="30"/>
  <c r="A26" i="30"/>
  <c r="D25" i="30"/>
  <c r="C25" i="30"/>
  <c r="B25" i="30"/>
  <c r="A25" i="30"/>
  <c r="D24" i="30"/>
  <c r="C24" i="30"/>
  <c r="B24" i="30"/>
  <c r="A24" i="30"/>
  <c r="D23" i="30"/>
  <c r="C23" i="30"/>
  <c r="B23" i="30"/>
  <c r="A23" i="30"/>
  <c r="D22" i="30"/>
  <c r="C22" i="30"/>
  <c r="B22" i="30"/>
  <c r="A22" i="30"/>
  <c r="D21" i="30"/>
  <c r="C21" i="30"/>
  <c r="B21" i="30"/>
  <c r="A21" i="30"/>
  <c r="D20" i="30"/>
  <c r="C20" i="30"/>
  <c r="B20" i="30"/>
  <c r="A20" i="30"/>
  <c r="D19" i="30"/>
  <c r="C19" i="30"/>
  <c r="B19" i="30"/>
  <c r="A19" i="30"/>
  <c r="D18" i="30"/>
  <c r="C18" i="30"/>
  <c r="B18" i="30"/>
  <c r="A18" i="30"/>
  <c r="D17" i="30"/>
  <c r="C17" i="30"/>
  <c r="B17" i="30"/>
  <c r="A17" i="30"/>
  <c r="D16" i="30"/>
  <c r="C16" i="30"/>
  <c r="B16" i="30"/>
  <c r="A16" i="30"/>
  <c r="D15" i="30"/>
  <c r="C15" i="30"/>
  <c r="B15" i="30"/>
  <c r="A15" i="30"/>
  <c r="D14" i="30"/>
  <c r="C14" i="30"/>
  <c r="B14" i="30"/>
  <c r="A14" i="30"/>
  <c r="D13" i="30"/>
  <c r="C13" i="30"/>
  <c r="B13" i="30"/>
  <c r="A13" i="30"/>
  <c r="D12" i="30"/>
  <c r="C12" i="30"/>
  <c r="B12" i="30"/>
  <c r="A12" i="30"/>
  <c r="D11" i="30"/>
  <c r="C11" i="30"/>
  <c r="B11" i="30"/>
  <c r="A11" i="30"/>
  <c r="D10" i="30"/>
  <c r="C10" i="30"/>
  <c r="B10" i="30"/>
  <c r="A10" i="30"/>
  <c r="D9" i="30"/>
  <c r="C9" i="30"/>
  <c r="B9" i="30"/>
  <c r="A9" i="30"/>
  <c r="D8" i="30"/>
  <c r="C8" i="30"/>
  <c r="B8" i="30"/>
  <c r="A8" i="30"/>
  <c r="D7" i="30"/>
  <c r="C7" i="30"/>
  <c r="B7" i="30"/>
  <c r="A7" i="30"/>
  <c r="D6" i="30"/>
  <c r="C6" i="30"/>
  <c r="B6" i="30"/>
  <c r="A6" i="30"/>
  <c r="D5" i="30"/>
  <c r="C5" i="30"/>
  <c r="B5" i="30"/>
  <c r="A5" i="30"/>
  <c r="D4" i="30"/>
  <c r="C4" i="30"/>
  <c r="B4" i="30"/>
  <c r="A4" i="30"/>
  <c r="D3" i="30"/>
  <c r="C3" i="30"/>
  <c r="B3" i="30"/>
  <c r="A3" i="30"/>
  <c r="D2" i="30"/>
  <c r="C2" i="30"/>
  <c r="B2" i="30"/>
  <c r="A2" i="30"/>
  <c r="X2" i="30" s="1"/>
  <c r="I33" i="77"/>
  <c r="J33" i="77"/>
  <c r="I34" i="77"/>
  <c r="J34" i="77"/>
  <c r="I35" i="77"/>
  <c r="J35" i="77"/>
  <c r="I36" i="77"/>
  <c r="J36" i="77"/>
  <c r="I37" i="77"/>
  <c r="J37" i="77"/>
  <c r="I38" i="77"/>
  <c r="J38" i="77"/>
  <c r="I39" i="77"/>
  <c r="J39" i="77"/>
  <c r="I40" i="77"/>
  <c r="J40" i="77"/>
  <c r="I41" i="77"/>
  <c r="J41" i="77"/>
  <c r="I42" i="77"/>
  <c r="J42" i="77"/>
  <c r="I43" i="77"/>
  <c r="J43" i="77"/>
  <c r="I44" i="77"/>
  <c r="J44" i="77"/>
  <c r="I45" i="77"/>
  <c r="J45" i="77"/>
  <c r="I46" i="77"/>
  <c r="J46" i="77"/>
  <c r="I47" i="77"/>
  <c r="J47" i="77"/>
  <c r="I48" i="77"/>
  <c r="J48" i="77"/>
  <c r="I49" i="77"/>
  <c r="J49" i="77"/>
  <c r="I50" i="77"/>
  <c r="J50" i="77"/>
  <c r="I51" i="77"/>
  <c r="J51" i="77"/>
  <c r="I52" i="77"/>
  <c r="J52" i="77"/>
  <c r="I53" i="77"/>
  <c r="J53" i="77"/>
  <c r="I54" i="77"/>
  <c r="J54" i="77"/>
  <c r="I55" i="77"/>
  <c r="J55" i="77"/>
  <c r="I56" i="77"/>
  <c r="J56" i="77"/>
  <c r="I57" i="77"/>
  <c r="J57" i="77"/>
  <c r="I58" i="77"/>
  <c r="J58" i="77"/>
  <c r="I59" i="77"/>
  <c r="J59" i="77"/>
  <c r="I60" i="77"/>
  <c r="J60" i="77"/>
  <c r="I61" i="77"/>
  <c r="J61" i="77"/>
  <c r="I62" i="77"/>
  <c r="J62" i="77"/>
  <c r="I63" i="77"/>
  <c r="J63" i="77"/>
  <c r="I64" i="77"/>
  <c r="J64" i="77"/>
  <c r="I65" i="77"/>
  <c r="J65" i="77"/>
  <c r="I66" i="77"/>
  <c r="J66" i="77"/>
  <c r="I67" i="77"/>
  <c r="J67" i="77"/>
  <c r="I68" i="77"/>
  <c r="J68" i="77"/>
  <c r="I69" i="77"/>
  <c r="J69" i="77"/>
  <c r="I70" i="77"/>
  <c r="J70" i="77"/>
  <c r="I71" i="77"/>
  <c r="J71" i="77"/>
  <c r="I72" i="77"/>
  <c r="J72" i="77"/>
  <c r="I73" i="77"/>
  <c r="J73" i="77"/>
  <c r="I74" i="77"/>
  <c r="J74" i="77"/>
  <c r="I75" i="77"/>
  <c r="J75" i="77"/>
  <c r="I76" i="77"/>
  <c r="J76" i="77"/>
  <c r="I77" i="77"/>
  <c r="J77" i="77"/>
  <c r="I78" i="77"/>
  <c r="J78" i="77"/>
  <c r="I79" i="77"/>
  <c r="J79" i="77"/>
  <c r="I80" i="77"/>
  <c r="J80" i="77"/>
  <c r="I81" i="77"/>
  <c r="J81" i="77"/>
  <c r="I82" i="77"/>
  <c r="J82" i="77"/>
  <c r="I83" i="77"/>
  <c r="J83" i="77"/>
  <c r="I84" i="77"/>
  <c r="J84" i="77"/>
  <c r="I85" i="77"/>
  <c r="J85" i="77"/>
  <c r="I86" i="77"/>
  <c r="J86" i="77"/>
  <c r="I87" i="77"/>
  <c r="J87" i="77"/>
  <c r="I88" i="77"/>
  <c r="J88" i="77"/>
  <c r="I89" i="77"/>
  <c r="J89" i="77"/>
  <c r="I90" i="77"/>
  <c r="J90" i="77"/>
  <c r="I91" i="77"/>
  <c r="J91" i="77"/>
  <c r="I92" i="77"/>
  <c r="J92" i="77"/>
  <c r="I93" i="77"/>
  <c r="J93" i="77"/>
  <c r="I94" i="77"/>
  <c r="J94" i="77"/>
  <c r="I95" i="77"/>
  <c r="J95" i="77"/>
  <c r="I96" i="77"/>
  <c r="J96" i="77"/>
  <c r="I97" i="77"/>
  <c r="J97" i="77"/>
  <c r="I98" i="77"/>
  <c r="J98" i="77"/>
  <c r="I99" i="77"/>
  <c r="J99" i="77"/>
  <c r="I100" i="77"/>
  <c r="J100" i="77"/>
  <c r="I101" i="77"/>
  <c r="J101" i="77"/>
  <c r="I102" i="77"/>
  <c r="J102" i="77"/>
  <c r="I103" i="77"/>
  <c r="J103" i="77"/>
  <c r="I104" i="77"/>
  <c r="J104" i="77"/>
  <c r="I105" i="77"/>
  <c r="J105" i="77"/>
  <c r="I106" i="77"/>
  <c r="J106" i="77"/>
  <c r="I107" i="77"/>
  <c r="J107" i="77"/>
  <c r="I108" i="77"/>
  <c r="J108" i="77"/>
  <c r="I109" i="77"/>
  <c r="J109" i="77"/>
  <c r="I110" i="77"/>
  <c r="J110" i="77"/>
  <c r="I111" i="77"/>
  <c r="J111" i="77"/>
  <c r="I112" i="77"/>
  <c r="J112" i="77"/>
  <c r="I113" i="77"/>
  <c r="J113" i="77"/>
  <c r="I114" i="77"/>
  <c r="J114" i="77"/>
  <c r="I115" i="77"/>
  <c r="J115" i="77"/>
  <c r="I116" i="77"/>
  <c r="J116" i="77"/>
  <c r="R5" i="77"/>
  <c r="W2" i="77"/>
  <c r="D200" i="77"/>
  <c r="C200" i="77"/>
  <c r="B200" i="77"/>
  <c r="A200" i="77"/>
  <c r="D199" i="77"/>
  <c r="C199" i="77"/>
  <c r="B199" i="77"/>
  <c r="A199" i="77"/>
  <c r="D198" i="77"/>
  <c r="C198" i="77"/>
  <c r="B198" i="77"/>
  <c r="A198" i="77"/>
  <c r="D197" i="77"/>
  <c r="C197" i="77"/>
  <c r="B197" i="77"/>
  <c r="A197" i="77"/>
  <c r="D196" i="77"/>
  <c r="C196" i="77"/>
  <c r="B196" i="77"/>
  <c r="A196" i="77"/>
  <c r="D195" i="77"/>
  <c r="C195" i="77"/>
  <c r="B195" i="77"/>
  <c r="A195" i="77"/>
  <c r="D194" i="77"/>
  <c r="C194" i="77"/>
  <c r="B194" i="77"/>
  <c r="A194" i="77"/>
  <c r="D193" i="77"/>
  <c r="C193" i="77"/>
  <c r="B193" i="77"/>
  <c r="A193" i="77"/>
  <c r="D192" i="77"/>
  <c r="C192" i="77"/>
  <c r="B192" i="77"/>
  <c r="A192" i="77"/>
  <c r="D191" i="77"/>
  <c r="C191" i="77"/>
  <c r="B191" i="77"/>
  <c r="A191" i="77"/>
  <c r="D190" i="77"/>
  <c r="C190" i="77"/>
  <c r="B190" i="77"/>
  <c r="A190" i="77"/>
  <c r="D189" i="77"/>
  <c r="C189" i="77"/>
  <c r="B189" i="77"/>
  <c r="A189" i="77"/>
  <c r="D188" i="77"/>
  <c r="C188" i="77"/>
  <c r="B188" i="77"/>
  <c r="A188" i="77"/>
  <c r="D187" i="77"/>
  <c r="C187" i="77"/>
  <c r="B187" i="77"/>
  <c r="A187" i="77"/>
  <c r="D186" i="77"/>
  <c r="C186" i="77"/>
  <c r="B186" i="77"/>
  <c r="A186" i="77"/>
  <c r="D185" i="77"/>
  <c r="C185" i="77"/>
  <c r="B185" i="77"/>
  <c r="A185" i="77"/>
  <c r="D184" i="77"/>
  <c r="C184" i="77"/>
  <c r="B184" i="77"/>
  <c r="A184" i="77"/>
  <c r="D183" i="77"/>
  <c r="C183" i="77"/>
  <c r="B183" i="77"/>
  <c r="A183" i="77"/>
  <c r="D182" i="77"/>
  <c r="C182" i="77"/>
  <c r="B182" i="77"/>
  <c r="A182" i="77"/>
  <c r="D181" i="77"/>
  <c r="C181" i="77"/>
  <c r="B181" i="77"/>
  <c r="A181" i="77"/>
  <c r="D180" i="77"/>
  <c r="C180" i="77"/>
  <c r="B180" i="77"/>
  <c r="A180" i="77"/>
  <c r="D179" i="77"/>
  <c r="C179" i="77"/>
  <c r="B179" i="77"/>
  <c r="A179" i="77"/>
  <c r="D178" i="77"/>
  <c r="C178" i="77"/>
  <c r="B178" i="77"/>
  <c r="A178" i="77"/>
  <c r="D177" i="77"/>
  <c r="C177" i="77"/>
  <c r="B177" i="77"/>
  <c r="A177" i="77"/>
  <c r="D176" i="77"/>
  <c r="C176" i="77"/>
  <c r="B176" i="77"/>
  <c r="A176" i="77"/>
  <c r="D175" i="77"/>
  <c r="C175" i="77"/>
  <c r="B175" i="77"/>
  <c r="A175" i="77"/>
  <c r="D174" i="77"/>
  <c r="C174" i="77"/>
  <c r="B174" i="77"/>
  <c r="A174" i="77"/>
  <c r="D173" i="77"/>
  <c r="C173" i="77"/>
  <c r="B173" i="77"/>
  <c r="A173" i="77"/>
  <c r="D172" i="77"/>
  <c r="C172" i="77"/>
  <c r="B172" i="77"/>
  <c r="A172" i="77"/>
  <c r="D171" i="77"/>
  <c r="C171" i="77"/>
  <c r="B171" i="77"/>
  <c r="A171" i="77"/>
  <c r="D170" i="77"/>
  <c r="C170" i="77"/>
  <c r="B170" i="77"/>
  <c r="A170" i="77"/>
  <c r="D169" i="77"/>
  <c r="C169" i="77"/>
  <c r="B169" i="77"/>
  <c r="A169" i="77"/>
  <c r="D168" i="77"/>
  <c r="C168" i="77"/>
  <c r="B168" i="77"/>
  <c r="A168" i="77"/>
  <c r="D167" i="77"/>
  <c r="C167" i="77"/>
  <c r="B167" i="77"/>
  <c r="A167" i="77"/>
  <c r="D166" i="77"/>
  <c r="C166" i="77"/>
  <c r="B166" i="77"/>
  <c r="A166" i="77"/>
  <c r="D165" i="77"/>
  <c r="C165" i="77"/>
  <c r="B165" i="77"/>
  <c r="A165" i="77"/>
  <c r="D164" i="77"/>
  <c r="C164" i="77"/>
  <c r="B164" i="77"/>
  <c r="A164" i="77"/>
  <c r="D163" i="77"/>
  <c r="C163" i="77"/>
  <c r="B163" i="77"/>
  <c r="A163" i="77"/>
  <c r="D162" i="77"/>
  <c r="C162" i="77"/>
  <c r="B162" i="77"/>
  <c r="A162" i="77"/>
  <c r="D161" i="77"/>
  <c r="C161" i="77"/>
  <c r="B161" i="77"/>
  <c r="A161" i="77"/>
  <c r="D160" i="77"/>
  <c r="C160" i="77"/>
  <c r="B160" i="77"/>
  <c r="A160" i="77"/>
  <c r="D159" i="77"/>
  <c r="C159" i="77"/>
  <c r="B159" i="77"/>
  <c r="A159" i="77"/>
  <c r="D158" i="77"/>
  <c r="C158" i="77"/>
  <c r="B158" i="77"/>
  <c r="A158" i="77"/>
  <c r="D157" i="77"/>
  <c r="C157" i="77"/>
  <c r="B157" i="77"/>
  <c r="A157" i="77"/>
  <c r="D156" i="77"/>
  <c r="C156" i="77"/>
  <c r="B156" i="77"/>
  <c r="A156" i="77"/>
  <c r="D155" i="77"/>
  <c r="C155" i="77"/>
  <c r="B155" i="77"/>
  <c r="A155" i="77"/>
  <c r="D154" i="77"/>
  <c r="C154" i="77"/>
  <c r="B154" i="77"/>
  <c r="A154" i="77"/>
  <c r="D153" i="77"/>
  <c r="C153" i="77"/>
  <c r="B153" i="77"/>
  <c r="A153" i="77"/>
  <c r="D152" i="77"/>
  <c r="C152" i="77"/>
  <c r="B152" i="77"/>
  <c r="A152" i="77"/>
  <c r="D151" i="77"/>
  <c r="C151" i="77"/>
  <c r="B151" i="77"/>
  <c r="A151" i="77"/>
  <c r="D150" i="77"/>
  <c r="C150" i="77"/>
  <c r="B150" i="77"/>
  <c r="A150" i="77"/>
  <c r="D149" i="77"/>
  <c r="C149" i="77"/>
  <c r="B149" i="77"/>
  <c r="A149" i="77"/>
  <c r="D148" i="77"/>
  <c r="C148" i="77"/>
  <c r="B148" i="77"/>
  <c r="A148" i="77"/>
  <c r="D147" i="77"/>
  <c r="C147" i="77"/>
  <c r="B147" i="77"/>
  <c r="A147" i="77"/>
  <c r="D146" i="77"/>
  <c r="C146" i="77"/>
  <c r="B146" i="77"/>
  <c r="A146" i="77"/>
  <c r="D145" i="77"/>
  <c r="C145" i="77"/>
  <c r="B145" i="77"/>
  <c r="A145" i="77"/>
  <c r="D144" i="77"/>
  <c r="C144" i="77"/>
  <c r="B144" i="77"/>
  <c r="A144" i="77"/>
  <c r="D143" i="77"/>
  <c r="C143" i="77"/>
  <c r="B143" i="77"/>
  <c r="A143" i="77"/>
  <c r="D142" i="77"/>
  <c r="C142" i="77"/>
  <c r="B142" i="77"/>
  <c r="A142" i="77"/>
  <c r="D141" i="77"/>
  <c r="C141" i="77"/>
  <c r="B141" i="77"/>
  <c r="A141" i="77"/>
  <c r="D140" i="77"/>
  <c r="C140" i="77"/>
  <c r="B140" i="77"/>
  <c r="A140" i="77"/>
  <c r="D139" i="77"/>
  <c r="C139" i="77"/>
  <c r="B139" i="77"/>
  <c r="A139" i="77"/>
  <c r="D138" i="77"/>
  <c r="C138" i="77"/>
  <c r="B138" i="77"/>
  <c r="A138" i="77"/>
  <c r="D137" i="77"/>
  <c r="C137" i="77"/>
  <c r="B137" i="77"/>
  <c r="A137" i="77"/>
  <c r="D136" i="77"/>
  <c r="C136" i="77"/>
  <c r="B136" i="77"/>
  <c r="A136" i="77"/>
  <c r="D135" i="77"/>
  <c r="C135" i="77"/>
  <c r="B135" i="77"/>
  <c r="A135" i="77"/>
  <c r="D134" i="77"/>
  <c r="C134" i="77"/>
  <c r="B134" i="77"/>
  <c r="A134" i="77"/>
  <c r="D133" i="77"/>
  <c r="C133" i="77"/>
  <c r="B133" i="77"/>
  <c r="A133" i="77"/>
  <c r="D132" i="77"/>
  <c r="C132" i="77"/>
  <c r="B132" i="77"/>
  <c r="A132" i="77"/>
  <c r="D131" i="77"/>
  <c r="C131" i="77"/>
  <c r="B131" i="77"/>
  <c r="A131" i="77"/>
  <c r="D130" i="77"/>
  <c r="C130" i="77"/>
  <c r="B130" i="77"/>
  <c r="A130" i="77"/>
  <c r="D129" i="77"/>
  <c r="C129" i="77"/>
  <c r="B129" i="77"/>
  <c r="A129" i="77"/>
  <c r="D128" i="77"/>
  <c r="C128" i="77"/>
  <c r="B128" i="77"/>
  <c r="A128" i="77"/>
  <c r="D127" i="77"/>
  <c r="C127" i="77"/>
  <c r="B127" i="77"/>
  <c r="A127" i="77"/>
  <c r="D126" i="77"/>
  <c r="C126" i="77"/>
  <c r="B126" i="77"/>
  <c r="A126" i="77"/>
  <c r="D125" i="77"/>
  <c r="C125" i="77"/>
  <c r="B125" i="77"/>
  <c r="A125" i="77"/>
  <c r="D124" i="77"/>
  <c r="C124" i="77"/>
  <c r="B124" i="77"/>
  <c r="A124" i="77"/>
  <c r="D123" i="77"/>
  <c r="C123" i="77"/>
  <c r="B123" i="77"/>
  <c r="A123" i="77"/>
  <c r="D122" i="77"/>
  <c r="C122" i="77"/>
  <c r="B122" i="77"/>
  <c r="A122" i="77"/>
  <c r="D121" i="77"/>
  <c r="C121" i="77"/>
  <c r="B121" i="77"/>
  <c r="A121" i="77"/>
  <c r="D120" i="77"/>
  <c r="C120" i="77"/>
  <c r="B120" i="77"/>
  <c r="A120" i="77"/>
  <c r="D119" i="77"/>
  <c r="C119" i="77"/>
  <c r="B119" i="77"/>
  <c r="A119" i="77"/>
  <c r="D118" i="77"/>
  <c r="C118" i="77"/>
  <c r="B118" i="77"/>
  <c r="A118" i="77"/>
  <c r="D117" i="77"/>
  <c r="C117" i="77"/>
  <c r="B117" i="77"/>
  <c r="A117" i="77"/>
  <c r="D116" i="77"/>
  <c r="C116" i="77"/>
  <c r="B116" i="77"/>
  <c r="A116" i="77"/>
  <c r="D115" i="77"/>
  <c r="C115" i="77"/>
  <c r="B115" i="77"/>
  <c r="A115" i="77"/>
  <c r="D114" i="77"/>
  <c r="C114" i="77"/>
  <c r="B114" i="77"/>
  <c r="A114" i="77"/>
  <c r="D113" i="77"/>
  <c r="C113" i="77"/>
  <c r="B113" i="77"/>
  <c r="A113" i="77"/>
  <c r="D112" i="77"/>
  <c r="C112" i="77"/>
  <c r="B112" i="77"/>
  <c r="A112" i="77"/>
  <c r="D111" i="77"/>
  <c r="C111" i="77"/>
  <c r="B111" i="77"/>
  <c r="A111" i="77"/>
  <c r="D110" i="77"/>
  <c r="C110" i="77"/>
  <c r="B110" i="77"/>
  <c r="A110" i="77"/>
  <c r="D109" i="77"/>
  <c r="C109" i="77"/>
  <c r="B109" i="77"/>
  <c r="A109" i="77"/>
  <c r="D108" i="77"/>
  <c r="C108" i="77"/>
  <c r="B108" i="77"/>
  <c r="A108" i="77"/>
  <c r="D107" i="77"/>
  <c r="C107" i="77"/>
  <c r="B107" i="77"/>
  <c r="A107" i="77"/>
  <c r="D106" i="77"/>
  <c r="C106" i="77"/>
  <c r="B106" i="77"/>
  <c r="A106" i="77"/>
  <c r="D105" i="77"/>
  <c r="C105" i="77"/>
  <c r="B105" i="77"/>
  <c r="A105" i="77"/>
  <c r="D104" i="77"/>
  <c r="C104" i="77"/>
  <c r="B104" i="77"/>
  <c r="A104" i="77"/>
  <c r="D103" i="77"/>
  <c r="C103" i="77"/>
  <c r="B103" i="77"/>
  <c r="A103" i="77"/>
  <c r="D102" i="77"/>
  <c r="C102" i="77"/>
  <c r="B102" i="77"/>
  <c r="A102" i="77"/>
  <c r="D101" i="77"/>
  <c r="C101" i="77"/>
  <c r="B101" i="77"/>
  <c r="A101" i="77"/>
  <c r="D100" i="77"/>
  <c r="C100" i="77"/>
  <c r="B100" i="77"/>
  <c r="A100" i="77"/>
  <c r="D99" i="77"/>
  <c r="C99" i="77"/>
  <c r="B99" i="77"/>
  <c r="A99" i="77"/>
  <c r="D98" i="77"/>
  <c r="C98" i="77"/>
  <c r="B98" i="77"/>
  <c r="A98" i="77"/>
  <c r="D97" i="77"/>
  <c r="C97" i="77"/>
  <c r="B97" i="77"/>
  <c r="A97" i="77"/>
  <c r="D96" i="77"/>
  <c r="C96" i="77"/>
  <c r="B96" i="77"/>
  <c r="A96" i="77"/>
  <c r="D95" i="77"/>
  <c r="C95" i="77"/>
  <c r="B95" i="77"/>
  <c r="A95" i="77"/>
  <c r="D94" i="77"/>
  <c r="C94" i="77"/>
  <c r="B94" i="77"/>
  <c r="A94" i="77"/>
  <c r="D93" i="77"/>
  <c r="C93" i="77"/>
  <c r="B93" i="77"/>
  <c r="A93" i="77"/>
  <c r="D92" i="77"/>
  <c r="C92" i="77"/>
  <c r="B92" i="77"/>
  <c r="A92" i="77"/>
  <c r="D91" i="77"/>
  <c r="C91" i="77"/>
  <c r="B91" i="77"/>
  <c r="A91" i="77"/>
  <c r="D90" i="77"/>
  <c r="C90" i="77"/>
  <c r="B90" i="77"/>
  <c r="A90" i="77"/>
  <c r="D89" i="77"/>
  <c r="C89" i="77"/>
  <c r="B89" i="77"/>
  <c r="A89" i="77"/>
  <c r="D88" i="77"/>
  <c r="C88" i="77"/>
  <c r="B88" i="77"/>
  <c r="A88" i="77"/>
  <c r="D87" i="77"/>
  <c r="C87" i="77"/>
  <c r="B87" i="77"/>
  <c r="A87" i="77"/>
  <c r="D86" i="77"/>
  <c r="C86" i="77"/>
  <c r="B86" i="77"/>
  <c r="A86" i="77"/>
  <c r="D85" i="77"/>
  <c r="C85" i="77"/>
  <c r="B85" i="77"/>
  <c r="A85" i="77"/>
  <c r="D84" i="77"/>
  <c r="C84" i="77"/>
  <c r="B84" i="77"/>
  <c r="A84" i="77"/>
  <c r="D83" i="77"/>
  <c r="C83" i="77"/>
  <c r="B83" i="77"/>
  <c r="A83" i="77"/>
  <c r="D82" i="77"/>
  <c r="C82" i="77"/>
  <c r="B82" i="77"/>
  <c r="A82" i="77"/>
  <c r="D81" i="77"/>
  <c r="C81" i="77"/>
  <c r="B81" i="77"/>
  <c r="A81" i="77"/>
  <c r="D80" i="77"/>
  <c r="C80" i="77"/>
  <c r="B80" i="77"/>
  <c r="A80" i="77"/>
  <c r="D79" i="77"/>
  <c r="C79" i="77"/>
  <c r="B79" i="77"/>
  <c r="A79" i="77"/>
  <c r="D78" i="77"/>
  <c r="C78" i="77"/>
  <c r="B78" i="77"/>
  <c r="A78" i="77"/>
  <c r="D77" i="77"/>
  <c r="C77" i="77"/>
  <c r="B77" i="77"/>
  <c r="A77" i="77"/>
  <c r="D76" i="77"/>
  <c r="C76" i="77"/>
  <c r="B76" i="77"/>
  <c r="A76" i="77"/>
  <c r="D75" i="77"/>
  <c r="C75" i="77"/>
  <c r="B75" i="77"/>
  <c r="A75" i="77"/>
  <c r="D74" i="77"/>
  <c r="C74" i="77"/>
  <c r="B74" i="77"/>
  <c r="A74" i="77"/>
  <c r="D73" i="77"/>
  <c r="C73" i="77"/>
  <c r="B73" i="77"/>
  <c r="A73" i="77"/>
  <c r="D72" i="77"/>
  <c r="C72" i="77"/>
  <c r="B72" i="77"/>
  <c r="A72" i="77"/>
  <c r="D71" i="77"/>
  <c r="C71" i="77"/>
  <c r="B71" i="77"/>
  <c r="A71" i="77"/>
  <c r="D70" i="77"/>
  <c r="C70" i="77"/>
  <c r="B70" i="77"/>
  <c r="A70" i="77"/>
  <c r="D69" i="77"/>
  <c r="C69" i="77"/>
  <c r="B69" i="77"/>
  <c r="A69" i="77"/>
  <c r="D68" i="77"/>
  <c r="C68" i="77"/>
  <c r="B68" i="77"/>
  <c r="A68" i="77"/>
  <c r="D67" i="77"/>
  <c r="C67" i="77"/>
  <c r="B67" i="77"/>
  <c r="A67" i="77"/>
  <c r="D66" i="77"/>
  <c r="C66" i="77"/>
  <c r="B66" i="77"/>
  <c r="A66" i="77"/>
  <c r="D65" i="77"/>
  <c r="C65" i="77"/>
  <c r="B65" i="77"/>
  <c r="A65" i="77"/>
  <c r="D64" i="77"/>
  <c r="C64" i="77"/>
  <c r="B64" i="77"/>
  <c r="A64" i="77"/>
  <c r="D63" i="77"/>
  <c r="C63" i="77"/>
  <c r="B63" i="77"/>
  <c r="A63" i="77"/>
  <c r="D62" i="77"/>
  <c r="C62" i="77"/>
  <c r="B62" i="77"/>
  <c r="A62" i="77"/>
  <c r="D61" i="77"/>
  <c r="C61" i="77"/>
  <c r="B61" i="77"/>
  <c r="A61" i="77"/>
  <c r="D60" i="77"/>
  <c r="C60" i="77"/>
  <c r="B60" i="77"/>
  <c r="A60" i="77"/>
  <c r="D59" i="77"/>
  <c r="C59" i="77"/>
  <c r="B59" i="77"/>
  <c r="A59" i="77"/>
  <c r="D58" i="77"/>
  <c r="C58" i="77"/>
  <c r="B58" i="77"/>
  <c r="A58" i="77"/>
  <c r="D57" i="77"/>
  <c r="C57" i="77"/>
  <c r="B57" i="77"/>
  <c r="A57" i="77"/>
  <c r="D56" i="77"/>
  <c r="C56" i="77"/>
  <c r="B56" i="77"/>
  <c r="A56" i="77"/>
  <c r="D55" i="77"/>
  <c r="C55" i="77"/>
  <c r="B55" i="77"/>
  <c r="A55" i="77"/>
  <c r="D54" i="77"/>
  <c r="C54" i="77"/>
  <c r="B54" i="77"/>
  <c r="A54" i="77"/>
  <c r="D53" i="77"/>
  <c r="C53" i="77"/>
  <c r="B53" i="77"/>
  <c r="A53" i="77"/>
  <c r="D52" i="77"/>
  <c r="C52" i="77"/>
  <c r="B52" i="77"/>
  <c r="A52" i="77"/>
  <c r="D51" i="77"/>
  <c r="C51" i="77"/>
  <c r="B51" i="77"/>
  <c r="A51" i="77"/>
  <c r="D50" i="77"/>
  <c r="C50" i="77"/>
  <c r="B50" i="77"/>
  <c r="A50" i="77"/>
  <c r="D49" i="77"/>
  <c r="C49" i="77"/>
  <c r="B49" i="77"/>
  <c r="A49" i="77"/>
  <c r="D48" i="77"/>
  <c r="C48" i="77"/>
  <c r="B48" i="77"/>
  <c r="A48" i="77"/>
  <c r="D47" i="77"/>
  <c r="C47" i="77"/>
  <c r="B47" i="77"/>
  <c r="A47" i="77"/>
  <c r="D46" i="77"/>
  <c r="C46" i="77"/>
  <c r="B46" i="77"/>
  <c r="A46" i="77"/>
  <c r="D45" i="77"/>
  <c r="C45" i="77"/>
  <c r="B45" i="77"/>
  <c r="A45" i="77"/>
  <c r="D44" i="77"/>
  <c r="C44" i="77"/>
  <c r="B44" i="77"/>
  <c r="A44" i="77"/>
  <c r="D43" i="77"/>
  <c r="C43" i="77"/>
  <c r="B43" i="77"/>
  <c r="A43" i="77"/>
  <c r="D42" i="77"/>
  <c r="C42" i="77"/>
  <c r="B42" i="77"/>
  <c r="A42" i="77"/>
  <c r="D41" i="77"/>
  <c r="C41" i="77"/>
  <c r="B41" i="77"/>
  <c r="A41" i="77"/>
  <c r="D40" i="77"/>
  <c r="C40" i="77"/>
  <c r="B40" i="77"/>
  <c r="A40" i="77"/>
  <c r="D39" i="77"/>
  <c r="C39" i="77"/>
  <c r="B39" i="77"/>
  <c r="A39" i="77"/>
  <c r="D38" i="77"/>
  <c r="C38" i="77"/>
  <c r="B38" i="77"/>
  <c r="A38" i="77"/>
  <c r="D37" i="77"/>
  <c r="C37" i="77"/>
  <c r="B37" i="77"/>
  <c r="A37" i="77"/>
  <c r="D36" i="77"/>
  <c r="C36" i="77"/>
  <c r="B36" i="77"/>
  <c r="A36" i="77"/>
  <c r="D35" i="77"/>
  <c r="C35" i="77"/>
  <c r="B35" i="77"/>
  <c r="A35" i="77"/>
  <c r="D34" i="77"/>
  <c r="C34" i="77"/>
  <c r="B34" i="77"/>
  <c r="A34" i="77"/>
  <c r="D33" i="77"/>
  <c r="C33" i="77"/>
  <c r="B33" i="77"/>
  <c r="A33" i="77"/>
  <c r="D32" i="77"/>
  <c r="C32" i="77"/>
  <c r="B32" i="77"/>
  <c r="A32" i="77"/>
  <c r="D31" i="77"/>
  <c r="C31" i="77"/>
  <c r="B31" i="77"/>
  <c r="A31" i="77"/>
  <c r="D30" i="77"/>
  <c r="C30" i="77"/>
  <c r="B30" i="77"/>
  <c r="A30" i="77"/>
  <c r="D29" i="77"/>
  <c r="C29" i="77"/>
  <c r="B29" i="77"/>
  <c r="A29" i="77"/>
  <c r="D28" i="77"/>
  <c r="C28" i="77"/>
  <c r="B28" i="77"/>
  <c r="A28" i="77"/>
  <c r="D27" i="77"/>
  <c r="C27" i="77"/>
  <c r="B27" i="77"/>
  <c r="A27" i="77"/>
  <c r="D26" i="77"/>
  <c r="C26" i="77"/>
  <c r="B26" i="77"/>
  <c r="A26" i="77"/>
  <c r="D25" i="77"/>
  <c r="C25" i="77"/>
  <c r="B25" i="77"/>
  <c r="A25" i="77"/>
  <c r="D24" i="77"/>
  <c r="C24" i="77"/>
  <c r="B24" i="77"/>
  <c r="A24" i="77"/>
  <c r="D23" i="77"/>
  <c r="C23" i="77"/>
  <c r="B23" i="77"/>
  <c r="A23" i="77"/>
  <c r="D22" i="77"/>
  <c r="C22" i="77"/>
  <c r="B22" i="77"/>
  <c r="A22" i="77"/>
  <c r="D21" i="77"/>
  <c r="C21" i="77"/>
  <c r="B21" i="77"/>
  <c r="A21" i="77"/>
  <c r="D20" i="77"/>
  <c r="C20" i="77"/>
  <c r="B20" i="77"/>
  <c r="A20" i="77"/>
  <c r="D19" i="77"/>
  <c r="C19" i="77"/>
  <c r="B19" i="77"/>
  <c r="A19" i="77"/>
  <c r="D18" i="77"/>
  <c r="C18" i="77"/>
  <c r="B18" i="77"/>
  <c r="A18" i="77"/>
  <c r="D17" i="77"/>
  <c r="C17" i="77"/>
  <c r="B17" i="77"/>
  <c r="A17" i="77"/>
  <c r="D16" i="77"/>
  <c r="C16" i="77"/>
  <c r="B16" i="77"/>
  <c r="A16" i="77"/>
  <c r="D15" i="77"/>
  <c r="C15" i="77"/>
  <c r="B15" i="77"/>
  <c r="A15" i="77"/>
  <c r="D14" i="77"/>
  <c r="C14" i="77"/>
  <c r="B14" i="77"/>
  <c r="A14" i="77"/>
  <c r="D13" i="77"/>
  <c r="C13" i="77"/>
  <c r="B13" i="77"/>
  <c r="A13" i="77"/>
  <c r="D12" i="77"/>
  <c r="C12" i="77"/>
  <c r="B12" i="77"/>
  <c r="A12" i="77"/>
  <c r="D11" i="77"/>
  <c r="C11" i="77"/>
  <c r="B11" i="77"/>
  <c r="A11" i="77"/>
  <c r="D10" i="77"/>
  <c r="C10" i="77"/>
  <c r="B10" i="77"/>
  <c r="A10" i="77"/>
  <c r="D9" i="77"/>
  <c r="C9" i="77"/>
  <c r="B9" i="77"/>
  <c r="A9" i="77"/>
  <c r="D8" i="77"/>
  <c r="C8" i="77"/>
  <c r="B8" i="77"/>
  <c r="A8" i="77"/>
  <c r="D7" i="77"/>
  <c r="C7" i="77"/>
  <c r="B7" i="77"/>
  <c r="A7" i="77"/>
  <c r="D6" i="77"/>
  <c r="C6" i="77"/>
  <c r="B6" i="77"/>
  <c r="A6" i="77"/>
  <c r="D5" i="77"/>
  <c r="C5" i="77"/>
  <c r="B5" i="77"/>
  <c r="A5" i="77"/>
  <c r="D4" i="77"/>
  <c r="C4" i="77"/>
  <c r="B4" i="77"/>
  <c r="A4" i="77"/>
  <c r="D3" i="77"/>
  <c r="C3" i="77"/>
  <c r="B3" i="77"/>
  <c r="A3" i="77"/>
  <c r="D2" i="77"/>
  <c r="C2" i="77"/>
  <c r="B2" i="77"/>
  <c r="A2" i="77"/>
  <c r="W2" i="75"/>
  <c r="D200" i="75"/>
  <c r="C200" i="75"/>
  <c r="B200" i="75"/>
  <c r="A200" i="75"/>
  <c r="D199" i="75"/>
  <c r="C199" i="75"/>
  <c r="B199" i="75"/>
  <c r="A199" i="75"/>
  <c r="D198" i="75"/>
  <c r="C198" i="75"/>
  <c r="B198" i="75"/>
  <c r="A198" i="75"/>
  <c r="D197" i="75"/>
  <c r="C197" i="75"/>
  <c r="B197" i="75"/>
  <c r="A197" i="75"/>
  <c r="D196" i="75"/>
  <c r="C196" i="75"/>
  <c r="B196" i="75"/>
  <c r="A196" i="75"/>
  <c r="D195" i="75"/>
  <c r="C195" i="75"/>
  <c r="B195" i="75"/>
  <c r="A195" i="75"/>
  <c r="D194" i="75"/>
  <c r="C194" i="75"/>
  <c r="B194" i="75"/>
  <c r="A194" i="75"/>
  <c r="D193" i="75"/>
  <c r="C193" i="75"/>
  <c r="B193" i="75"/>
  <c r="A193" i="75"/>
  <c r="D192" i="75"/>
  <c r="C192" i="75"/>
  <c r="B192" i="75"/>
  <c r="A192" i="75"/>
  <c r="D191" i="75"/>
  <c r="C191" i="75"/>
  <c r="B191" i="75"/>
  <c r="A191" i="75"/>
  <c r="D190" i="75"/>
  <c r="C190" i="75"/>
  <c r="B190" i="75"/>
  <c r="A190" i="75"/>
  <c r="D189" i="75"/>
  <c r="C189" i="75"/>
  <c r="B189" i="75"/>
  <c r="A189" i="75"/>
  <c r="D188" i="75"/>
  <c r="C188" i="75"/>
  <c r="B188" i="75"/>
  <c r="A188" i="75"/>
  <c r="D187" i="75"/>
  <c r="C187" i="75"/>
  <c r="B187" i="75"/>
  <c r="A187" i="75"/>
  <c r="D186" i="75"/>
  <c r="C186" i="75"/>
  <c r="B186" i="75"/>
  <c r="A186" i="75"/>
  <c r="D185" i="75"/>
  <c r="C185" i="75"/>
  <c r="B185" i="75"/>
  <c r="A185" i="75"/>
  <c r="D184" i="75"/>
  <c r="C184" i="75"/>
  <c r="B184" i="75"/>
  <c r="A184" i="75"/>
  <c r="D183" i="75"/>
  <c r="C183" i="75"/>
  <c r="B183" i="75"/>
  <c r="A183" i="75"/>
  <c r="D182" i="75"/>
  <c r="C182" i="75"/>
  <c r="B182" i="75"/>
  <c r="A182" i="75"/>
  <c r="D181" i="75"/>
  <c r="C181" i="75"/>
  <c r="B181" i="75"/>
  <c r="A181" i="75"/>
  <c r="D180" i="75"/>
  <c r="C180" i="75"/>
  <c r="B180" i="75"/>
  <c r="A180" i="75"/>
  <c r="D179" i="75"/>
  <c r="C179" i="75"/>
  <c r="B179" i="75"/>
  <c r="A179" i="75"/>
  <c r="D178" i="75"/>
  <c r="C178" i="75"/>
  <c r="B178" i="75"/>
  <c r="A178" i="75"/>
  <c r="D177" i="75"/>
  <c r="C177" i="75"/>
  <c r="B177" i="75"/>
  <c r="A177" i="75"/>
  <c r="D176" i="75"/>
  <c r="C176" i="75"/>
  <c r="B176" i="75"/>
  <c r="A176" i="75"/>
  <c r="D175" i="75"/>
  <c r="C175" i="75"/>
  <c r="B175" i="75"/>
  <c r="A175" i="75"/>
  <c r="D174" i="75"/>
  <c r="C174" i="75"/>
  <c r="B174" i="75"/>
  <c r="A174" i="75"/>
  <c r="D173" i="75"/>
  <c r="C173" i="75"/>
  <c r="B173" i="75"/>
  <c r="A173" i="75"/>
  <c r="D172" i="75"/>
  <c r="C172" i="75"/>
  <c r="B172" i="75"/>
  <c r="A172" i="75"/>
  <c r="D171" i="75"/>
  <c r="C171" i="75"/>
  <c r="B171" i="75"/>
  <c r="A171" i="75"/>
  <c r="D170" i="75"/>
  <c r="C170" i="75"/>
  <c r="B170" i="75"/>
  <c r="A170" i="75"/>
  <c r="D169" i="75"/>
  <c r="C169" i="75"/>
  <c r="B169" i="75"/>
  <c r="A169" i="75"/>
  <c r="D168" i="75"/>
  <c r="C168" i="75"/>
  <c r="B168" i="75"/>
  <c r="A168" i="75"/>
  <c r="D167" i="75"/>
  <c r="C167" i="75"/>
  <c r="B167" i="75"/>
  <c r="A167" i="75"/>
  <c r="D166" i="75"/>
  <c r="C166" i="75"/>
  <c r="B166" i="75"/>
  <c r="A166" i="75"/>
  <c r="D165" i="75"/>
  <c r="C165" i="75"/>
  <c r="B165" i="75"/>
  <c r="A165" i="75"/>
  <c r="D164" i="75"/>
  <c r="C164" i="75"/>
  <c r="B164" i="75"/>
  <c r="A164" i="75"/>
  <c r="D163" i="75"/>
  <c r="C163" i="75"/>
  <c r="B163" i="75"/>
  <c r="A163" i="75"/>
  <c r="D162" i="75"/>
  <c r="C162" i="75"/>
  <c r="B162" i="75"/>
  <c r="A162" i="75"/>
  <c r="D161" i="75"/>
  <c r="C161" i="75"/>
  <c r="B161" i="75"/>
  <c r="A161" i="75"/>
  <c r="D160" i="75"/>
  <c r="C160" i="75"/>
  <c r="B160" i="75"/>
  <c r="A160" i="75"/>
  <c r="D159" i="75"/>
  <c r="C159" i="75"/>
  <c r="B159" i="75"/>
  <c r="A159" i="75"/>
  <c r="D158" i="75"/>
  <c r="C158" i="75"/>
  <c r="B158" i="75"/>
  <c r="A158" i="75"/>
  <c r="D157" i="75"/>
  <c r="C157" i="75"/>
  <c r="B157" i="75"/>
  <c r="A157" i="75"/>
  <c r="D156" i="75"/>
  <c r="C156" i="75"/>
  <c r="B156" i="75"/>
  <c r="A156" i="75"/>
  <c r="D155" i="75"/>
  <c r="C155" i="75"/>
  <c r="B155" i="75"/>
  <c r="A155" i="75"/>
  <c r="D154" i="75"/>
  <c r="C154" i="75"/>
  <c r="B154" i="75"/>
  <c r="A154" i="75"/>
  <c r="D153" i="75"/>
  <c r="C153" i="75"/>
  <c r="B153" i="75"/>
  <c r="A153" i="75"/>
  <c r="D152" i="75"/>
  <c r="C152" i="75"/>
  <c r="B152" i="75"/>
  <c r="A152" i="75"/>
  <c r="D151" i="75"/>
  <c r="C151" i="75"/>
  <c r="B151" i="75"/>
  <c r="A151" i="75"/>
  <c r="D150" i="75"/>
  <c r="C150" i="75"/>
  <c r="B150" i="75"/>
  <c r="A150" i="75"/>
  <c r="D149" i="75"/>
  <c r="C149" i="75"/>
  <c r="B149" i="75"/>
  <c r="A149" i="75"/>
  <c r="D148" i="75"/>
  <c r="C148" i="75"/>
  <c r="B148" i="75"/>
  <c r="A148" i="75"/>
  <c r="D147" i="75"/>
  <c r="C147" i="75"/>
  <c r="B147" i="75"/>
  <c r="A147" i="75"/>
  <c r="D146" i="75"/>
  <c r="C146" i="75"/>
  <c r="B146" i="75"/>
  <c r="A146" i="75"/>
  <c r="D145" i="75"/>
  <c r="C145" i="75"/>
  <c r="B145" i="75"/>
  <c r="A145" i="75"/>
  <c r="D144" i="75"/>
  <c r="C144" i="75"/>
  <c r="B144" i="75"/>
  <c r="A144" i="75"/>
  <c r="D143" i="75"/>
  <c r="C143" i="75"/>
  <c r="B143" i="75"/>
  <c r="A143" i="75"/>
  <c r="D142" i="75"/>
  <c r="C142" i="75"/>
  <c r="B142" i="75"/>
  <c r="A142" i="75"/>
  <c r="D141" i="75"/>
  <c r="C141" i="75"/>
  <c r="B141" i="75"/>
  <c r="A141" i="75"/>
  <c r="D140" i="75"/>
  <c r="C140" i="75"/>
  <c r="B140" i="75"/>
  <c r="A140" i="75"/>
  <c r="D139" i="75"/>
  <c r="C139" i="75"/>
  <c r="B139" i="75"/>
  <c r="A139" i="75"/>
  <c r="D138" i="75"/>
  <c r="C138" i="75"/>
  <c r="B138" i="75"/>
  <c r="A138" i="75"/>
  <c r="D137" i="75"/>
  <c r="C137" i="75"/>
  <c r="B137" i="75"/>
  <c r="A137" i="75"/>
  <c r="D136" i="75"/>
  <c r="C136" i="75"/>
  <c r="B136" i="75"/>
  <c r="A136" i="75"/>
  <c r="D135" i="75"/>
  <c r="C135" i="75"/>
  <c r="B135" i="75"/>
  <c r="A135" i="75"/>
  <c r="D134" i="75"/>
  <c r="C134" i="75"/>
  <c r="B134" i="75"/>
  <c r="A134" i="75"/>
  <c r="D133" i="75"/>
  <c r="C133" i="75"/>
  <c r="B133" i="75"/>
  <c r="A133" i="75"/>
  <c r="D132" i="75"/>
  <c r="C132" i="75"/>
  <c r="B132" i="75"/>
  <c r="A132" i="75"/>
  <c r="D131" i="75"/>
  <c r="C131" i="75"/>
  <c r="B131" i="75"/>
  <c r="A131" i="75"/>
  <c r="D130" i="75"/>
  <c r="C130" i="75"/>
  <c r="B130" i="75"/>
  <c r="A130" i="75"/>
  <c r="D129" i="75"/>
  <c r="C129" i="75"/>
  <c r="B129" i="75"/>
  <c r="A129" i="75"/>
  <c r="D128" i="75"/>
  <c r="C128" i="75"/>
  <c r="B128" i="75"/>
  <c r="A128" i="75"/>
  <c r="D127" i="75"/>
  <c r="C127" i="75"/>
  <c r="B127" i="75"/>
  <c r="A127" i="75"/>
  <c r="D126" i="75"/>
  <c r="C126" i="75"/>
  <c r="B126" i="75"/>
  <c r="A126" i="75"/>
  <c r="D125" i="75"/>
  <c r="C125" i="75"/>
  <c r="B125" i="75"/>
  <c r="A125" i="75"/>
  <c r="D124" i="75"/>
  <c r="C124" i="75"/>
  <c r="B124" i="75"/>
  <c r="A124" i="75"/>
  <c r="D123" i="75"/>
  <c r="C123" i="75"/>
  <c r="B123" i="75"/>
  <c r="A123" i="75"/>
  <c r="D122" i="75"/>
  <c r="C122" i="75"/>
  <c r="B122" i="75"/>
  <c r="A122" i="75"/>
  <c r="D121" i="75"/>
  <c r="C121" i="75"/>
  <c r="B121" i="75"/>
  <c r="A121" i="75"/>
  <c r="D120" i="75"/>
  <c r="C120" i="75"/>
  <c r="B120" i="75"/>
  <c r="A120" i="75"/>
  <c r="D119" i="75"/>
  <c r="C119" i="75"/>
  <c r="B119" i="75"/>
  <c r="A119" i="75"/>
  <c r="D118" i="75"/>
  <c r="C118" i="75"/>
  <c r="B118" i="75"/>
  <c r="A118" i="75"/>
  <c r="D117" i="75"/>
  <c r="C117" i="75"/>
  <c r="B117" i="75"/>
  <c r="A117" i="75"/>
  <c r="D116" i="75"/>
  <c r="C116" i="75"/>
  <c r="B116" i="75"/>
  <c r="A116" i="75"/>
  <c r="D115" i="75"/>
  <c r="C115" i="75"/>
  <c r="B115" i="75"/>
  <c r="A115" i="75"/>
  <c r="D114" i="75"/>
  <c r="C114" i="75"/>
  <c r="B114" i="75"/>
  <c r="A114" i="75"/>
  <c r="D113" i="75"/>
  <c r="C113" i="75"/>
  <c r="B113" i="75"/>
  <c r="A113" i="75"/>
  <c r="D112" i="75"/>
  <c r="C112" i="75"/>
  <c r="B112" i="75"/>
  <c r="A112" i="75"/>
  <c r="D111" i="75"/>
  <c r="C111" i="75"/>
  <c r="B111" i="75"/>
  <c r="A111" i="75"/>
  <c r="D110" i="75"/>
  <c r="C110" i="75"/>
  <c r="B110" i="75"/>
  <c r="A110" i="75"/>
  <c r="D109" i="75"/>
  <c r="C109" i="75"/>
  <c r="B109" i="75"/>
  <c r="A109" i="75"/>
  <c r="D108" i="75"/>
  <c r="C108" i="75"/>
  <c r="B108" i="75"/>
  <c r="A108" i="75"/>
  <c r="D107" i="75"/>
  <c r="C107" i="75"/>
  <c r="B107" i="75"/>
  <c r="A107" i="75"/>
  <c r="D106" i="75"/>
  <c r="C106" i="75"/>
  <c r="B106" i="75"/>
  <c r="A106" i="75"/>
  <c r="D105" i="75"/>
  <c r="C105" i="75"/>
  <c r="B105" i="75"/>
  <c r="A105" i="75"/>
  <c r="D104" i="75"/>
  <c r="C104" i="75"/>
  <c r="B104" i="75"/>
  <c r="A104" i="75"/>
  <c r="D103" i="75"/>
  <c r="C103" i="75"/>
  <c r="B103" i="75"/>
  <c r="A103" i="75"/>
  <c r="D102" i="75"/>
  <c r="C102" i="75"/>
  <c r="B102" i="75"/>
  <c r="A102" i="75"/>
  <c r="D101" i="75"/>
  <c r="C101" i="75"/>
  <c r="B101" i="75"/>
  <c r="A101" i="75"/>
  <c r="D100" i="75"/>
  <c r="C100" i="75"/>
  <c r="B100" i="75"/>
  <c r="A100" i="75"/>
  <c r="D99" i="75"/>
  <c r="C99" i="75"/>
  <c r="B99" i="75"/>
  <c r="A99" i="75"/>
  <c r="D98" i="75"/>
  <c r="C98" i="75"/>
  <c r="B98" i="75"/>
  <c r="A98" i="75"/>
  <c r="D97" i="75"/>
  <c r="C97" i="75"/>
  <c r="B97" i="75"/>
  <c r="A97" i="75"/>
  <c r="D96" i="75"/>
  <c r="C96" i="75"/>
  <c r="B96" i="75"/>
  <c r="A96" i="75"/>
  <c r="D95" i="75"/>
  <c r="C95" i="75"/>
  <c r="B95" i="75"/>
  <c r="A95" i="75"/>
  <c r="D94" i="75"/>
  <c r="C94" i="75"/>
  <c r="B94" i="75"/>
  <c r="A94" i="75"/>
  <c r="D93" i="75"/>
  <c r="C93" i="75"/>
  <c r="B93" i="75"/>
  <c r="A93" i="75"/>
  <c r="D92" i="75"/>
  <c r="C92" i="75"/>
  <c r="B92" i="75"/>
  <c r="A92" i="75"/>
  <c r="D91" i="75"/>
  <c r="C91" i="75"/>
  <c r="B91" i="75"/>
  <c r="A91" i="75"/>
  <c r="D90" i="75"/>
  <c r="C90" i="75"/>
  <c r="B90" i="75"/>
  <c r="A90" i="75"/>
  <c r="D89" i="75"/>
  <c r="C89" i="75"/>
  <c r="B89" i="75"/>
  <c r="A89" i="75"/>
  <c r="D88" i="75"/>
  <c r="C88" i="75"/>
  <c r="B88" i="75"/>
  <c r="A88" i="75"/>
  <c r="D87" i="75"/>
  <c r="C87" i="75"/>
  <c r="B87" i="75"/>
  <c r="A87" i="75"/>
  <c r="D86" i="75"/>
  <c r="C86" i="75"/>
  <c r="B86" i="75"/>
  <c r="A86" i="75"/>
  <c r="D85" i="75"/>
  <c r="C85" i="75"/>
  <c r="B85" i="75"/>
  <c r="A85" i="75"/>
  <c r="D84" i="75"/>
  <c r="C84" i="75"/>
  <c r="B84" i="75"/>
  <c r="A84" i="75"/>
  <c r="D83" i="75"/>
  <c r="C83" i="75"/>
  <c r="B83" i="75"/>
  <c r="A83" i="75"/>
  <c r="D82" i="75"/>
  <c r="C82" i="75"/>
  <c r="B82" i="75"/>
  <c r="A82" i="75"/>
  <c r="D81" i="75"/>
  <c r="C81" i="75"/>
  <c r="B81" i="75"/>
  <c r="A81" i="75"/>
  <c r="D80" i="75"/>
  <c r="C80" i="75"/>
  <c r="B80" i="75"/>
  <c r="A80" i="75"/>
  <c r="D79" i="75"/>
  <c r="C79" i="75"/>
  <c r="B79" i="75"/>
  <c r="A79" i="75"/>
  <c r="D78" i="75"/>
  <c r="C78" i="75"/>
  <c r="B78" i="75"/>
  <c r="A78" i="75"/>
  <c r="D77" i="75"/>
  <c r="C77" i="75"/>
  <c r="B77" i="75"/>
  <c r="A77" i="75"/>
  <c r="D76" i="75"/>
  <c r="C76" i="75"/>
  <c r="B76" i="75"/>
  <c r="A76" i="75"/>
  <c r="D75" i="75"/>
  <c r="C75" i="75"/>
  <c r="B75" i="75"/>
  <c r="A75" i="75"/>
  <c r="D74" i="75"/>
  <c r="C74" i="75"/>
  <c r="B74" i="75"/>
  <c r="A74" i="75"/>
  <c r="D73" i="75"/>
  <c r="C73" i="75"/>
  <c r="B73" i="75"/>
  <c r="A73" i="75"/>
  <c r="D72" i="75"/>
  <c r="C72" i="75"/>
  <c r="B72" i="75"/>
  <c r="A72" i="75"/>
  <c r="D71" i="75"/>
  <c r="C71" i="75"/>
  <c r="B71" i="75"/>
  <c r="A71" i="75"/>
  <c r="D70" i="75"/>
  <c r="C70" i="75"/>
  <c r="B70" i="75"/>
  <c r="A70" i="75"/>
  <c r="D69" i="75"/>
  <c r="C69" i="75"/>
  <c r="B69" i="75"/>
  <c r="A69" i="75"/>
  <c r="D68" i="75"/>
  <c r="C68" i="75"/>
  <c r="B68" i="75"/>
  <c r="A68" i="75"/>
  <c r="D67" i="75"/>
  <c r="C67" i="75"/>
  <c r="B67" i="75"/>
  <c r="A67" i="75"/>
  <c r="D66" i="75"/>
  <c r="C66" i="75"/>
  <c r="B66" i="75"/>
  <c r="A66" i="75"/>
  <c r="D65" i="75"/>
  <c r="C65" i="75"/>
  <c r="B65" i="75"/>
  <c r="A65" i="75"/>
  <c r="D64" i="75"/>
  <c r="C64" i="75"/>
  <c r="B64" i="75"/>
  <c r="A64" i="75"/>
  <c r="D63" i="75"/>
  <c r="C63" i="75"/>
  <c r="B63" i="75"/>
  <c r="A63" i="75"/>
  <c r="D62" i="75"/>
  <c r="C62" i="75"/>
  <c r="B62" i="75"/>
  <c r="A62" i="75"/>
  <c r="D61" i="75"/>
  <c r="C61" i="75"/>
  <c r="B61" i="75"/>
  <c r="A61" i="75"/>
  <c r="D60" i="75"/>
  <c r="C60" i="75"/>
  <c r="B60" i="75"/>
  <c r="A60" i="75"/>
  <c r="D59" i="75"/>
  <c r="C59" i="75"/>
  <c r="B59" i="75"/>
  <c r="A59" i="75"/>
  <c r="D58" i="75"/>
  <c r="C58" i="75"/>
  <c r="B58" i="75"/>
  <c r="A58" i="75"/>
  <c r="D57" i="75"/>
  <c r="C57" i="75"/>
  <c r="B57" i="75"/>
  <c r="A57" i="75"/>
  <c r="D56" i="75"/>
  <c r="C56" i="75"/>
  <c r="B56" i="75"/>
  <c r="A56" i="75"/>
  <c r="D55" i="75"/>
  <c r="C55" i="75"/>
  <c r="B55" i="75"/>
  <c r="A55" i="75"/>
  <c r="D54" i="75"/>
  <c r="C54" i="75"/>
  <c r="B54" i="75"/>
  <c r="A54" i="75"/>
  <c r="D53" i="75"/>
  <c r="C53" i="75"/>
  <c r="B53" i="75"/>
  <c r="A53" i="75"/>
  <c r="D52" i="75"/>
  <c r="C52" i="75"/>
  <c r="B52" i="75"/>
  <c r="A52" i="75"/>
  <c r="D51" i="75"/>
  <c r="C51" i="75"/>
  <c r="B51" i="75"/>
  <c r="A51" i="75"/>
  <c r="D50" i="75"/>
  <c r="C50" i="75"/>
  <c r="B50" i="75"/>
  <c r="A50" i="75"/>
  <c r="D49" i="75"/>
  <c r="C49" i="75"/>
  <c r="B49" i="75"/>
  <c r="A49" i="75"/>
  <c r="D48" i="75"/>
  <c r="C48" i="75"/>
  <c r="B48" i="75"/>
  <c r="A48" i="75"/>
  <c r="D47" i="75"/>
  <c r="C47" i="75"/>
  <c r="B47" i="75"/>
  <c r="A47" i="75"/>
  <c r="D46" i="75"/>
  <c r="C46" i="75"/>
  <c r="B46" i="75"/>
  <c r="A46" i="75"/>
  <c r="D45" i="75"/>
  <c r="C45" i="75"/>
  <c r="B45" i="75"/>
  <c r="A45" i="75"/>
  <c r="D44" i="75"/>
  <c r="C44" i="75"/>
  <c r="B44" i="75"/>
  <c r="A44" i="75"/>
  <c r="D43" i="75"/>
  <c r="C43" i="75"/>
  <c r="B43" i="75"/>
  <c r="A43" i="75"/>
  <c r="D42" i="75"/>
  <c r="C42" i="75"/>
  <c r="B42" i="75"/>
  <c r="A42" i="75"/>
  <c r="D41" i="75"/>
  <c r="C41" i="75"/>
  <c r="B41" i="75"/>
  <c r="A41" i="75"/>
  <c r="D40" i="75"/>
  <c r="C40" i="75"/>
  <c r="B40" i="75"/>
  <c r="A40" i="75"/>
  <c r="D39" i="75"/>
  <c r="C39" i="75"/>
  <c r="B39" i="75"/>
  <c r="A39" i="75"/>
  <c r="D38" i="75"/>
  <c r="C38" i="75"/>
  <c r="B38" i="75"/>
  <c r="A38" i="75"/>
  <c r="D37" i="75"/>
  <c r="C37" i="75"/>
  <c r="B37" i="75"/>
  <c r="A37" i="75"/>
  <c r="D36" i="75"/>
  <c r="C36" i="75"/>
  <c r="B36" i="75"/>
  <c r="A36" i="75"/>
  <c r="D35" i="75"/>
  <c r="C35" i="75"/>
  <c r="B35" i="75"/>
  <c r="A35" i="75"/>
  <c r="D34" i="75"/>
  <c r="C34" i="75"/>
  <c r="B34" i="75"/>
  <c r="A34" i="75"/>
  <c r="D33" i="75"/>
  <c r="C33" i="75"/>
  <c r="B33" i="75"/>
  <c r="A33" i="75"/>
  <c r="D32" i="75"/>
  <c r="C32" i="75"/>
  <c r="B32" i="75"/>
  <c r="A32" i="75"/>
  <c r="D31" i="75"/>
  <c r="C31" i="75"/>
  <c r="B31" i="75"/>
  <c r="A31" i="75"/>
  <c r="D30" i="75"/>
  <c r="C30" i="75"/>
  <c r="B30" i="75"/>
  <c r="A30" i="75"/>
  <c r="D29" i="75"/>
  <c r="C29" i="75"/>
  <c r="B29" i="75"/>
  <c r="A29" i="75"/>
  <c r="D28" i="75"/>
  <c r="C28" i="75"/>
  <c r="B28" i="75"/>
  <c r="A28" i="75"/>
  <c r="D27" i="75"/>
  <c r="C27" i="75"/>
  <c r="B27" i="75"/>
  <c r="A27" i="75"/>
  <c r="D26" i="75"/>
  <c r="C26" i="75"/>
  <c r="B26" i="75"/>
  <c r="A26" i="75"/>
  <c r="D25" i="75"/>
  <c r="C25" i="75"/>
  <c r="B25" i="75"/>
  <c r="A25" i="75"/>
  <c r="D24" i="75"/>
  <c r="C24" i="75"/>
  <c r="B24" i="75"/>
  <c r="A24" i="75"/>
  <c r="D23" i="75"/>
  <c r="C23" i="75"/>
  <c r="B23" i="75"/>
  <c r="A23" i="75"/>
  <c r="D22" i="75"/>
  <c r="C22" i="75"/>
  <c r="B22" i="75"/>
  <c r="A22" i="75"/>
  <c r="D21" i="75"/>
  <c r="C21" i="75"/>
  <c r="B21" i="75"/>
  <c r="A21" i="75"/>
  <c r="D20" i="75"/>
  <c r="C20" i="75"/>
  <c r="B20" i="75"/>
  <c r="A20" i="75"/>
  <c r="D19" i="75"/>
  <c r="C19" i="75"/>
  <c r="B19" i="75"/>
  <c r="A19" i="75"/>
  <c r="D18" i="75"/>
  <c r="C18" i="75"/>
  <c r="B18" i="75"/>
  <c r="A18" i="75"/>
  <c r="D17" i="75"/>
  <c r="C17" i="75"/>
  <c r="B17" i="75"/>
  <c r="A17" i="75"/>
  <c r="D16" i="75"/>
  <c r="C16" i="75"/>
  <c r="B16" i="75"/>
  <c r="A16" i="75"/>
  <c r="D15" i="75"/>
  <c r="C15" i="75"/>
  <c r="B15" i="75"/>
  <c r="A15" i="75"/>
  <c r="D14" i="75"/>
  <c r="C14" i="75"/>
  <c r="B14" i="75"/>
  <c r="A14" i="75"/>
  <c r="D13" i="75"/>
  <c r="C13" i="75"/>
  <c r="B13" i="75"/>
  <c r="A13" i="75"/>
  <c r="D12" i="75"/>
  <c r="C12" i="75"/>
  <c r="B12" i="75"/>
  <c r="A12" i="75"/>
  <c r="D11" i="75"/>
  <c r="C11" i="75"/>
  <c r="B11" i="75"/>
  <c r="A11" i="75"/>
  <c r="D10" i="75"/>
  <c r="C10" i="75"/>
  <c r="B10" i="75"/>
  <c r="A10" i="75"/>
  <c r="D9" i="75"/>
  <c r="C9" i="75"/>
  <c r="B9" i="75"/>
  <c r="A9" i="75"/>
  <c r="D8" i="75"/>
  <c r="C8" i="75"/>
  <c r="B8" i="75"/>
  <c r="A8" i="75"/>
  <c r="D7" i="75"/>
  <c r="C7" i="75"/>
  <c r="B7" i="75"/>
  <c r="A7" i="75"/>
  <c r="D6" i="75"/>
  <c r="C6" i="75"/>
  <c r="B6" i="75"/>
  <c r="A6" i="75"/>
  <c r="D5" i="75"/>
  <c r="C5" i="75"/>
  <c r="B5" i="75"/>
  <c r="A5" i="75"/>
  <c r="D4" i="75"/>
  <c r="C4" i="75"/>
  <c r="B4" i="75"/>
  <c r="A4" i="75"/>
  <c r="D3" i="75"/>
  <c r="C3" i="75"/>
  <c r="B3" i="75"/>
  <c r="A3" i="75"/>
  <c r="D2" i="75"/>
  <c r="C2" i="75"/>
  <c r="B2" i="75"/>
  <c r="A2" i="75"/>
  <c r="L26" i="82"/>
  <c r="L25" i="82"/>
  <c r="L24" i="82"/>
  <c r="L23" i="82"/>
  <c r="L22" i="82"/>
  <c r="L21" i="82"/>
  <c r="D111" i="16" s="1"/>
  <c r="L20" i="82"/>
  <c r="D110" i="16" s="1"/>
  <c r="L19" i="82"/>
  <c r="D109" i="16" s="1"/>
  <c r="L18" i="82"/>
  <c r="L17" i="82"/>
  <c r="L16" i="82"/>
  <c r="L15" i="82"/>
  <c r="L14" i="82"/>
  <c r="D104" i="16" s="1"/>
  <c r="L13" i="82"/>
  <c r="D103" i="16" s="1"/>
  <c r="L12" i="82"/>
  <c r="L11" i="82"/>
  <c r="L10" i="82"/>
  <c r="L9" i="82"/>
  <c r="L8" i="82"/>
  <c r="L7" i="82"/>
  <c r="D97" i="16" s="1"/>
  <c r="L6" i="82"/>
  <c r="L26" i="81"/>
  <c r="L25" i="81"/>
  <c r="L24" i="81"/>
  <c r="L23" i="81"/>
  <c r="L22" i="81"/>
  <c r="L21" i="81"/>
  <c r="D90" i="16" s="1"/>
  <c r="L20" i="81"/>
  <c r="D89" i="16" s="1"/>
  <c r="L19" i="81"/>
  <c r="D88" i="16" s="1"/>
  <c r="L18" i="81"/>
  <c r="L17" i="81"/>
  <c r="L16" i="81"/>
  <c r="L15" i="81"/>
  <c r="L14" i="81"/>
  <c r="L13" i="81"/>
  <c r="D82" i="16" s="1"/>
  <c r="L12" i="81"/>
  <c r="D81" i="16" s="1"/>
  <c r="L11" i="81"/>
  <c r="D80" i="16" s="1"/>
  <c r="L10" i="81"/>
  <c r="L9" i="81"/>
  <c r="L8" i="81"/>
  <c r="L7" i="81"/>
  <c r="L6" i="81"/>
  <c r="L26" i="80"/>
  <c r="L25" i="80"/>
  <c r="L24" i="80"/>
  <c r="L23" i="80"/>
  <c r="L22" i="80"/>
  <c r="L21" i="80"/>
  <c r="D69" i="16" s="1"/>
  <c r="L20" i="80"/>
  <c r="D68" i="16" s="1"/>
  <c r="L19" i="80"/>
  <c r="D67" i="16" s="1"/>
  <c r="L18" i="80"/>
  <c r="L17" i="80"/>
  <c r="L16" i="80"/>
  <c r="L15" i="80"/>
  <c r="L14" i="80"/>
  <c r="L13" i="80"/>
  <c r="L12" i="80"/>
  <c r="L11" i="80"/>
  <c r="D59" i="16" s="1"/>
  <c r="L10" i="80"/>
  <c r="L9" i="80"/>
  <c r="L8" i="80"/>
  <c r="L7" i="80"/>
  <c r="L6" i="80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D61" i="16"/>
  <c r="D60" i="16"/>
  <c r="D114" i="16"/>
  <c r="D112" i="16"/>
  <c r="D106" i="16"/>
  <c r="D98" i="16"/>
  <c r="D96" i="16"/>
  <c r="M26" i="83"/>
  <c r="D137" i="16" s="1"/>
  <c r="M25" i="83"/>
  <c r="M24" i="83"/>
  <c r="M23" i="83"/>
  <c r="M22" i="83"/>
  <c r="D133" i="16" s="1"/>
  <c r="M21" i="83"/>
  <c r="M20" i="83"/>
  <c r="M19" i="83"/>
  <c r="D130" i="16" s="1"/>
  <c r="M18" i="83"/>
  <c r="D129" i="16" s="1"/>
  <c r="M17" i="83"/>
  <c r="M16" i="83"/>
  <c r="M15" i="83"/>
  <c r="M14" i="83"/>
  <c r="D125" i="16" s="1"/>
  <c r="M13" i="83"/>
  <c r="M12" i="83"/>
  <c r="M11" i="83"/>
  <c r="D122" i="16" s="1"/>
  <c r="M10" i="83"/>
  <c r="D121" i="16" s="1"/>
  <c r="M9" i="83"/>
  <c r="M8" i="83"/>
  <c r="M7" i="83"/>
  <c r="M6" i="83"/>
  <c r="D117" i="16" s="1"/>
  <c r="M26" i="84"/>
  <c r="D158" i="16" s="1"/>
  <c r="M25" i="84"/>
  <c r="M24" i="84"/>
  <c r="M23" i="84"/>
  <c r="M22" i="84"/>
  <c r="D154" i="16" s="1"/>
  <c r="M21" i="84"/>
  <c r="M20" i="84"/>
  <c r="D152" i="16" s="1"/>
  <c r="M19" i="84"/>
  <c r="M18" i="84"/>
  <c r="D150" i="16" s="1"/>
  <c r="M17" i="84"/>
  <c r="M16" i="84"/>
  <c r="M15" i="84"/>
  <c r="M14" i="84"/>
  <c r="D146" i="16" s="1"/>
  <c r="M13" i="84"/>
  <c r="D145" i="16" s="1"/>
  <c r="M12" i="84"/>
  <c r="M11" i="84"/>
  <c r="M10" i="84"/>
  <c r="D142" i="16" s="1"/>
  <c r="M9" i="84"/>
  <c r="M8" i="84"/>
  <c r="M7" i="84"/>
  <c r="M6" i="84"/>
  <c r="D138" i="16" s="1"/>
  <c r="M26" i="85"/>
  <c r="M25" i="85"/>
  <c r="D178" i="16" s="1"/>
  <c r="M24" i="85"/>
  <c r="M23" i="85"/>
  <c r="M22" i="85"/>
  <c r="M21" i="85"/>
  <c r="D174" i="16" s="1"/>
  <c r="M20" i="85"/>
  <c r="M19" i="85"/>
  <c r="D172" i="16" s="1"/>
  <c r="M18" i="85"/>
  <c r="M17" i="85"/>
  <c r="D170" i="16" s="1"/>
  <c r="M16" i="85"/>
  <c r="M15" i="85"/>
  <c r="M14" i="85"/>
  <c r="M13" i="85"/>
  <c r="D166" i="16" s="1"/>
  <c r="M12" i="85"/>
  <c r="M11" i="85"/>
  <c r="D164" i="16" s="1"/>
  <c r="M10" i="85"/>
  <c r="M9" i="85"/>
  <c r="D162" i="16" s="1"/>
  <c r="M8" i="85"/>
  <c r="M7" i="85"/>
  <c r="M6" i="85"/>
  <c r="M26" i="86"/>
  <c r="D200" i="16" s="1"/>
  <c r="M25" i="86"/>
  <c r="M24" i="86"/>
  <c r="M23" i="86"/>
  <c r="M22" i="86"/>
  <c r="M21" i="86"/>
  <c r="M20" i="86"/>
  <c r="D194" i="16" s="1"/>
  <c r="M19" i="86"/>
  <c r="M18" i="86"/>
  <c r="D192" i="16" s="1"/>
  <c r="M17" i="86"/>
  <c r="M16" i="86"/>
  <c r="M15" i="86"/>
  <c r="M14" i="86"/>
  <c r="M13" i="86"/>
  <c r="M12" i="86"/>
  <c r="D186" i="16" s="1"/>
  <c r="M11" i="86"/>
  <c r="M10" i="86"/>
  <c r="D184" i="16" s="1"/>
  <c r="M9" i="86"/>
  <c r="M8" i="86"/>
  <c r="M7" i="86"/>
  <c r="M6" i="86"/>
  <c r="C200" i="16"/>
  <c r="B200" i="16"/>
  <c r="A200" i="16"/>
  <c r="D199" i="16"/>
  <c r="C199" i="16"/>
  <c r="B199" i="16"/>
  <c r="A199" i="16"/>
  <c r="D198" i="16"/>
  <c r="C198" i="16"/>
  <c r="B198" i="16"/>
  <c r="A198" i="16"/>
  <c r="D197" i="16"/>
  <c r="C197" i="16"/>
  <c r="B197" i="16"/>
  <c r="A197" i="16"/>
  <c r="D196" i="16"/>
  <c r="C196" i="16"/>
  <c r="B196" i="16"/>
  <c r="A196" i="16"/>
  <c r="D195" i="16"/>
  <c r="C195" i="16"/>
  <c r="B195" i="16"/>
  <c r="A195" i="16"/>
  <c r="C194" i="16"/>
  <c r="B194" i="16"/>
  <c r="A194" i="16"/>
  <c r="D193" i="16"/>
  <c r="C193" i="16"/>
  <c r="B193" i="16"/>
  <c r="A193" i="16"/>
  <c r="C192" i="16"/>
  <c r="B192" i="16"/>
  <c r="A192" i="16"/>
  <c r="D191" i="16"/>
  <c r="C191" i="16"/>
  <c r="B191" i="16"/>
  <c r="A191" i="16"/>
  <c r="D190" i="16"/>
  <c r="C190" i="16"/>
  <c r="B190" i="16"/>
  <c r="A190" i="16"/>
  <c r="D189" i="16"/>
  <c r="C189" i="16"/>
  <c r="B189" i="16"/>
  <c r="A189" i="16"/>
  <c r="D188" i="16"/>
  <c r="C188" i="16"/>
  <c r="B188" i="16"/>
  <c r="A188" i="16"/>
  <c r="D187" i="16"/>
  <c r="C187" i="16"/>
  <c r="B187" i="16"/>
  <c r="A187" i="16"/>
  <c r="C186" i="16"/>
  <c r="B186" i="16"/>
  <c r="A186" i="16"/>
  <c r="D185" i="16"/>
  <c r="C185" i="16"/>
  <c r="B185" i="16"/>
  <c r="A185" i="16"/>
  <c r="C184" i="16"/>
  <c r="B184" i="16"/>
  <c r="A184" i="16"/>
  <c r="D183" i="16"/>
  <c r="C183" i="16"/>
  <c r="B183" i="16"/>
  <c r="A183" i="16"/>
  <c r="D182" i="16"/>
  <c r="C182" i="16"/>
  <c r="B182" i="16"/>
  <c r="A182" i="16"/>
  <c r="D181" i="16"/>
  <c r="C181" i="16"/>
  <c r="B181" i="16"/>
  <c r="A181" i="16"/>
  <c r="D180" i="16"/>
  <c r="C180" i="16"/>
  <c r="B180" i="16"/>
  <c r="A180" i="16"/>
  <c r="D179" i="16"/>
  <c r="C179" i="16"/>
  <c r="B179" i="16"/>
  <c r="A179" i="16"/>
  <c r="C178" i="16"/>
  <c r="B178" i="16"/>
  <c r="A178" i="16"/>
  <c r="D177" i="16"/>
  <c r="C177" i="16"/>
  <c r="B177" i="16"/>
  <c r="A177" i="16"/>
  <c r="D176" i="16"/>
  <c r="C176" i="16"/>
  <c r="B176" i="16"/>
  <c r="A176" i="16"/>
  <c r="D175" i="16"/>
  <c r="C175" i="16"/>
  <c r="B175" i="16"/>
  <c r="A175" i="16"/>
  <c r="C174" i="16"/>
  <c r="B174" i="16"/>
  <c r="A174" i="16"/>
  <c r="D173" i="16"/>
  <c r="C173" i="16"/>
  <c r="B173" i="16"/>
  <c r="A173" i="16"/>
  <c r="C172" i="16"/>
  <c r="B172" i="16"/>
  <c r="A172" i="16"/>
  <c r="D171" i="16"/>
  <c r="C171" i="16"/>
  <c r="B171" i="16"/>
  <c r="A171" i="16"/>
  <c r="C170" i="16"/>
  <c r="B170" i="16"/>
  <c r="A170" i="16"/>
  <c r="D169" i="16"/>
  <c r="C169" i="16"/>
  <c r="B169" i="16"/>
  <c r="A169" i="16"/>
  <c r="D168" i="16"/>
  <c r="C168" i="16"/>
  <c r="B168" i="16"/>
  <c r="A168" i="16"/>
  <c r="D167" i="16"/>
  <c r="C167" i="16"/>
  <c r="B167" i="16"/>
  <c r="A167" i="16"/>
  <c r="C166" i="16"/>
  <c r="B166" i="16"/>
  <c r="A166" i="16"/>
  <c r="D165" i="16"/>
  <c r="C165" i="16"/>
  <c r="B165" i="16"/>
  <c r="A165" i="16"/>
  <c r="C164" i="16"/>
  <c r="B164" i="16"/>
  <c r="A164" i="16"/>
  <c r="D163" i="16"/>
  <c r="C163" i="16"/>
  <c r="B163" i="16"/>
  <c r="A163" i="16"/>
  <c r="C162" i="16"/>
  <c r="B162" i="16"/>
  <c r="A162" i="16"/>
  <c r="D161" i="16"/>
  <c r="C161" i="16"/>
  <c r="B161" i="16"/>
  <c r="A161" i="16"/>
  <c r="D160" i="16"/>
  <c r="C160" i="16"/>
  <c r="B160" i="16"/>
  <c r="A160" i="16"/>
  <c r="D159" i="16"/>
  <c r="C159" i="16"/>
  <c r="B159" i="16"/>
  <c r="A159" i="16"/>
  <c r="C158" i="16"/>
  <c r="B158" i="16"/>
  <c r="A158" i="16"/>
  <c r="D157" i="16"/>
  <c r="C157" i="16"/>
  <c r="B157" i="16"/>
  <c r="A157" i="16"/>
  <c r="D156" i="16"/>
  <c r="C156" i="16"/>
  <c r="B156" i="16"/>
  <c r="A156" i="16"/>
  <c r="D155" i="16"/>
  <c r="C155" i="16"/>
  <c r="B155" i="16"/>
  <c r="A155" i="16"/>
  <c r="C154" i="16"/>
  <c r="B154" i="16"/>
  <c r="A154" i="16"/>
  <c r="D153" i="16"/>
  <c r="C153" i="16"/>
  <c r="B153" i="16"/>
  <c r="A153" i="16"/>
  <c r="C152" i="16"/>
  <c r="B152" i="16"/>
  <c r="A152" i="16"/>
  <c r="D151" i="16"/>
  <c r="C151" i="16"/>
  <c r="B151" i="16"/>
  <c r="A151" i="16"/>
  <c r="C150" i="16"/>
  <c r="B150" i="16"/>
  <c r="A150" i="16"/>
  <c r="D149" i="16"/>
  <c r="C149" i="16"/>
  <c r="B149" i="16"/>
  <c r="A149" i="16"/>
  <c r="D148" i="16"/>
  <c r="C148" i="16"/>
  <c r="B148" i="16"/>
  <c r="A148" i="16"/>
  <c r="D147" i="16"/>
  <c r="C147" i="16"/>
  <c r="B147" i="16"/>
  <c r="A147" i="16"/>
  <c r="C146" i="16"/>
  <c r="B146" i="16"/>
  <c r="A146" i="16"/>
  <c r="C145" i="16"/>
  <c r="B145" i="16"/>
  <c r="A145" i="16"/>
  <c r="D144" i="16"/>
  <c r="C144" i="16"/>
  <c r="B144" i="16"/>
  <c r="A144" i="16"/>
  <c r="D143" i="16"/>
  <c r="C143" i="16"/>
  <c r="B143" i="16"/>
  <c r="A143" i="16"/>
  <c r="C142" i="16"/>
  <c r="B142" i="16"/>
  <c r="A142" i="16"/>
  <c r="D141" i="16"/>
  <c r="C141" i="16"/>
  <c r="B141" i="16"/>
  <c r="A141" i="16"/>
  <c r="D140" i="16"/>
  <c r="C140" i="16"/>
  <c r="B140" i="16"/>
  <c r="A140" i="16"/>
  <c r="D139" i="16"/>
  <c r="C139" i="16"/>
  <c r="B139" i="16"/>
  <c r="A139" i="16"/>
  <c r="C138" i="16"/>
  <c r="B138" i="16"/>
  <c r="A138" i="16"/>
  <c r="D136" i="16"/>
  <c r="D135" i="16"/>
  <c r="D134" i="16"/>
  <c r="D132" i="16"/>
  <c r="D131" i="16"/>
  <c r="D128" i="16"/>
  <c r="D127" i="16"/>
  <c r="D126" i="16"/>
  <c r="D124" i="16"/>
  <c r="D123" i="16"/>
  <c r="D120" i="16"/>
  <c r="D119" i="16"/>
  <c r="D118" i="16"/>
  <c r="D116" i="16"/>
  <c r="D115" i="16"/>
  <c r="D113" i="16"/>
  <c r="D108" i="16"/>
  <c r="D107" i="16"/>
  <c r="D105" i="16"/>
  <c r="D102" i="16"/>
  <c r="D101" i="16"/>
  <c r="D100" i="16"/>
  <c r="D99" i="16"/>
  <c r="D95" i="16"/>
  <c r="D94" i="16"/>
  <c r="D93" i="16"/>
  <c r="D92" i="16"/>
  <c r="D91" i="16"/>
  <c r="D87" i="16"/>
  <c r="D86" i="16"/>
  <c r="D85" i="16"/>
  <c r="D84" i="16"/>
  <c r="D83" i="16"/>
  <c r="D79" i="16"/>
  <c r="D78" i="16"/>
  <c r="D77" i="16"/>
  <c r="D76" i="16"/>
  <c r="D75" i="16"/>
  <c r="D74" i="16"/>
  <c r="D73" i="16"/>
  <c r="D72" i="16"/>
  <c r="D71" i="16"/>
  <c r="D70" i="16"/>
  <c r="D66" i="16"/>
  <c r="D65" i="16"/>
  <c r="D64" i="16"/>
  <c r="D63" i="16"/>
  <c r="D62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C137" i="16"/>
  <c r="B137" i="16"/>
  <c r="A137" i="16"/>
  <c r="C136" i="16"/>
  <c r="B136" i="16"/>
  <c r="A136" i="16"/>
  <c r="C135" i="16"/>
  <c r="B135" i="16"/>
  <c r="A135" i="16"/>
  <c r="C134" i="16"/>
  <c r="B134" i="16"/>
  <c r="A134" i="16"/>
  <c r="C133" i="16"/>
  <c r="B133" i="16"/>
  <c r="A133" i="16"/>
  <c r="C132" i="16"/>
  <c r="B132" i="16"/>
  <c r="A132" i="16"/>
  <c r="C131" i="16"/>
  <c r="B131" i="16"/>
  <c r="A131" i="16"/>
  <c r="C130" i="16"/>
  <c r="B130" i="16"/>
  <c r="A130" i="16"/>
  <c r="C129" i="16"/>
  <c r="B129" i="16"/>
  <c r="A129" i="16"/>
  <c r="C128" i="16"/>
  <c r="B128" i="16"/>
  <c r="A128" i="16"/>
  <c r="C127" i="16"/>
  <c r="B127" i="16"/>
  <c r="A127" i="16"/>
  <c r="C126" i="16"/>
  <c r="B126" i="16"/>
  <c r="A126" i="16"/>
  <c r="C125" i="16"/>
  <c r="B125" i="16"/>
  <c r="A125" i="16"/>
  <c r="C124" i="16"/>
  <c r="B124" i="16"/>
  <c r="A124" i="16"/>
  <c r="C123" i="16"/>
  <c r="B123" i="16"/>
  <c r="A123" i="16"/>
  <c r="C122" i="16"/>
  <c r="B122" i="16"/>
  <c r="A122" i="16"/>
  <c r="C121" i="16"/>
  <c r="B121" i="16"/>
  <c r="A121" i="16"/>
  <c r="C120" i="16"/>
  <c r="B120" i="16"/>
  <c r="A120" i="16"/>
  <c r="C119" i="16"/>
  <c r="B119" i="16"/>
  <c r="A119" i="16"/>
  <c r="C118" i="16"/>
  <c r="B118" i="16"/>
  <c r="A118" i="16"/>
  <c r="C117" i="16"/>
  <c r="B117" i="16"/>
  <c r="A117" i="16"/>
  <c r="C116" i="16"/>
  <c r="B116" i="16"/>
  <c r="A116" i="16"/>
  <c r="C115" i="16"/>
  <c r="B115" i="16"/>
  <c r="A115" i="16"/>
  <c r="C114" i="16"/>
  <c r="B114" i="16"/>
  <c r="A114" i="16"/>
  <c r="C113" i="16"/>
  <c r="B113" i="16"/>
  <c r="A113" i="16"/>
  <c r="C112" i="16"/>
  <c r="B112" i="16"/>
  <c r="A112" i="16"/>
  <c r="C111" i="16"/>
  <c r="B111" i="16"/>
  <c r="A111" i="16"/>
  <c r="C110" i="16"/>
  <c r="B110" i="16"/>
  <c r="A110" i="16"/>
  <c r="C109" i="16"/>
  <c r="B109" i="16"/>
  <c r="A109" i="16"/>
  <c r="C108" i="16"/>
  <c r="B108" i="16"/>
  <c r="A108" i="16"/>
  <c r="C107" i="16"/>
  <c r="B107" i="16"/>
  <c r="A107" i="16"/>
  <c r="C106" i="16"/>
  <c r="B106" i="16"/>
  <c r="A106" i="16"/>
  <c r="C105" i="16"/>
  <c r="B105" i="16"/>
  <c r="A105" i="16"/>
  <c r="C104" i="16"/>
  <c r="B104" i="16"/>
  <c r="A104" i="16"/>
  <c r="C103" i="16"/>
  <c r="B103" i="16"/>
  <c r="A103" i="16"/>
  <c r="C102" i="16"/>
  <c r="B102" i="16"/>
  <c r="A102" i="16"/>
  <c r="C101" i="16"/>
  <c r="B101" i="16"/>
  <c r="A101" i="16"/>
  <c r="C100" i="16"/>
  <c r="B100" i="16"/>
  <c r="A100" i="16"/>
  <c r="C99" i="16"/>
  <c r="B99" i="16"/>
  <c r="A99" i="16"/>
  <c r="C98" i="16"/>
  <c r="B98" i="16"/>
  <c r="A98" i="16"/>
  <c r="C97" i="16"/>
  <c r="B97" i="16"/>
  <c r="A97" i="16"/>
  <c r="C96" i="16"/>
  <c r="B96" i="16"/>
  <c r="A96" i="16"/>
  <c r="C95" i="16"/>
  <c r="B95" i="16"/>
  <c r="A95" i="16"/>
  <c r="C94" i="16"/>
  <c r="B94" i="16"/>
  <c r="A94" i="16"/>
  <c r="C93" i="16"/>
  <c r="B93" i="16"/>
  <c r="A93" i="16"/>
  <c r="C92" i="16"/>
  <c r="B92" i="16"/>
  <c r="A92" i="16"/>
  <c r="C91" i="16"/>
  <c r="B91" i="16"/>
  <c r="A91" i="16"/>
  <c r="C90" i="16"/>
  <c r="B90" i="16"/>
  <c r="A90" i="16"/>
  <c r="C89" i="16"/>
  <c r="B89" i="16"/>
  <c r="A89" i="16"/>
  <c r="C88" i="16"/>
  <c r="B88" i="16"/>
  <c r="A88" i="16"/>
  <c r="C87" i="16"/>
  <c r="B87" i="16"/>
  <c r="A87" i="16"/>
  <c r="C86" i="16"/>
  <c r="B86" i="16"/>
  <c r="A86" i="16"/>
  <c r="C85" i="16"/>
  <c r="B85" i="16"/>
  <c r="A85" i="16"/>
  <c r="C84" i="16"/>
  <c r="B84" i="16"/>
  <c r="A84" i="16"/>
  <c r="C83" i="16"/>
  <c r="B83" i="16"/>
  <c r="A83" i="16"/>
  <c r="C82" i="16"/>
  <c r="B82" i="16"/>
  <c r="A82" i="16"/>
  <c r="C81" i="16"/>
  <c r="B81" i="16"/>
  <c r="A81" i="16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C74" i="16"/>
  <c r="B74" i="16"/>
  <c r="A74" i="16"/>
  <c r="C73" i="16"/>
  <c r="B73" i="16"/>
  <c r="A73" i="16"/>
  <c r="C72" i="16"/>
  <c r="B72" i="16"/>
  <c r="A72" i="16"/>
  <c r="C71" i="16"/>
  <c r="B71" i="16"/>
  <c r="A71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C64" i="16"/>
  <c r="B64" i="16"/>
  <c r="A64" i="16"/>
  <c r="C63" i="16"/>
  <c r="B63" i="16"/>
  <c r="A63" i="16"/>
  <c r="C62" i="16"/>
  <c r="B62" i="16"/>
  <c r="A62" i="16"/>
  <c r="C61" i="16"/>
  <c r="B61" i="16"/>
  <c r="A61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C54" i="16"/>
  <c r="B54" i="16"/>
  <c r="A54" i="16"/>
  <c r="A35" i="16"/>
  <c r="C53" i="16"/>
  <c r="B53" i="16"/>
  <c r="A53" i="16"/>
  <c r="C52" i="16"/>
  <c r="B52" i="16"/>
  <c r="A52" i="16"/>
  <c r="C51" i="16"/>
  <c r="B51" i="16"/>
  <c r="A51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C43" i="16"/>
  <c r="B43" i="16"/>
  <c r="A43" i="16"/>
  <c r="C42" i="16"/>
  <c r="B42" i="16"/>
  <c r="A42" i="16"/>
  <c r="C41" i="16"/>
  <c r="B41" i="16"/>
  <c r="A41" i="16"/>
  <c r="C40" i="16"/>
  <c r="B40" i="16"/>
  <c r="A40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C34" i="16"/>
  <c r="B34" i="16"/>
  <c r="A34" i="16"/>
  <c r="C33" i="16"/>
  <c r="B33" i="16"/>
  <c r="A33" i="16"/>
  <c r="B13" i="78"/>
  <c r="B12" i="78"/>
  <c r="B11" i="78"/>
  <c r="B10" i="78"/>
  <c r="E4" i="78"/>
  <c r="F4" i="78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3" i="16"/>
  <c r="D2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C9" i="16"/>
  <c r="B9" i="16"/>
  <c r="C8" i="16"/>
  <c r="B8" i="16"/>
  <c r="C7" i="16"/>
  <c r="B7" i="16"/>
  <c r="C6" i="16"/>
  <c r="B6" i="16"/>
  <c r="C5" i="16"/>
  <c r="B5" i="16"/>
  <c r="C4" i="16"/>
  <c r="B4" i="16"/>
  <c r="C3" i="16"/>
  <c r="B3" i="16"/>
  <c r="C2" i="16"/>
  <c r="B2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2" i="16"/>
  <c r="Q26" i="86"/>
  <c r="T26" i="86" s="1"/>
  <c r="P26" i="86"/>
  <c r="S26" i="86" s="1"/>
  <c r="O26" i="86"/>
  <c r="K26" i="86"/>
  <c r="L26" i="86" s="1"/>
  <c r="E26" i="86"/>
  <c r="F26" i="86" s="1"/>
  <c r="C26" i="86"/>
  <c r="B26" i="86"/>
  <c r="Q25" i="86"/>
  <c r="T25" i="86" s="1"/>
  <c r="P25" i="86"/>
  <c r="S25" i="86" s="1"/>
  <c r="O25" i="86"/>
  <c r="K25" i="86"/>
  <c r="L25" i="86" s="1"/>
  <c r="E25" i="86"/>
  <c r="F25" i="86" s="1"/>
  <c r="B25" i="86"/>
  <c r="C25" i="86" s="1"/>
  <c r="Q24" i="86"/>
  <c r="T24" i="86" s="1"/>
  <c r="P24" i="86"/>
  <c r="S24" i="86" s="1"/>
  <c r="O24" i="86"/>
  <c r="R24" i="86" s="1"/>
  <c r="U24" i="86" s="1"/>
  <c r="V24" i="86" s="1"/>
  <c r="K24" i="86"/>
  <c r="L24" i="86" s="1"/>
  <c r="E24" i="86"/>
  <c r="F24" i="86" s="1"/>
  <c r="B24" i="86"/>
  <c r="C24" i="86" s="1"/>
  <c r="Q23" i="86"/>
  <c r="T23" i="86" s="1"/>
  <c r="P23" i="86"/>
  <c r="S23" i="86" s="1"/>
  <c r="O23" i="86"/>
  <c r="R23" i="86" s="1"/>
  <c r="K23" i="86"/>
  <c r="L23" i="86" s="1"/>
  <c r="E23" i="86"/>
  <c r="F23" i="86" s="1"/>
  <c r="B23" i="86"/>
  <c r="C23" i="86" s="1"/>
  <c r="S22" i="86"/>
  <c r="Q22" i="86"/>
  <c r="T22" i="86" s="1"/>
  <c r="P22" i="86"/>
  <c r="O22" i="86"/>
  <c r="R22" i="86" s="1"/>
  <c r="L22" i="86"/>
  <c r="K22" i="86"/>
  <c r="E22" i="86"/>
  <c r="F22" i="86" s="1"/>
  <c r="B22" i="86"/>
  <c r="C22" i="86" s="1"/>
  <c r="S21" i="86"/>
  <c r="R21" i="86"/>
  <c r="Q21" i="86"/>
  <c r="T21" i="86" s="1"/>
  <c r="P21" i="86"/>
  <c r="O21" i="86"/>
  <c r="K21" i="86"/>
  <c r="L21" i="86" s="1"/>
  <c r="E21" i="86"/>
  <c r="F21" i="86" s="1"/>
  <c r="B21" i="86"/>
  <c r="C21" i="86" s="1"/>
  <c r="S20" i="86"/>
  <c r="R20" i="86"/>
  <c r="Q20" i="86"/>
  <c r="T20" i="86" s="1"/>
  <c r="P20" i="86"/>
  <c r="O20" i="86"/>
  <c r="K20" i="86"/>
  <c r="L20" i="86" s="1"/>
  <c r="E20" i="86"/>
  <c r="F20" i="86" s="1"/>
  <c r="B20" i="86"/>
  <c r="C20" i="86" s="1"/>
  <c r="R19" i="86"/>
  <c r="Q19" i="86"/>
  <c r="T19" i="86" s="1"/>
  <c r="P19" i="86"/>
  <c r="S19" i="86" s="1"/>
  <c r="O19" i="86"/>
  <c r="K19" i="86"/>
  <c r="L19" i="86" s="1"/>
  <c r="E19" i="86"/>
  <c r="F19" i="86" s="1"/>
  <c r="B19" i="86"/>
  <c r="C19" i="86" s="1"/>
  <c r="Q18" i="86"/>
  <c r="T18" i="86" s="1"/>
  <c r="P18" i="86"/>
  <c r="S18" i="86" s="1"/>
  <c r="O18" i="86"/>
  <c r="K18" i="86"/>
  <c r="L18" i="86" s="1"/>
  <c r="E18" i="86"/>
  <c r="F18" i="86" s="1"/>
  <c r="B18" i="86"/>
  <c r="C18" i="86" s="1"/>
  <c r="Q17" i="86"/>
  <c r="T17" i="86" s="1"/>
  <c r="P17" i="86"/>
  <c r="S17" i="86" s="1"/>
  <c r="O17" i="86"/>
  <c r="K17" i="86"/>
  <c r="L17" i="86" s="1"/>
  <c r="E17" i="86"/>
  <c r="F17" i="86" s="1"/>
  <c r="B17" i="86"/>
  <c r="C17" i="86" s="1"/>
  <c r="Q16" i="86"/>
  <c r="T16" i="86" s="1"/>
  <c r="P16" i="86"/>
  <c r="S16" i="86" s="1"/>
  <c r="O16" i="86"/>
  <c r="R16" i="86" s="1"/>
  <c r="K16" i="86"/>
  <c r="L16" i="86" s="1"/>
  <c r="E16" i="86"/>
  <c r="F16" i="86" s="1"/>
  <c r="B16" i="86"/>
  <c r="C16" i="86" s="1"/>
  <c r="T15" i="86"/>
  <c r="Q15" i="86"/>
  <c r="P15" i="86"/>
  <c r="S15" i="86" s="1"/>
  <c r="O15" i="86"/>
  <c r="R15" i="86" s="1"/>
  <c r="K15" i="86"/>
  <c r="L15" i="86" s="1"/>
  <c r="E15" i="86"/>
  <c r="F15" i="86" s="1"/>
  <c r="B15" i="86"/>
  <c r="C15" i="86" s="1"/>
  <c r="T14" i="86"/>
  <c r="S14" i="86"/>
  <c r="Q14" i="86"/>
  <c r="P14" i="86"/>
  <c r="O14" i="86"/>
  <c r="R14" i="86" s="1"/>
  <c r="K14" i="86"/>
  <c r="L14" i="86" s="1"/>
  <c r="E14" i="86"/>
  <c r="F14" i="86" s="1"/>
  <c r="B14" i="86"/>
  <c r="C14" i="86" s="1"/>
  <c r="T13" i="86"/>
  <c r="Q13" i="86"/>
  <c r="P13" i="86"/>
  <c r="S13" i="86" s="1"/>
  <c r="O13" i="86"/>
  <c r="R13" i="86" s="1"/>
  <c r="U13" i="86" s="1"/>
  <c r="V13" i="86" s="1"/>
  <c r="K13" i="86"/>
  <c r="L13" i="86" s="1"/>
  <c r="E13" i="86"/>
  <c r="F13" i="86" s="1"/>
  <c r="B13" i="86"/>
  <c r="C13" i="86" s="1"/>
  <c r="Q12" i="86"/>
  <c r="T12" i="86" s="1"/>
  <c r="P12" i="86"/>
  <c r="S12" i="86" s="1"/>
  <c r="O12" i="86"/>
  <c r="R12" i="86" s="1"/>
  <c r="U12" i="86" s="1"/>
  <c r="V12" i="86" s="1"/>
  <c r="K12" i="86"/>
  <c r="L12" i="86" s="1"/>
  <c r="E12" i="86"/>
  <c r="F12" i="86" s="1"/>
  <c r="B12" i="86"/>
  <c r="C12" i="86" s="1"/>
  <c r="Q11" i="86"/>
  <c r="T11" i="86" s="1"/>
  <c r="P11" i="86"/>
  <c r="S11" i="86" s="1"/>
  <c r="O11" i="86"/>
  <c r="R11" i="86" s="1"/>
  <c r="K11" i="86"/>
  <c r="L11" i="86" s="1"/>
  <c r="E11" i="86"/>
  <c r="F11" i="86" s="1"/>
  <c r="B11" i="86"/>
  <c r="C11" i="86" s="1"/>
  <c r="Q10" i="86"/>
  <c r="T10" i="86" s="1"/>
  <c r="P10" i="86"/>
  <c r="S10" i="86" s="1"/>
  <c r="O10" i="86"/>
  <c r="K10" i="86"/>
  <c r="L10" i="86" s="1"/>
  <c r="E10" i="86"/>
  <c r="F10" i="86" s="1"/>
  <c r="B10" i="86"/>
  <c r="C10" i="86" s="1"/>
  <c r="Q9" i="86"/>
  <c r="T9" i="86" s="1"/>
  <c r="P9" i="86"/>
  <c r="S9" i="86" s="1"/>
  <c r="O9" i="86"/>
  <c r="K9" i="86"/>
  <c r="L9" i="86" s="1"/>
  <c r="E9" i="86"/>
  <c r="F9" i="86" s="1"/>
  <c r="B9" i="86"/>
  <c r="C9" i="86" s="1"/>
  <c r="Q8" i="86"/>
  <c r="T8" i="86" s="1"/>
  <c r="P8" i="86"/>
  <c r="S8" i="86" s="1"/>
  <c r="O8" i="86"/>
  <c r="R8" i="86" s="1"/>
  <c r="K8" i="86"/>
  <c r="L8" i="86" s="1"/>
  <c r="E8" i="86"/>
  <c r="F8" i="86" s="1"/>
  <c r="B8" i="86"/>
  <c r="C8" i="86" s="1"/>
  <c r="Q7" i="86"/>
  <c r="T7" i="86" s="1"/>
  <c r="P7" i="86"/>
  <c r="S7" i="86" s="1"/>
  <c r="O7" i="86"/>
  <c r="R7" i="86" s="1"/>
  <c r="K7" i="86"/>
  <c r="L7" i="86" s="1"/>
  <c r="E7" i="86"/>
  <c r="F7" i="86" s="1"/>
  <c r="B7" i="86"/>
  <c r="C7" i="86" s="1"/>
  <c r="Q6" i="86"/>
  <c r="T6" i="86" s="1"/>
  <c r="P6" i="86"/>
  <c r="S6" i="86" s="1"/>
  <c r="O6" i="86"/>
  <c r="R6" i="86" s="1"/>
  <c r="K6" i="86"/>
  <c r="L6" i="86" s="1"/>
  <c r="E6" i="86"/>
  <c r="F6" i="86" s="1"/>
  <c r="B6" i="86"/>
  <c r="C6" i="86" s="1"/>
  <c r="Q26" i="85"/>
  <c r="T26" i="85" s="1"/>
  <c r="P26" i="85"/>
  <c r="S26" i="85" s="1"/>
  <c r="O26" i="85"/>
  <c r="K26" i="85"/>
  <c r="L26" i="85" s="1"/>
  <c r="E26" i="85"/>
  <c r="F26" i="85" s="1"/>
  <c r="B26" i="85"/>
  <c r="C26" i="85" s="1"/>
  <c r="Q25" i="85"/>
  <c r="T25" i="85" s="1"/>
  <c r="P25" i="85"/>
  <c r="S25" i="85" s="1"/>
  <c r="O25" i="85"/>
  <c r="K25" i="85"/>
  <c r="L25" i="85" s="1"/>
  <c r="E25" i="85"/>
  <c r="F25" i="85" s="1"/>
  <c r="B25" i="85"/>
  <c r="C25" i="85" s="1"/>
  <c r="Q24" i="85"/>
  <c r="T24" i="85" s="1"/>
  <c r="P24" i="85"/>
  <c r="S24" i="85" s="1"/>
  <c r="O24" i="85"/>
  <c r="R24" i="85" s="1"/>
  <c r="L24" i="85"/>
  <c r="K24" i="85"/>
  <c r="E24" i="85"/>
  <c r="F24" i="85" s="1"/>
  <c r="B24" i="85"/>
  <c r="C24" i="85" s="1"/>
  <c r="T23" i="85"/>
  <c r="Q23" i="85"/>
  <c r="P23" i="85"/>
  <c r="S23" i="85" s="1"/>
  <c r="O23" i="85"/>
  <c r="R23" i="85" s="1"/>
  <c r="K23" i="85"/>
  <c r="L23" i="85" s="1"/>
  <c r="E23" i="85"/>
  <c r="F23" i="85" s="1"/>
  <c r="B23" i="85"/>
  <c r="C23" i="85" s="1"/>
  <c r="T22" i="85"/>
  <c r="S22" i="85"/>
  <c r="Q22" i="85"/>
  <c r="P22" i="85"/>
  <c r="O22" i="85"/>
  <c r="R22" i="85" s="1"/>
  <c r="L22" i="85"/>
  <c r="K22" i="85"/>
  <c r="E22" i="85"/>
  <c r="F22" i="85" s="1"/>
  <c r="B22" i="85"/>
  <c r="C22" i="85" s="1"/>
  <c r="T21" i="85"/>
  <c r="R21" i="85"/>
  <c r="Q21" i="85"/>
  <c r="P21" i="85"/>
  <c r="S21" i="85" s="1"/>
  <c r="O21" i="85"/>
  <c r="K21" i="85"/>
  <c r="L21" i="85" s="1"/>
  <c r="E21" i="85"/>
  <c r="F21" i="85" s="1"/>
  <c r="B21" i="85"/>
  <c r="C21" i="85" s="1"/>
  <c r="R20" i="85"/>
  <c r="Q20" i="85"/>
  <c r="T20" i="85" s="1"/>
  <c r="P20" i="85"/>
  <c r="S20" i="85" s="1"/>
  <c r="O20" i="85"/>
  <c r="K20" i="85"/>
  <c r="L20" i="85" s="1"/>
  <c r="E20" i="85"/>
  <c r="F20" i="85" s="1"/>
  <c r="B20" i="85"/>
  <c r="C20" i="85" s="1"/>
  <c r="Q19" i="85"/>
  <c r="T19" i="85" s="1"/>
  <c r="P19" i="85"/>
  <c r="S19" i="85" s="1"/>
  <c r="O19" i="85"/>
  <c r="R19" i="85" s="1"/>
  <c r="K19" i="85"/>
  <c r="L19" i="85" s="1"/>
  <c r="E19" i="85"/>
  <c r="F19" i="85" s="1"/>
  <c r="B19" i="85"/>
  <c r="C19" i="85" s="1"/>
  <c r="Q18" i="85"/>
  <c r="T18" i="85" s="1"/>
  <c r="P18" i="85"/>
  <c r="S18" i="85" s="1"/>
  <c r="O18" i="85"/>
  <c r="K18" i="85"/>
  <c r="L18" i="85" s="1"/>
  <c r="E18" i="85"/>
  <c r="F18" i="85" s="1"/>
  <c r="B18" i="85"/>
  <c r="C18" i="85" s="1"/>
  <c r="Q17" i="85"/>
  <c r="T17" i="85" s="1"/>
  <c r="P17" i="85"/>
  <c r="S17" i="85" s="1"/>
  <c r="O17" i="85"/>
  <c r="K17" i="85"/>
  <c r="L17" i="85" s="1"/>
  <c r="E17" i="85"/>
  <c r="F17" i="85" s="1"/>
  <c r="B17" i="85"/>
  <c r="C17" i="85" s="1"/>
  <c r="Q16" i="85"/>
  <c r="T16" i="85" s="1"/>
  <c r="P16" i="85"/>
  <c r="S16" i="85" s="1"/>
  <c r="O16" i="85"/>
  <c r="R16" i="85" s="1"/>
  <c r="K16" i="85"/>
  <c r="L16" i="85" s="1"/>
  <c r="E16" i="85"/>
  <c r="F16" i="85" s="1"/>
  <c r="B16" i="85"/>
  <c r="C16" i="85" s="1"/>
  <c r="Q15" i="85"/>
  <c r="T15" i="85" s="1"/>
  <c r="P15" i="85"/>
  <c r="S15" i="85" s="1"/>
  <c r="O15" i="85"/>
  <c r="R15" i="85" s="1"/>
  <c r="K15" i="85"/>
  <c r="L15" i="85" s="1"/>
  <c r="E15" i="85"/>
  <c r="F15" i="85" s="1"/>
  <c r="B15" i="85"/>
  <c r="C15" i="85" s="1"/>
  <c r="S14" i="85"/>
  <c r="Q14" i="85"/>
  <c r="T14" i="85" s="1"/>
  <c r="P14" i="85"/>
  <c r="O14" i="85"/>
  <c r="R14" i="85" s="1"/>
  <c r="K14" i="85"/>
  <c r="L14" i="85" s="1"/>
  <c r="E14" i="85"/>
  <c r="F14" i="85" s="1"/>
  <c r="B14" i="85"/>
  <c r="C14" i="85" s="1"/>
  <c r="S13" i="85"/>
  <c r="Q13" i="85"/>
  <c r="T13" i="85" s="1"/>
  <c r="P13" i="85"/>
  <c r="O13" i="85"/>
  <c r="R13" i="85" s="1"/>
  <c r="U13" i="85" s="1"/>
  <c r="V13" i="85" s="1"/>
  <c r="K13" i="85"/>
  <c r="L13" i="85" s="1"/>
  <c r="E13" i="85"/>
  <c r="F13" i="85" s="1"/>
  <c r="B13" i="85"/>
  <c r="C13" i="85" s="1"/>
  <c r="S12" i="85"/>
  <c r="Q12" i="85"/>
  <c r="T12" i="85" s="1"/>
  <c r="P12" i="85"/>
  <c r="O12" i="85"/>
  <c r="R12" i="85" s="1"/>
  <c r="K12" i="85"/>
  <c r="L12" i="85" s="1"/>
  <c r="F12" i="85"/>
  <c r="E12" i="85"/>
  <c r="B12" i="85"/>
  <c r="C12" i="85" s="1"/>
  <c r="R11" i="85"/>
  <c r="Q11" i="85"/>
  <c r="T11" i="85" s="1"/>
  <c r="P11" i="85"/>
  <c r="S11" i="85" s="1"/>
  <c r="O11" i="85"/>
  <c r="K11" i="85"/>
  <c r="L11" i="85" s="1"/>
  <c r="E11" i="85"/>
  <c r="F11" i="85" s="1"/>
  <c r="B11" i="85"/>
  <c r="C11" i="85" s="1"/>
  <c r="Q10" i="85"/>
  <c r="T10" i="85" s="1"/>
  <c r="P10" i="85"/>
  <c r="S10" i="85" s="1"/>
  <c r="O10" i="85"/>
  <c r="K10" i="85"/>
  <c r="L10" i="85" s="1"/>
  <c r="E10" i="85"/>
  <c r="F10" i="85" s="1"/>
  <c r="B10" i="85"/>
  <c r="C10" i="85" s="1"/>
  <c r="Q9" i="85"/>
  <c r="T9" i="85" s="1"/>
  <c r="P9" i="85"/>
  <c r="S9" i="85" s="1"/>
  <c r="O9" i="85"/>
  <c r="K9" i="85"/>
  <c r="L9" i="85" s="1"/>
  <c r="E9" i="85"/>
  <c r="F9" i="85" s="1"/>
  <c r="B9" i="85"/>
  <c r="C9" i="85" s="1"/>
  <c r="Q8" i="85"/>
  <c r="T8" i="85" s="1"/>
  <c r="P8" i="85"/>
  <c r="S8" i="85" s="1"/>
  <c r="O8" i="85"/>
  <c r="R8" i="85" s="1"/>
  <c r="L8" i="85"/>
  <c r="K8" i="85"/>
  <c r="E8" i="85"/>
  <c r="F8" i="85" s="1"/>
  <c r="B8" i="85"/>
  <c r="C8" i="85" s="1"/>
  <c r="T7" i="85"/>
  <c r="Q7" i="85"/>
  <c r="P7" i="85"/>
  <c r="S7" i="85" s="1"/>
  <c r="O7" i="85"/>
  <c r="R7" i="85" s="1"/>
  <c r="K7" i="85"/>
  <c r="L7" i="85" s="1"/>
  <c r="E7" i="85"/>
  <c r="F7" i="85" s="1"/>
  <c r="B7" i="85"/>
  <c r="C7" i="85" s="1"/>
  <c r="T6" i="85"/>
  <c r="Q6" i="85"/>
  <c r="P6" i="85"/>
  <c r="S6" i="85" s="1"/>
  <c r="O6" i="85"/>
  <c r="R6" i="85" s="1"/>
  <c r="L6" i="85"/>
  <c r="K6" i="85"/>
  <c r="F6" i="85"/>
  <c r="E6" i="85"/>
  <c r="B6" i="85"/>
  <c r="C6" i="85" s="1"/>
  <c r="Q26" i="84"/>
  <c r="T26" i="84" s="1"/>
  <c r="P26" i="84"/>
  <c r="S26" i="84" s="1"/>
  <c r="O26" i="84"/>
  <c r="K26" i="84"/>
  <c r="L26" i="84" s="1"/>
  <c r="E26" i="84"/>
  <c r="F26" i="84" s="1"/>
  <c r="B26" i="84"/>
  <c r="C26" i="84" s="1"/>
  <c r="Q25" i="84"/>
  <c r="T25" i="84" s="1"/>
  <c r="P25" i="84"/>
  <c r="S25" i="84" s="1"/>
  <c r="O25" i="84"/>
  <c r="K25" i="84"/>
  <c r="L25" i="84" s="1"/>
  <c r="E25" i="84"/>
  <c r="F25" i="84" s="1"/>
  <c r="B25" i="84"/>
  <c r="C25" i="84" s="1"/>
  <c r="Q24" i="84"/>
  <c r="T24" i="84" s="1"/>
  <c r="P24" i="84"/>
  <c r="S24" i="84" s="1"/>
  <c r="O24" i="84"/>
  <c r="R24" i="84" s="1"/>
  <c r="L24" i="84"/>
  <c r="K24" i="84"/>
  <c r="E24" i="84"/>
  <c r="F24" i="84" s="1"/>
  <c r="B24" i="84"/>
  <c r="C24" i="84" s="1"/>
  <c r="Q23" i="84"/>
  <c r="T23" i="84" s="1"/>
  <c r="P23" i="84"/>
  <c r="S23" i="84" s="1"/>
  <c r="O23" i="84"/>
  <c r="R23" i="84" s="1"/>
  <c r="K23" i="84"/>
  <c r="L23" i="84" s="1"/>
  <c r="E23" i="84"/>
  <c r="F23" i="84" s="1"/>
  <c r="B23" i="84"/>
  <c r="C23" i="84" s="1"/>
  <c r="Q22" i="84"/>
  <c r="T22" i="84" s="1"/>
  <c r="P22" i="84"/>
  <c r="S22" i="84" s="1"/>
  <c r="O22" i="84"/>
  <c r="R22" i="84" s="1"/>
  <c r="K22" i="84"/>
  <c r="L22" i="84" s="1"/>
  <c r="E22" i="84"/>
  <c r="F22" i="84" s="1"/>
  <c r="B22" i="84"/>
  <c r="C22" i="84" s="1"/>
  <c r="Q21" i="84"/>
  <c r="T21" i="84" s="1"/>
  <c r="P21" i="84"/>
  <c r="S21" i="84" s="1"/>
  <c r="O21" i="84"/>
  <c r="R21" i="84" s="1"/>
  <c r="K21" i="84"/>
  <c r="L21" i="84" s="1"/>
  <c r="E21" i="84"/>
  <c r="F21" i="84" s="1"/>
  <c r="B21" i="84"/>
  <c r="C21" i="84" s="1"/>
  <c r="Q20" i="84"/>
  <c r="T20" i="84" s="1"/>
  <c r="P20" i="84"/>
  <c r="S20" i="84" s="1"/>
  <c r="O20" i="84"/>
  <c r="R20" i="84" s="1"/>
  <c r="L20" i="84"/>
  <c r="K20" i="84"/>
  <c r="E20" i="84"/>
  <c r="F20" i="84" s="1"/>
  <c r="C20" i="84"/>
  <c r="B20" i="84"/>
  <c r="R19" i="84"/>
  <c r="Q19" i="84"/>
  <c r="T19" i="84" s="1"/>
  <c r="P19" i="84"/>
  <c r="S19" i="84" s="1"/>
  <c r="O19" i="84"/>
  <c r="K19" i="84"/>
  <c r="L19" i="84" s="1"/>
  <c r="E19" i="84"/>
  <c r="F19" i="84" s="1"/>
  <c r="B19" i="84"/>
  <c r="C19" i="84" s="1"/>
  <c r="Q18" i="84"/>
  <c r="T18" i="84" s="1"/>
  <c r="P18" i="84"/>
  <c r="S18" i="84" s="1"/>
  <c r="O18" i="84"/>
  <c r="K18" i="84"/>
  <c r="L18" i="84" s="1"/>
  <c r="E18" i="84"/>
  <c r="F18" i="84" s="1"/>
  <c r="B18" i="84"/>
  <c r="C18" i="84" s="1"/>
  <c r="Q17" i="84"/>
  <c r="T17" i="84" s="1"/>
  <c r="P17" i="84"/>
  <c r="S17" i="84" s="1"/>
  <c r="O17" i="84"/>
  <c r="K17" i="84"/>
  <c r="L17" i="84" s="1"/>
  <c r="E17" i="84"/>
  <c r="F17" i="84" s="1"/>
  <c r="B17" i="84"/>
  <c r="C17" i="84" s="1"/>
  <c r="Q16" i="84"/>
  <c r="T16" i="84" s="1"/>
  <c r="P16" i="84"/>
  <c r="S16" i="84" s="1"/>
  <c r="O16" i="84"/>
  <c r="R16" i="84" s="1"/>
  <c r="K16" i="84"/>
  <c r="L16" i="84" s="1"/>
  <c r="E16" i="84"/>
  <c r="F16" i="84" s="1"/>
  <c r="B16" i="84"/>
  <c r="C16" i="84" s="1"/>
  <c r="T15" i="84"/>
  <c r="Q15" i="84"/>
  <c r="P15" i="84"/>
  <c r="S15" i="84" s="1"/>
  <c r="O15" i="84"/>
  <c r="R15" i="84" s="1"/>
  <c r="K15" i="84"/>
  <c r="L15" i="84" s="1"/>
  <c r="F15" i="84"/>
  <c r="E15" i="84"/>
  <c r="B15" i="84"/>
  <c r="C15" i="84" s="1"/>
  <c r="T14" i="84"/>
  <c r="S14" i="84"/>
  <c r="Q14" i="84"/>
  <c r="P14" i="84"/>
  <c r="O14" i="84"/>
  <c r="R14" i="84" s="1"/>
  <c r="K14" i="84"/>
  <c r="L14" i="84" s="1"/>
  <c r="E14" i="84"/>
  <c r="F14" i="84" s="1"/>
  <c r="B14" i="84"/>
  <c r="C14" i="84" s="1"/>
  <c r="T13" i="84"/>
  <c r="S13" i="84"/>
  <c r="R13" i="84"/>
  <c r="Q13" i="84"/>
  <c r="P13" i="84"/>
  <c r="O13" i="84"/>
  <c r="K13" i="84"/>
  <c r="L13" i="84" s="1"/>
  <c r="E13" i="84"/>
  <c r="F13" i="84" s="1"/>
  <c r="B13" i="84"/>
  <c r="C13" i="84" s="1"/>
  <c r="S12" i="84"/>
  <c r="R12" i="84"/>
  <c r="Q12" i="84"/>
  <c r="T12" i="84" s="1"/>
  <c r="P12" i="84"/>
  <c r="O12" i="84"/>
  <c r="L12" i="84"/>
  <c r="K12" i="84"/>
  <c r="E12" i="84"/>
  <c r="F12" i="84" s="1"/>
  <c r="C12" i="84"/>
  <c r="B12" i="84"/>
  <c r="Q11" i="84"/>
  <c r="T11" i="84" s="1"/>
  <c r="P11" i="84"/>
  <c r="S11" i="84" s="1"/>
  <c r="O11" i="84"/>
  <c r="R11" i="84" s="1"/>
  <c r="U11" i="84" s="1"/>
  <c r="V11" i="84" s="1"/>
  <c r="K11" i="84"/>
  <c r="L11" i="84" s="1"/>
  <c r="E11" i="84"/>
  <c r="F11" i="84" s="1"/>
  <c r="B11" i="84"/>
  <c r="C11" i="84" s="1"/>
  <c r="Q10" i="84"/>
  <c r="T10" i="84" s="1"/>
  <c r="P10" i="84"/>
  <c r="S10" i="84" s="1"/>
  <c r="O10" i="84"/>
  <c r="K10" i="84"/>
  <c r="L10" i="84" s="1"/>
  <c r="E10" i="84"/>
  <c r="F10" i="84" s="1"/>
  <c r="B10" i="84"/>
  <c r="C10" i="84" s="1"/>
  <c r="Q9" i="84"/>
  <c r="T9" i="84" s="1"/>
  <c r="P9" i="84"/>
  <c r="S9" i="84" s="1"/>
  <c r="O9" i="84"/>
  <c r="K9" i="84"/>
  <c r="L9" i="84" s="1"/>
  <c r="E9" i="84"/>
  <c r="F9" i="84" s="1"/>
  <c r="B9" i="84"/>
  <c r="C9" i="84" s="1"/>
  <c r="Q8" i="84"/>
  <c r="T8" i="84" s="1"/>
  <c r="P8" i="84"/>
  <c r="S8" i="84" s="1"/>
  <c r="O8" i="84"/>
  <c r="R8" i="84" s="1"/>
  <c r="U8" i="84" s="1"/>
  <c r="V8" i="84" s="1"/>
  <c r="K8" i="84"/>
  <c r="L8" i="84" s="1"/>
  <c r="E8" i="84"/>
  <c r="F8" i="84" s="1"/>
  <c r="B8" i="84"/>
  <c r="C8" i="84" s="1"/>
  <c r="Q7" i="84"/>
  <c r="T7" i="84" s="1"/>
  <c r="P7" i="84"/>
  <c r="S7" i="84" s="1"/>
  <c r="O7" i="84"/>
  <c r="R7" i="84" s="1"/>
  <c r="K7" i="84"/>
  <c r="L7" i="84" s="1"/>
  <c r="E7" i="84"/>
  <c r="F7" i="84" s="1"/>
  <c r="B7" i="84"/>
  <c r="C7" i="84" s="1"/>
  <c r="Q6" i="84"/>
  <c r="T6" i="84" s="1"/>
  <c r="P6" i="84"/>
  <c r="S6" i="84" s="1"/>
  <c r="O6" i="84"/>
  <c r="R6" i="84" s="1"/>
  <c r="K6" i="84"/>
  <c r="L6" i="84" s="1"/>
  <c r="E6" i="84"/>
  <c r="F6" i="84" s="1"/>
  <c r="B6" i="84"/>
  <c r="C6" i="84" s="1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F7" i="83"/>
  <c r="F6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Q26" i="83"/>
  <c r="T26" i="83" s="1"/>
  <c r="P26" i="83"/>
  <c r="S26" i="83" s="1"/>
  <c r="O26" i="83"/>
  <c r="K26" i="83"/>
  <c r="L26" i="83" s="1"/>
  <c r="B26" i="83"/>
  <c r="C26" i="83" s="1"/>
  <c r="Q25" i="83"/>
  <c r="T25" i="83" s="1"/>
  <c r="P25" i="83"/>
  <c r="S25" i="83" s="1"/>
  <c r="O25" i="83"/>
  <c r="R25" i="83" s="1"/>
  <c r="K25" i="83"/>
  <c r="L25" i="83" s="1"/>
  <c r="B25" i="83"/>
  <c r="C25" i="83" s="1"/>
  <c r="T24" i="83"/>
  <c r="Q24" i="83"/>
  <c r="P24" i="83"/>
  <c r="S24" i="83" s="1"/>
  <c r="O24" i="83"/>
  <c r="R24" i="83" s="1"/>
  <c r="K24" i="83"/>
  <c r="L24" i="83" s="1"/>
  <c r="B24" i="83"/>
  <c r="C24" i="83" s="1"/>
  <c r="T23" i="83"/>
  <c r="Q23" i="83"/>
  <c r="P23" i="83"/>
  <c r="S23" i="83" s="1"/>
  <c r="O23" i="83"/>
  <c r="R23" i="83" s="1"/>
  <c r="U23" i="83" s="1"/>
  <c r="V23" i="83" s="1"/>
  <c r="K23" i="83"/>
  <c r="L23" i="83" s="1"/>
  <c r="B23" i="83"/>
  <c r="C23" i="83" s="1"/>
  <c r="R22" i="83"/>
  <c r="Q22" i="83"/>
  <c r="T22" i="83" s="1"/>
  <c r="P22" i="83"/>
  <c r="S22" i="83" s="1"/>
  <c r="O22" i="83"/>
  <c r="L22" i="83"/>
  <c r="K22" i="83"/>
  <c r="B22" i="83"/>
  <c r="C22" i="83" s="1"/>
  <c r="Q21" i="83"/>
  <c r="T21" i="83" s="1"/>
  <c r="P21" i="83"/>
  <c r="S21" i="83" s="1"/>
  <c r="O21" i="83"/>
  <c r="R21" i="83" s="1"/>
  <c r="K21" i="83"/>
  <c r="L21" i="83" s="1"/>
  <c r="B21" i="83"/>
  <c r="C21" i="83" s="1"/>
  <c r="Q20" i="83"/>
  <c r="T20" i="83" s="1"/>
  <c r="P20" i="83"/>
  <c r="S20" i="83" s="1"/>
  <c r="O20" i="83"/>
  <c r="R20" i="83" s="1"/>
  <c r="K20" i="83"/>
  <c r="L20" i="83" s="1"/>
  <c r="B20" i="83"/>
  <c r="C20" i="83" s="1"/>
  <c r="S19" i="83"/>
  <c r="R19" i="83"/>
  <c r="Q19" i="83"/>
  <c r="T19" i="83" s="1"/>
  <c r="P19" i="83"/>
  <c r="O19" i="83"/>
  <c r="K19" i="83"/>
  <c r="L19" i="83" s="1"/>
  <c r="B19" i="83"/>
  <c r="C19" i="83" s="1"/>
  <c r="Q18" i="83"/>
  <c r="T18" i="83" s="1"/>
  <c r="P18" i="83"/>
  <c r="S18" i="83" s="1"/>
  <c r="O18" i="83"/>
  <c r="L18" i="83"/>
  <c r="K18" i="83"/>
  <c r="B18" i="83"/>
  <c r="C18" i="83" s="1"/>
  <c r="Q17" i="83"/>
  <c r="T17" i="83" s="1"/>
  <c r="P17" i="83"/>
  <c r="S17" i="83" s="1"/>
  <c r="O17" i="83"/>
  <c r="R17" i="83" s="1"/>
  <c r="K17" i="83"/>
  <c r="L17" i="83" s="1"/>
  <c r="B17" i="83"/>
  <c r="C17" i="83" s="1"/>
  <c r="S16" i="83"/>
  <c r="Q16" i="83"/>
  <c r="T16" i="83" s="1"/>
  <c r="P16" i="83"/>
  <c r="O16" i="83"/>
  <c r="R16" i="83" s="1"/>
  <c r="K16" i="83"/>
  <c r="L16" i="83" s="1"/>
  <c r="B16" i="83"/>
  <c r="C16" i="83" s="1"/>
  <c r="R15" i="83"/>
  <c r="Q15" i="83"/>
  <c r="T15" i="83" s="1"/>
  <c r="P15" i="83"/>
  <c r="S15" i="83" s="1"/>
  <c r="O15" i="83"/>
  <c r="K15" i="83"/>
  <c r="L15" i="83" s="1"/>
  <c r="B15" i="83"/>
  <c r="C15" i="83" s="1"/>
  <c r="Q14" i="83"/>
  <c r="T14" i="83" s="1"/>
  <c r="P14" i="83"/>
  <c r="S14" i="83" s="1"/>
  <c r="O14" i="83"/>
  <c r="R14" i="83" s="1"/>
  <c r="L14" i="83"/>
  <c r="K14" i="83"/>
  <c r="B14" i="83"/>
  <c r="C14" i="83" s="1"/>
  <c r="Q13" i="83"/>
  <c r="T13" i="83" s="1"/>
  <c r="P13" i="83"/>
  <c r="S13" i="83" s="1"/>
  <c r="O13" i="83"/>
  <c r="R13" i="83" s="1"/>
  <c r="U13" i="83" s="1"/>
  <c r="V13" i="83" s="1"/>
  <c r="L13" i="83"/>
  <c r="K13" i="83"/>
  <c r="B13" i="83"/>
  <c r="C13" i="83" s="1"/>
  <c r="S12" i="83"/>
  <c r="Q12" i="83"/>
  <c r="T12" i="83" s="1"/>
  <c r="P12" i="83"/>
  <c r="O12" i="83"/>
  <c r="R12" i="83" s="1"/>
  <c r="L12" i="83"/>
  <c r="K12" i="83"/>
  <c r="B12" i="83"/>
  <c r="C12" i="83" s="1"/>
  <c r="T11" i="83"/>
  <c r="S11" i="83"/>
  <c r="Q11" i="83"/>
  <c r="P11" i="83"/>
  <c r="O11" i="83"/>
  <c r="R11" i="83" s="1"/>
  <c r="U11" i="83" s="1"/>
  <c r="V11" i="83" s="1"/>
  <c r="K11" i="83"/>
  <c r="L11" i="83" s="1"/>
  <c r="B11" i="83"/>
  <c r="C11" i="83" s="1"/>
  <c r="R10" i="83"/>
  <c r="Q10" i="83"/>
  <c r="T10" i="83" s="1"/>
  <c r="P10" i="83"/>
  <c r="S10" i="83" s="1"/>
  <c r="O10" i="83"/>
  <c r="L10" i="83"/>
  <c r="K10" i="83"/>
  <c r="B10" i="83"/>
  <c r="C10" i="83" s="1"/>
  <c r="Q9" i="83"/>
  <c r="T9" i="83" s="1"/>
  <c r="P9" i="83"/>
  <c r="S9" i="83" s="1"/>
  <c r="O9" i="83"/>
  <c r="R9" i="83" s="1"/>
  <c r="L9" i="83"/>
  <c r="K9" i="83"/>
  <c r="B9" i="83"/>
  <c r="C9" i="83" s="1"/>
  <c r="Q8" i="83"/>
  <c r="T8" i="83" s="1"/>
  <c r="P8" i="83"/>
  <c r="S8" i="83" s="1"/>
  <c r="O8" i="83"/>
  <c r="R8" i="83" s="1"/>
  <c r="L8" i="83"/>
  <c r="K8" i="83"/>
  <c r="B8" i="83"/>
  <c r="C8" i="83" s="1"/>
  <c r="T7" i="83"/>
  <c r="R7" i="83"/>
  <c r="Q7" i="83"/>
  <c r="P7" i="83"/>
  <c r="S7" i="83" s="1"/>
  <c r="O7" i="83"/>
  <c r="K7" i="83"/>
  <c r="L7" i="83" s="1"/>
  <c r="B7" i="83"/>
  <c r="C7" i="83" s="1"/>
  <c r="R6" i="83"/>
  <c r="Q6" i="83"/>
  <c r="T6" i="83" s="1"/>
  <c r="P6" i="83"/>
  <c r="S6" i="83" s="1"/>
  <c r="O6" i="83"/>
  <c r="L6" i="83"/>
  <c r="K6" i="83"/>
  <c r="B6" i="83"/>
  <c r="C6" i="83" s="1"/>
  <c r="P26" i="82"/>
  <c r="S26" i="82" s="1"/>
  <c r="O26" i="82"/>
  <c r="R26" i="82" s="1"/>
  <c r="N26" i="82"/>
  <c r="J26" i="82"/>
  <c r="K26" i="82" s="1"/>
  <c r="E26" i="82"/>
  <c r="B26" i="82"/>
  <c r="C26" i="82" s="1"/>
  <c r="P25" i="82"/>
  <c r="S25" i="82" s="1"/>
  <c r="O25" i="82"/>
  <c r="R25" i="82" s="1"/>
  <c r="N25" i="82"/>
  <c r="Q25" i="82" s="1"/>
  <c r="K25" i="82"/>
  <c r="J25" i="82"/>
  <c r="E25" i="82"/>
  <c r="B25" i="82"/>
  <c r="C25" i="82" s="1"/>
  <c r="P24" i="82"/>
  <c r="S24" i="82" s="1"/>
  <c r="O24" i="82"/>
  <c r="R24" i="82" s="1"/>
  <c r="N24" i="82"/>
  <c r="Q24" i="82" s="1"/>
  <c r="K24" i="82"/>
  <c r="J24" i="82"/>
  <c r="E24" i="82"/>
  <c r="B24" i="82"/>
  <c r="C24" i="82" s="1"/>
  <c r="R23" i="82"/>
  <c r="P23" i="82"/>
  <c r="S23" i="82" s="1"/>
  <c r="O23" i="82"/>
  <c r="N23" i="82"/>
  <c r="Q23" i="82" s="1"/>
  <c r="J23" i="82"/>
  <c r="K23" i="82" s="1"/>
  <c r="E23" i="82"/>
  <c r="B23" i="82"/>
  <c r="C23" i="82" s="1"/>
  <c r="S22" i="82"/>
  <c r="R22" i="82"/>
  <c r="Q22" i="82"/>
  <c r="P22" i="82"/>
  <c r="O22" i="82"/>
  <c r="N22" i="82"/>
  <c r="J22" i="82"/>
  <c r="K22" i="82" s="1"/>
  <c r="E22" i="82"/>
  <c r="B22" i="82"/>
  <c r="C22" i="82" s="1"/>
  <c r="Q21" i="82"/>
  <c r="P21" i="82"/>
  <c r="S21" i="82" s="1"/>
  <c r="O21" i="82"/>
  <c r="R21" i="82" s="1"/>
  <c r="N21" i="82"/>
  <c r="J21" i="82"/>
  <c r="K21" i="82" s="1"/>
  <c r="E21" i="82"/>
  <c r="B21" i="82"/>
  <c r="C21" i="82" s="1"/>
  <c r="P20" i="82"/>
  <c r="S20" i="82" s="1"/>
  <c r="O20" i="82"/>
  <c r="R20" i="82" s="1"/>
  <c r="N20" i="82"/>
  <c r="Q20" i="82" s="1"/>
  <c r="J20" i="82"/>
  <c r="K20" i="82" s="1"/>
  <c r="E20" i="82"/>
  <c r="B20" i="82"/>
  <c r="C20" i="82" s="1"/>
  <c r="S19" i="82"/>
  <c r="P19" i="82"/>
  <c r="O19" i="82"/>
  <c r="R19" i="82" s="1"/>
  <c r="N19" i="82"/>
  <c r="Q19" i="82" s="1"/>
  <c r="J19" i="82"/>
  <c r="K19" i="82" s="1"/>
  <c r="E19" i="82"/>
  <c r="B19" i="82"/>
  <c r="C19" i="82" s="1"/>
  <c r="S18" i="82"/>
  <c r="P18" i="82"/>
  <c r="O18" i="82"/>
  <c r="R18" i="82" s="1"/>
  <c r="N18" i="82"/>
  <c r="Q18" i="82" s="1"/>
  <c r="J18" i="82"/>
  <c r="K18" i="82" s="1"/>
  <c r="E18" i="82"/>
  <c r="B18" i="82"/>
  <c r="C18" i="82" s="1"/>
  <c r="P17" i="82"/>
  <c r="S17" i="82" s="1"/>
  <c r="O17" i="82"/>
  <c r="R17" i="82" s="1"/>
  <c r="N17" i="82"/>
  <c r="Q17" i="82" s="1"/>
  <c r="K17" i="82"/>
  <c r="J17" i="82"/>
  <c r="E17" i="82"/>
  <c r="B17" i="82"/>
  <c r="C17" i="82" s="1"/>
  <c r="P16" i="82"/>
  <c r="S16" i="82" s="1"/>
  <c r="O16" i="82"/>
  <c r="R16" i="82" s="1"/>
  <c r="N16" i="82"/>
  <c r="Q16" i="82" s="1"/>
  <c r="T16" i="82" s="1"/>
  <c r="U16" i="82" s="1"/>
  <c r="K16" i="82"/>
  <c r="J16" i="82"/>
  <c r="E16" i="82"/>
  <c r="B16" i="82"/>
  <c r="C16" i="82" s="1"/>
  <c r="P15" i="82"/>
  <c r="S15" i="82" s="1"/>
  <c r="O15" i="82"/>
  <c r="R15" i="82" s="1"/>
  <c r="N15" i="82"/>
  <c r="Q15" i="82" s="1"/>
  <c r="J15" i="82"/>
  <c r="K15" i="82" s="1"/>
  <c r="E15" i="82"/>
  <c r="B15" i="82"/>
  <c r="C15" i="82" s="1"/>
  <c r="P14" i="82"/>
  <c r="S14" i="82" s="1"/>
  <c r="O14" i="82"/>
  <c r="R14" i="82" s="1"/>
  <c r="N14" i="82"/>
  <c r="J14" i="82"/>
  <c r="K14" i="82" s="1"/>
  <c r="E14" i="82"/>
  <c r="B14" i="82"/>
  <c r="C14" i="82" s="1"/>
  <c r="P13" i="82"/>
  <c r="S13" i="82" s="1"/>
  <c r="O13" i="82"/>
  <c r="R13" i="82" s="1"/>
  <c r="N13" i="82"/>
  <c r="K13" i="82"/>
  <c r="J13" i="82"/>
  <c r="E13" i="82"/>
  <c r="B13" i="82"/>
  <c r="C13" i="82" s="1"/>
  <c r="P12" i="82"/>
  <c r="S12" i="82" s="1"/>
  <c r="O12" i="82"/>
  <c r="R12" i="82" s="1"/>
  <c r="N12" i="82"/>
  <c r="Q12" i="82" s="1"/>
  <c r="T12" i="82" s="1"/>
  <c r="U12" i="82" s="1"/>
  <c r="K12" i="82"/>
  <c r="J12" i="82"/>
  <c r="E12" i="82"/>
  <c r="B12" i="82"/>
  <c r="C12" i="82" s="1"/>
  <c r="R11" i="82"/>
  <c r="P11" i="82"/>
  <c r="S11" i="82" s="1"/>
  <c r="O11" i="82"/>
  <c r="N11" i="82"/>
  <c r="Q11" i="82" s="1"/>
  <c r="J11" i="82"/>
  <c r="K11" i="82" s="1"/>
  <c r="E11" i="82"/>
  <c r="B11" i="82"/>
  <c r="C11" i="82" s="1"/>
  <c r="R10" i="82"/>
  <c r="Q10" i="82"/>
  <c r="P10" i="82"/>
  <c r="S10" i="82" s="1"/>
  <c r="O10" i="82"/>
  <c r="N10" i="82"/>
  <c r="J10" i="82"/>
  <c r="K10" i="82" s="1"/>
  <c r="E10" i="82"/>
  <c r="B10" i="82"/>
  <c r="C10" i="82" s="1"/>
  <c r="Q9" i="82"/>
  <c r="P9" i="82"/>
  <c r="S9" i="82" s="1"/>
  <c r="O9" i="82"/>
  <c r="R9" i="82" s="1"/>
  <c r="N9" i="82"/>
  <c r="K9" i="82"/>
  <c r="J9" i="82"/>
  <c r="E9" i="82"/>
  <c r="B9" i="82"/>
  <c r="C9" i="82" s="1"/>
  <c r="P8" i="82"/>
  <c r="S8" i="82" s="1"/>
  <c r="O8" i="82"/>
  <c r="R8" i="82" s="1"/>
  <c r="N8" i="82"/>
  <c r="Q8" i="82" s="1"/>
  <c r="K8" i="82"/>
  <c r="J8" i="82"/>
  <c r="E8" i="82"/>
  <c r="B8" i="82"/>
  <c r="C8" i="82" s="1"/>
  <c r="S7" i="82"/>
  <c r="R7" i="82"/>
  <c r="P7" i="82"/>
  <c r="O7" i="82"/>
  <c r="N7" i="82"/>
  <c r="Q7" i="82" s="1"/>
  <c r="J7" i="82"/>
  <c r="K7" i="82" s="1"/>
  <c r="E7" i="82"/>
  <c r="B7" i="82"/>
  <c r="C7" i="82" s="1"/>
  <c r="R6" i="82"/>
  <c r="Q6" i="82"/>
  <c r="P6" i="82"/>
  <c r="S6" i="82" s="1"/>
  <c r="O6" i="82"/>
  <c r="N6" i="82"/>
  <c r="J6" i="82"/>
  <c r="K6" i="82" s="1"/>
  <c r="E6" i="82"/>
  <c r="B6" i="82"/>
  <c r="C6" i="82" s="1"/>
  <c r="P26" i="81"/>
  <c r="P25" i="81"/>
  <c r="S25" i="81" s="1"/>
  <c r="P24" i="81"/>
  <c r="P23" i="81"/>
  <c r="P22" i="81"/>
  <c r="P21" i="81"/>
  <c r="S21" i="81" s="1"/>
  <c r="P20" i="81"/>
  <c r="P19" i="81"/>
  <c r="S19" i="81" s="1"/>
  <c r="P18" i="81"/>
  <c r="P17" i="81"/>
  <c r="P16" i="81"/>
  <c r="P15" i="81"/>
  <c r="P14" i="81"/>
  <c r="P13" i="81"/>
  <c r="S13" i="81" s="1"/>
  <c r="P12" i="81"/>
  <c r="P11" i="81"/>
  <c r="S11" i="81" s="1"/>
  <c r="P10" i="81"/>
  <c r="P9" i="81"/>
  <c r="S9" i="81" s="1"/>
  <c r="P8" i="81"/>
  <c r="P7" i="81"/>
  <c r="P6" i="81"/>
  <c r="S26" i="81"/>
  <c r="O26" i="81"/>
  <c r="R26" i="81" s="1"/>
  <c r="N26" i="81"/>
  <c r="J26" i="81"/>
  <c r="K26" i="81" s="1"/>
  <c r="E26" i="81"/>
  <c r="B26" i="81"/>
  <c r="C26" i="81" s="1"/>
  <c r="O25" i="81"/>
  <c r="R25" i="81" s="1"/>
  <c r="N25" i="81"/>
  <c r="Q25" i="81" s="1"/>
  <c r="K25" i="81"/>
  <c r="J25" i="81"/>
  <c r="E25" i="81"/>
  <c r="B25" i="81"/>
  <c r="C25" i="81" s="1"/>
  <c r="R24" i="81"/>
  <c r="S24" i="81"/>
  <c r="O24" i="81"/>
  <c r="N24" i="81"/>
  <c r="Q24" i="81" s="1"/>
  <c r="J24" i="81"/>
  <c r="K24" i="81" s="1"/>
  <c r="E24" i="81"/>
  <c r="B24" i="81"/>
  <c r="C24" i="81" s="1"/>
  <c r="R23" i="81"/>
  <c r="Q23" i="81"/>
  <c r="S23" i="81"/>
  <c r="O23" i="81"/>
  <c r="N23" i="81"/>
  <c r="J23" i="81"/>
  <c r="K23" i="81" s="1"/>
  <c r="E23" i="81"/>
  <c r="B23" i="81"/>
  <c r="C23" i="81" s="1"/>
  <c r="S22" i="81"/>
  <c r="O22" i="81"/>
  <c r="R22" i="81" s="1"/>
  <c r="N22" i="81"/>
  <c r="K22" i="81"/>
  <c r="J22" i="81"/>
  <c r="E22" i="81"/>
  <c r="B22" i="81"/>
  <c r="C22" i="81" s="1"/>
  <c r="O21" i="81"/>
  <c r="R21" i="81" s="1"/>
  <c r="N21" i="81"/>
  <c r="Q21" i="81" s="1"/>
  <c r="J21" i="81"/>
  <c r="K21" i="81" s="1"/>
  <c r="E21" i="81"/>
  <c r="B21" i="81"/>
  <c r="C21" i="81" s="1"/>
  <c r="S20" i="81"/>
  <c r="O20" i="81"/>
  <c r="R20" i="81" s="1"/>
  <c r="N20" i="81"/>
  <c r="Q20" i="81" s="1"/>
  <c r="J20" i="81"/>
  <c r="K20" i="81" s="1"/>
  <c r="E20" i="81"/>
  <c r="B20" i="81"/>
  <c r="C20" i="81" s="1"/>
  <c r="O19" i="81"/>
  <c r="R19" i="81" s="1"/>
  <c r="N19" i="81"/>
  <c r="Q19" i="81" s="1"/>
  <c r="K19" i="81"/>
  <c r="J19" i="81"/>
  <c r="E19" i="81"/>
  <c r="B19" i="81"/>
  <c r="C19" i="81" s="1"/>
  <c r="S18" i="81"/>
  <c r="O18" i="81"/>
  <c r="R18" i="81" s="1"/>
  <c r="N18" i="81"/>
  <c r="J18" i="81"/>
  <c r="K18" i="81" s="1"/>
  <c r="E18" i="81"/>
  <c r="B18" i="81"/>
  <c r="C18" i="81" s="1"/>
  <c r="S17" i="81"/>
  <c r="O17" i="81"/>
  <c r="R17" i="81" s="1"/>
  <c r="N17" i="81"/>
  <c r="Q17" i="81" s="1"/>
  <c r="J17" i="81"/>
  <c r="K17" i="81" s="1"/>
  <c r="E17" i="81"/>
  <c r="B17" i="81"/>
  <c r="C17" i="81" s="1"/>
  <c r="R16" i="81"/>
  <c r="S16" i="81"/>
  <c r="O16" i="81"/>
  <c r="N16" i="81"/>
  <c r="Q16" i="81" s="1"/>
  <c r="J16" i="81"/>
  <c r="K16" i="81" s="1"/>
  <c r="E16" i="81"/>
  <c r="B16" i="81"/>
  <c r="C16" i="81" s="1"/>
  <c r="S15" i="81"/>
  <c r="O15" i="81"/>
  <c r="R15" i="81" s="1"/>
  <c r="N15" i="81"/>
  <c r="Q15" i="81" s="1"/>
  <c r="K15" i="81"/>
  <c r="J15" i="81"/>
  <c r="E15" i="81"/>
  <c r="B15" i="81"/>
  <c r="C15" i="81" s="1"/>
  <c r="S14" i="81"/>
  <c r="O14" i="81"/>
  <c r="R14" i="81" s="1"/>
  <c r="N14" i="81"/>
  <c r="J14" i="81"/>
  <c r="K14" i="81" s="1"/>
  <c r="E14" i="81"/>
  <c r="B14" i="81"/>
  <c r="C14" i="81" s="1"/>
  <c r="O13" i="81"/>
  <c r="R13" i="81" s="1"/>
  <c r="N13" i="81"/>
  <c r="Q13" i="81" s="1"/>
  <c r="J13" i="81"/>
  <c r="K13" i="81" s="1"/>
  <c r="E13" i="81"/>
  <c r="B13" i="81"/>
  <c r="C13" i="81" s="1"/>
  <c r="S12" i="81"/>
  <c r="O12" i="81"/>
  <c r="R12" i="81" s="1"/>
  <c r="N12" i="81"/>
  <c r="Q12" i="81" s="1"/>
  <c r="J12" i="81"/>
  <c r="K12" i="81" s="1"/>
  <c r="E12" i="81"/>
  <c r="B12" i="81"/>
  <c r="C12" i="81" s="1"/>
  <c r="R11" i="81"/>
  <c r="O11" i="81"/>
  <c r="N11" i="81"/>
  <c r="Q11" i="81" s="1"/>
  <c r="J11" i="81"/>
  <c r="K11" i="81" s="1"/>
  <c r="E11" i="81"/>
  <c r="B11" i="81"/>
  <c r="C11" i="81" s="1"/>
  <c r="S10" i="81"/>
  <c r="O10" i="81"/>
  <c r="R10" i="81" s="1"/>
  <c r="N10" i="81"/>
  <c r="J10" i="81"/>
  <c r="K10" i="81" s="1"/>
  <c r="E10" i="81"/>
  <c r="B10" i="81"/>
  <c r="C10" i="81" s="1"/>
  <c r="O9" i="81"/>
  <c r="R9" i="81" s="1"/>
  <c r="N9" i="81"/>
  <c r="Q9" i="81" s="1"/>
  <c r="J9" i="81"/>
  <c r="K9" i="81" s="1"/>
  <c r="E9" i="81"/>
  <c r="B9" i="81"/>
  <c r="C9" i="81" s="1"/>
  <c r="S8" i="81"/>
  <c r="O8" i="81"/>
  <c r="R8" i="81" s="1"/>
  <c r="N8" i="81"/>
  <c r="Q8" i="81" s="1"/>
  <c r="J8" i="81"/>
  <c r="K8" i="81" s="1"/>
  <c r="E8" i="81"/>
  <c r="B8" i="81"/>
  <c r="C8" i="81" s="1"/>
  <c r="Q7" i="81"/>
  <c r="S7" i="81"/>
  <c r="O7" i="81"/>
  <c r="R7" i="81" s="1"/>
  <c r="N7" i="81"/>
  <c r="J7" i="81"/>
  <c r="K7" i="81" s="1"/>
  <c r="E7" i="81"/>
  <c r="B7" i="81"/>
  <c r="C7" i="81" s="1"/>
  <c r="S6" i="81"/>
  <c r="O6" i="81"/>
  <c r="R6" i="81" s="1"/>
  <c r="N6" i="81"/>
  <c r="J6" i="81"/>
  <c r="K6" i="81" s="1"/>
  <c r="E6" i="81"/>
  <c r="B6" i="81"/>
  <c r="C6" i="81" s="1"/>
  <c r="B26" i="80"/>
  <c r="C26" i="80" s="1"/>
  <c r="B25" i="80"/>
  <c r="C25" i="80" s="1"/>
  <c r="B24" i="80"/>
  <c r="C24" i="80" s="1"/>
  <c r="B23" i="80"/>
  <c r="B22" i="80"/>
  <c r="B21" i="80"/>
  <c r="B20" i="80"/>
  <c r="B19" i="80"/>
  <c r="C19" i="80" s="1"/>
  <c r="B18" i="80"/>
  <c r="C18" i="80" s="1"/>
  <c r="B17" i="80"/>
  <c r="C17" i="80" s="1"/>
  <c r="B16" i="80"/>
  <c r="C16" i="80" s="1"/>
  <c r="B15" i="80"/>
  <c r="B14" i="80"/>
  <c r="C14" i="80" s="1"/>
  <c r="B13" i="80"/>
  <c r="B12" i="80"/>
  <c r="B11" i="80"/>
  <c r="C11" i="80" s="1"/>
  <c r="B10" i="80"/>
  <c r="C10" i="80" s="1"/>
  <c r="B9" i="80"/>
  <c r="B8" i="80"/>
  <c r="B7" i="80"/>
  <c r="B6" i="80"/>
  <c r="C6" i="80" s="1"/>
  <c r="P26" i="80"/>
  <c r="S26" i="80" s="1"/>
  <c r="O26" i="80"/>
  <c r="R26" i="80" s="1"/>
  <c r="N26" i="80"/>
  <c r="J26" i="80"/>
  <c r="K26" i="80" s="1"/>
  <c r="E26" i="80"/>
  <c r="P25" i="80"/>
  <c r="S25" i="80" s="1"/>
  <c r="O25" i="80"/>
  <c r="R25" i="80" s="1"/>
  <c r="N25" i="80"/>
  <c r="Q25" i="80" s="1"/>
  <c r="K25" i="80"/>
  <c r="J25" i="80"/>
  <c r="E25" i="80"/>
  <c r="S24" i="80"/>
  <c r="P24" i="80"/>
  <c r="O24" i="80"/>
  <c r="R24" i="80" s="1"/>
  <c r="N24" i="80"/>
  <c r="Q24" i="80" s="1"/>
  <c r="J24" i="80"/>
  <c r="K24" i="80" s="1"/>
  <c r="E24" i="80"/>
  <c r="Q23" i="80"/>
  <c r="P23" i="80"/>
  <c r="S23" i="80" s="1"/>
  <c r="O23" i="80"/>
  <c r="R23" i="80" s="1"/>
  <c r="N23" i="80"/>
  <c r="J23" i="80"/>
  <c r="K23" i="80" s="1"/>
  <c r="E23" i="80"/>
  <c r="C23" i="80"/>
  <c r="P22" i="80"/>
  <c r="S22" i="80" s="1"/>
  <c r="O22" i="80"/>
  <c r="R22" i="80" s="1"/>
  <c r="N22" i="80"/>
  <c r="J22" i="80"/>
  <c r="K22" i="80" s="1"/>
  <c r="E22" i="80"/>
  <c r="C22" i="80"/>
  <c r="P21" i="80"/>
  <c r="S21" i="80" s="1"/>
  <c r="O21" i="80"/>
  <c r="R21" i="80" s="1"/>
  <c r="N21" i="80"/>
  <c r="Q21" i="80" s="1"/>
  <c r="J21" i="80"/>
  <c r="K21" i="80" s="1"/>
  <c r="E21" i="80"/>
  <c r="C21" i="80"/>
  <c r="P20" i="80"/>
  <c r="S20" i="80" s="1"/>
  <c r="O20" i="80"/>
  <c r="R20" i="80" s="1"/>
  <c r="N20" i="80"/>
  <c r="Q20" i="80" s="1"/>
  <c r="J20" i="80"/>
  <c r="K20" i="80" s="1"/>
  <c r="E20" i="80"/>
  <c r="C20" i="80"/>
  <c r="P19" i="80"/>
  <c r="S19" i="80" s="1"/>
  <c r="O19" i="80"/>
  <c r="R19" i="80" s="1"/>
  <c r="N19" i="80"/>
  <c r="Q19" i="80" s="1"/>
  <c r="T19" i="80" s="1"/>
  <c r="U19" i="80" s="1"/>
  <c r="J19" i="80"/>
  <c r="K19" i="80" s="1"/>
  <c r="E19" i="80"/>
  <c r="P18" i="80"/>
  <c r="S18" i="80" s="1"/>
  <c r="O18" i="80"/>
  <c r="R18" i="80" s="1"/>
  <c r="N18" i="80"/>
  <c r="K18" i="80"/>
  <c r="J18" i="80"/>
  <c r="E18" i="80"/>
  <c r="P17" i="80"/>
  <c r="S17" i="80" s="1"/>
  <c r="O17" i="80"/>
  <c r="R17" i="80" s="1"/>
  <c r="N17" i="80"/>
  <c r="Q17" i="80" s="1"/>
  <c r="J17" i="80"/>
  <c r="K17" i="80" s="1"/>
  <c r="E17" i="80"/>
  <c r="P16" i="80"/>
  <c r="S16" i="80" s="1"/>
  <c r="O16" i="80"/>
  <c r="R16" i="80" s="1"/>
  <c r="N16" i="80"/>
  <c r="Q16" i="80" s="1"/>
  <c r="J16" i="80"/>
  <c r="K16" i="80" s="1"/>
  <c r="E16" i="80"/>
  <c r="P15" i="80"/>
  <c r="S15" i="80" s="1"/>
  <c r="O15" i="80"/>
  <c r="R15" i="80" s="1"/>
  <c r="N15" i="80"/>
  <c r="Q15" i="80" s="1"/>
  <c r="J15" i="80"/>
  <c r="K15" i="80" s="1"/>
  <c r="E15" i="80"/>
  <c r="C15" i="80"/>
  <c r="P14" i="80"/>
  <c r="S14" i="80" s="1"/>
  <c r="O14" i="80"/>
  <c r="R14" i="80" s="1"/>
  <c r="N14" i="80"/>
  <c r="J14" i="80"/>
  <c r="K14" i="80" s="1"/>
  <c r="E14" i="80"/>
  <c r="P13" i="80"/>
  <c r="S13" i="80" s="1"/>
  <c r="O13" i="80"/>
  <c r="R13" i="80" s="1"/>
  <c r="N13" i="80"/>
  <c r="Q13" i="80" s="1"/>
  <c r="J13" i="80"/>
  <c r="K13" i="80" s="1"/>
  <c r="E13" i="80"/>
  <c r="C13" i="80"/>
  <c r="R12" i="80"/>
  <c r="P12" i="80"/>
  <c r="S12" i="80" s="1"/>
  <c r="O12" i="80"/>
  <c r="N12" i="80"/>
  <c r="Q12" i="80" s="1"/>
  <c r="J12" i="80"/>
  <c r="K12" i="80" s="1"/>
  <c r="E12" i="80"/>
  <c r="C12" i="80"/>
  <c r="P11" i="80"/>
  <c r="S11" i="80" s="1"/>
  <c r="O11" i="80"/>
  <c r="R11" i="80" s="1"/>
  <c r="N11" i="80"/>
  <c r="Q11" i="80" s="1"/>
  <c r="T11" i="80" s="1"/>
  <c r="U11" i="80" s="1"/>
  <c r="J11" i="80"/>
  <c r="K11" i="80" s="1"/>
  <c r="E11" i="80"/>
  <c r="P10" i="80"/>
  <c r="S10" i="80" s="1"/>
  <c r="O10" i="80"/>
  <c r="R10" i="80" s="1"/>
  <c r="N10" i="80"/>
  <c r="Q10" i="80" s="1"/>
  <c r="K10" i="80"/>
  <c r="J10" i="80"/>
  <c r="E10" i="80"/>
  <c r="R9" i="80"/>
  <c r="P9" i="80"/>
  <c r="S9" i="80" s="1"/>
  <c r="O9" i="80"/>
  <c r="N9" i="80"/>
  <c r="Q9" i="80" s="1"/>
  <c r="K9" i="80"/>
  <c r="J9" i="80"/>
  <c r="E9" i="80"/>
  <c r="C9" i="80"/>
  <c r="S8" i="80"/>
  <c r="R8" i="80"/>
  <c r="P8" i="80"/>
  <c r="O8" i="80"/>
  <c r="N8" i="80"/>
  <c r="Q8" i="80" s="1"/>
  <c r="J8" i="80"/>
  <c r="K8" i="80" s="1"/>
  <c r="E8" i="80"/>
  <c r="C8" i="80"/>
  <c r="R7" i="80"/>
  <c r="Q7" i="80"/>
  <c r="P7" i="80"/>
  <c r="S7" i="80" s="1"/>
  <c r="O7" i="80"/>
  <c r="N7" i="80"/>
  <c r="J7" i="80"/>
  <c r="K7" i="80" s="1"/>
  <c r="E7" i="80"/>
  <c r="C7" i="80"/>
  <c r="P6" i="80"/>
  <c r="S6" i="80" s="1"/>
  <c r="O6" i="80"/>
  <c r="R6" i="80" s="1"/>
  <c r="N6" i="80"/>
  <c r="Q6" i="80" s="1"/>
  <c r="J6" i="80"/>
  <c r="K6" i="80" s="1"/>
  <c r="E6" i="80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U7" i="7"/>
  <c r="U6" i="7"/>
  <c r="S26" i="7"/>
  <c r="T26" i="7" s="1"/>
  <c r="R26" i="7"/>
  <c r="Q26" i="7"/>
  <c r="S25" i="7"/>
  <c r="R25" i="7"/>
  <c r="Q25" i="7"/>
  <c r="T25" i="7" s="1"/>
  <c r="S24" i="7"/>
  <c r="R24" i="7"/>
  <c r="Q24" i="7"/>
  <c r="T24" i="7" s="1"/>
  <c r="S23" i="7"/>
  <c r="R23" i="7"/>
  <c r="T23" i="7" s="1"/>
  <c r="Q23" i="7"/>
  <c r="S22" i="7"/>
  <c r="R22" i="7"/>
  <c r="Q22" i="7"/>
  <c r="T22" i="7" s="1"/>
  <c r="T21" i="7"/>
  <c r="S21" i="7"/>
  <c r="R21" i="7"/>
  <c r="Q21" i="7"/>
  <c r="T20" i="7"/>
  <c r="S20" i="7"/>
  <c r="R20" i="7"/>
  <c r="Q20" i="7"/>
  <c r="S19" i="7"/>
  <c r="R19" i="7"/>
  <c r="Q19" i="7"/>
  <c r="T19" i="7" s="1"/>
  <c r="S18" i="7"/>
  <c r="T18" i="7" s="1"/>
  <c r="R18" i="7"/>
  <c r="Q18" i="7"/>
  <c r="S17" i="7"/>
  <c r="R17" i="7"/>
  <c r="Q17" i="7"/>
  <c r="T17" i="7" s="1"/>
  <c r="S16" i="7"/>
  <c r="R16" i="7"/>
  <c r="Q16" i="7"/>
  <c r="T16" i="7" s="1"/>
  <c r="S15" i="7"/>
  <c r="R15" i="7"/>
  <c r="Q15" i="7"/>
  <c r="T15" i="7" s="1"/>
  <c r="S14" i="7"/>
  <c r="R14" i="7"/>
  <c r="T14" i="7" s="1"/>
  <c r="Q14" i="7"/>
  <c r="T13" i="7"/>
  <c r="S13" i="7"/>
  <c r="R13" i="7"/>
  <c r="Q13" i="7"/>
  <c r="T12" i="7"/>
  <c r="S12" i="7"/>
  <c r="R12" i="7"/>
  <c r="Q12" i="7"/>
  <c r="S11" i="7"/>
  <c r="R11" i="7"/>
  <c r="Q11" i="7"/>
  <c r="T11" i="7" s="1"/>
  <c r="S10" i="7"/>
  <c r="T10" i="7" s="1"/>
  <c r="R10" i="7"/>
  <c r="Q10" i="7"/>
  <c r="S9" i="7"/>
  <c r="R9" i="7"/>
  <c r="Q9" i="7"/>
  <c r="T9" i="7" s="1"/>
  <c r="T8" i="7"/>
  <c r="S8" i="7"/>
  <c r="R8" i="7"/>
  <c r="Q8" i="7"/>
  <c r="S7" i="7"/>
  <c r="R7" i="7"/>
  <c r="Q7" i="7"/>
  <c r="T7" i="7" s="1"/>
  <c r="T6" i="7"/>
  <c r="S6" i="7"/>
  <c r="R6" i="7"/>
  <c r="Q6" i="7"/>
  <c r="P26" i="7"/>
  <c r="O26" i="7"/>
  <c r="N26" i="7"/>
  <c r="P25" i="7"/>
  <c r="O25" i="7"/>
  <c r="N25" i="7"/>
  <c r="P24" i="7"/>
  <c r="O24" i="7"/>
  <c r="N24" i="7"/>
  <c r="P23" i="7"/>
  <c r="O23" i="7"/>
  <c r="N23" i="7"/>
  <c r="P22" i="7"/>
  <c r="O22" i="7"/>
  <c r="N22" i="7"/>
  <c r="P21" i="7"/>
  <c r="O21" i="7"/>
  <c r="N21" i="7"/>
  <c r="P20" i="7"/>
  <c r="O20" i="7"/>
  <c r="N20" i="7"/>
  <c r="P19" i="7"/>
  <c r="O19" i="7"/>
  <c r="N19" i="7"/>
  <c r="P18" i="7"/>
  <c r="O18" i="7"/>
  <c r="N18" i="7"/>
  <c r="P17" i="7"/>
  <c r="O17" i="7"/>
  <c r="N17" i="7"/>
  <c r="P16" i="7"/>
  <c r="O16" i="7"/>
  <c r="N16" i="7"/>
  <c r="P15" i="7"/>
  <c r="O15" i="7"/>
  <c r="N15" i="7"/>
  <c r="P14" i="7"/>
  <c r="O14" i="7"/>
  <c r="N14" i="7"/>
  <c r="P13" i="7"/>
  <c r="O13" i="7"/>
  <c r="N13" i="7"/>
  <c r="P12" i="7"/>
  <c r="O12" i="7"/>
  <c r="N12" i="7"/>
  <c r="P11" i="7"/>
  <c r="O11" i="7"/>
  <c r="N11" i="7"/>
  <c r="P10" i="7"/>
  <c r="O10" i="7"/>
  <c r="N10" i="7"/>
  <c r="P9" i="7"/>
  <c r="O9" i="7"/>
  <c r="N9" i="7"/>
  <c r="P8" i="7"/>
  <c r="O8" i="7"/>
  <c r="N8" i="7"/>
  <c r="P7" i="7"/>
  <c r="O7" i="7"/>
  <c r="N7" i="7"/>
  <c r="P6" i="7"/>
  <c r="O6" i="7"/>
  <c r="N6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F32" i="4"/>
  <c r="K32" i="4" s="1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K16" i="4" s="1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K24" i="4"/>
  <c r="K14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D2" i="4"/>
  <c r="Z16" i="93" l="1"/>
  <c r="AA17" i="93"/>
  <c r="J6" i="4"/>
  <c r="J22" i="4"/>
  <c r="J30" i="4"/>
  <c r="K3" i="4"/>
  <c r="K11" i="4"/>
  <c r="K19" i="4"/>
  <c r="K27" i="4"/>
  <c r="J7" i="4"/>
  <c r="J15" i="4"/>
  <c r="J23" i="4"/>
  <c r="J31" i="4"/>
  <c r="K4" i="4"/>
  <c r="K12" i="4"/>
  <c r="K20" i="4"/>
  <c r="K28" i="4"/>
  <c r="J8" i="4"/>
  <c r="J32" i="4"/>
  <c r="K13" i="4"/>
  <c r="K29" i="4"/>
  <c r="J25" i="4"/>
  <c r="K6" i="4"/>
  <c r="K22" i="4"/>
  <c r="K30" i="4"/>
  <c r="J26" i="4"/>
  <c r="K7" i="4"/>
  <c r="K15" i="4"/>
  <c r="K23" i="4"/>
  <c r="K31" i="4"/>
  <c r="J14" i="4"/>
  <c r="J16" i="4"/>
  <c r="J24" i="4"/>
  <c r="K5" i="4"/>
  <c r="K21" i="4"/>
  <c r="I2" i="4"/>
  <c r="J17" i="4"/>
  <c r="J10" i="4"/>
  <c r="J18" i="4"/>
  <c r="J3" i="4"/>
  <c r="J11" i="4"/>
  <c r="J19" i="4"/>
  <c r="J27" i="4"/>
  <c r="K8" i="4"/>
  <c r="J28" i="4"/>
  <c r="K9" i="4"/>
  <c r="K17" i="4"/>
  <c r="K25" i="4"/>
  <c r="J9" i="4"/>
  <c r="J2" i="4"/>
  <c r="J4" i="4"/>
  <c r="J12" i="4"/>
  <c r="J20" i="4"/>
  <c r="J5" i="4"/>
  <c r="J13" i="4"/>
  <c r="J21" i="4"/>
  <c r="J29" i="4"/>
  <c r="K2" i="4"/>
  <c r="K10" i="4"/>
  <c r="K18" i="4"/>
  <c r="K26" i="4"/>
  <c r="L47" i="102"/>
  <c r="I39" i="105"/>
  <c r="L36" i="102"/>
  <c r="K36" i="102"/>
  <c r="L52" i="102"/>
  <c r="K52" i="102"/>
  <c r="L44" i="102"/>
  <c r="K44" i="102"/>
  <c r="L40" i="102"/>
  <c r="K40" i="102"/>
  <c r="K53" i="102"/>
  <c r="L53" i="102"/>
  <c r="K45" i="102"/>
  <c r="L45" i="102"/>
  <c r="L41" i="102"/>
  <c r="K41" i="102"/>
  <c r="K38" i="102"/>
  <c r="L38" i="102"/>
  <c r="G34" i="105"/>
  <c r="M34" i="104"/>
  <c r="L34" i="104"/>
  <c r="M53" i="104"/>
  <c r="G53" i="105"/>
  <c r="L53" i="104"/>
  <c r="L41" i="104"/>
  <c r="G41" i="105"/>
  <c r="M41" i="104"/>
  <c r="L49" i="102"/>
  <c r="K49" i="102"/>
  <c r="M38" i="104"/>
  <c r="G38" i="105"/>
  <c r="L38" i="104"/>
  <c r="L34" i="102"/>
  <c r="K34" i="102"/>
  <c r="L45" i="104"/>
  <c r="G45" i="105"/>
  <c r="M45" i="104"/>
  <c r="K33" i="102"/>
  <c r="L33" i="102"/>
  <c r="H44" i="105"/>
  <c r="I44" i="105"/>
  <c r="M49" i="104"/>
  <c r="G49" i="105"/>
  <c r="L49" i="104"/>
  <c r="G42" i="105"/>
  <c r="M42" i="104"/>
  <c r="L42" i="104"/>
  <c r="L37" i="102"/>
  <c r="K37" i="102"/>
  <c r="G33" i="105"/>
  <c r="L33" i="104"/>
  <c r="M33" i="104"/>
  <c r="G50" i="105"/>
  <c r="L50" i="104"/>
  <c r="M50" i="104"/>
  <c r="K46" i="102"/>
  <c r="L46" i="102"/>
  <c r="L42" i="102"/>
  <c r="K42" i="102"/>
  <c r="I36" i="105"/>
  <c r="H36" i="105"/>
  <c r="G48" i="105"/>
  <c r="M48" i="104"/>
  <c r="L48" i="104"/>
  <c r="L50" i="102"/>
  <c r="K50" i="102"/>
  <c r="G46" i="105"/>
  <c r="L46" i="104"/>
  <c r="M46" i="104"/>
  <c r="L37" i="104"/>
  <c r="G37" i="105"/>
  <c r="M37" i="104"/>
  <c r="K48" i="102"/>
  <c r="L48" i="102"/>
  <c r="H52" i="105"/>
  <c r="I52" i="105"/>
  <c r="G40" i="105"/>
  <c r="M40" i="104"/>
  <c r="L40" i="104"/>
  <c r="AA16" i="93"/>
  <c r="Z17" i="93" s="1"/>
  <c r="AC16" i="93"/>
  <c r="AC17" i="93"/>
  <c r="M27" i="104"/>
  <c r="G27" i="105"/>
  <c r="L27" i="104"/>
  <c r="G31" i="105"/>
  <c r="M31" i="104"/>
  <c r="L31" i="104"/>
  <c r="M19" i="104"/>
  <c r="G19" i="105"/>
  <c r="L19" i="104"/>
  <c r="H18" i="105"/>
  <c r="I18" i="105"/>
  <c r="H26" i="105"/>
  <c r="I26" i="105"/>
  <c r="G12" i="105"/>
  <c r="L12" i="104"/>
  <c r="M12" i="104"/>
  <c r="H2" i="105"/>
  <c r="I2" i="105"/>
  <c r="G4" i="105"/>
  <c r="M4" i="104"/>
  <c r="L4" i="104"/>
  <c r="H14" i="105"/>
  <c r="I14" i="105"/>
  <c r="G15" i="105"/>
  <c r="L15" i="104"/>
  <c r="M15" i="104"/>
  <c r="G24" i="105"/>
  <c r="M24" i="104"/>
  <c r="L24" i="104"/>
  <c r="G8" i="105"/>
  <c r="M8" i="104"/>
  <c r="L8" i="104"/>
  <c r="M11" i="104"/>
  <c r="G11" i="105"/>
  <c r="L11" i="104"/>
  <c r="M28" i="104"/>
  <c r="L28" i="104"/>
  <c r="G28" i="105"/>
  <c r="G32" i="105"/>
  <c r="M32" i="104"/>
  <c r="L32" i="104"/>
  <c r="H22" i="105"/>
  <c r="I22" i="105"/>
  <c r="M20" i="104"/>
  <c r="L20" i="104"/>
  <c r="G20" i="105"/>
  <c r="H10" i="105"/>
  <c r="I10" i="105"/>
  <c r="G3" i="105"/>
  <c r="M3" i="104"/>
  <c r="L3" i="104"/>
  <c r="M16" i="104"/>
  <c r="L16" i="104"/>
  <c r="G16" i="105"/>
  <c r="G7" i="105"/>
  <c r="M7" i="104"/>
  <c r="L7" i="104"/>
  <c r="M23" i="104"/>
  <c r="G23" i="105"/>
  <c r="L23" i="104"/>
  <c r="N16" i="106" a="1"/>
  <c r="Q19" i="103" a="1"/>
  <c r="Z26" i="93" a="1"/>
  <c r="Z33" i="93" a="1"/>
  <c r="Z5" i="93" a="1"/>
  <c r="Z12" i="93" a="1"/>
  <c r="W2" i="16"/>
  <c r="U20" i="86"/>
  <c r="V20" i="86" s="1"/>
  <c r="U21" i="86"/>
  <c r="V21" i="86" s="1"/>
  <c r="U14" i="86"/>
  <c r="V14" i="86" s="1"/>
  <c r="U6" i="86"/>
  <c r="V6" i="86" s="1"/>
  <c r="U23" i="86"/>
  <c r="V23" i="86" s="1"/>
  <c r="U22" i="86"/>
  <c r="V22" i="86" s="1"/>
  <c r="U15" i="86"/>
  <c r="V15" i="86" s="1"/>
  <c r="U16" i="86"/>
  <c r="V16" i="86" s="1"/>
  <c r="U7" i="86"/>
  <c r="V7" i="86" s="1"/>
  <c r="U8" i="86"/>
  <c r="V8" i="86" s="1"/>
  <c r="U11" i="86"/>
  <c r="V11" i="86" s="1"/>
  <c r="U17" i="86"/>
  <c r="V17" i="86" s="1"/>
  <c r="U19" i="86"/>
  <c r="V19" i="86" s="1"/>
  <c r="R10" i="86"/>
  <c r="U10" i="86" s="1"/>
  <c r="V10" i="86" s="1"/>
  <c r="R18" i="86"/>
  <c r="U18" i="86" s="1"/>
  <c r="V18" i="86" s="1"/>
  <c r="R26" i="86"/>
  <c r="U26" i="86" s="1"/>
  <c r="V26" i="86" s="1"/>
  <c r="R9" i="86"/>
  <c r="U9" i="86" s="1"/>
  <c r="V9" i="86" s="1"/>
  <c r="R17" i="86"/>
  <c r="R25" i="86"/>
  <c r="U25" i="86" s="1"/>
  <c r="V25" i="86" s="1"/>
  <c r="U6" i="85"/>
  <c r="V6" i="85" s="1"/>
  <c r="U22" i="85"/>
  <c r="V22" i="85" s="1"/>
  <c r="U23" i="85"/>
  <c r="V23" i="85" s="1"/>
  <c r="U20" i="85"/>
  <c r="V20" i="85" s="1"/>
  <c r="U21" i="85"/>
  <c r="V21" i="85" s="1"/>
  <c r="U14" i="85"/>
  <c r="V14" i="85" s="1"/>
  <c r="U16" i="85"/>
  <c r="V16" i="85" s="1"/>
  <c r="U24" i="85"/>
  <c r="V24" i="85" s="1"/>
  <c r="U7" i="85"/>
  <c r="V7" i="85" s="1"/>
  <c r="U11" i="85"/>
  <c r="V11" i="85" s="1"/>
  <c r="U8" i="85"/>
  <c r="V8" i="85" s="1"/>
  <c r="U12" i="85"/>
  <c r="V12" i="85" s="1"/>
  <c r="U15" i="85"/>
  <c r="V15" i="85" s="1"/>
  <c r="U19" i="85"/>
  <c r="V19" i="85" s="1"/>
  <c r="R10" i="85"/>
  <c r="U10" i="85" s="1"/>
  <c r="V10" i="85" s="1"/>
  <c r="R18" i="85"/>
  <c r="U18" i="85" s="1"/>
  <c r="V18" i="85" s="1"/>
  <c r="R26" i="85"/>
  <c r="U26" i="85" s="1"/>
  <c r="V26" i="85" s="1"/>
  <c r="R9" i="85"/>
  <c r="U9" i="85" s="1"/>
  <c r="V9" i="85" s="1"/>
  <c r="R17" i="85"/>
  <c r="U17" i="85" s="1"/>
  <c r="V17" i="85" s="1"/>
  <c r="R25" i="85"/>
  <c r="U25" i="85" s="1"/>
  <c r="V25" i="85" s="1"/>
  <c r="U21" i="84"/>
  <c r="V21" i="84" s="1"/>
  <c r="U22" i="84"/>
  <c r="V22" i="84" s="1"/>
  <c r="U23" i="84"/>
  <c r="V23" i="84" s="1"/>
  <c r="U24" i="84"/>
  <c r="V24" i="84" s="1"/>
  <c r="U14" i="84"/>
  <c r="V14" i="84" s="1"/>
  <c r="U19" i="84"/>
  <c r="V19" i="84" s="1"/>
  <c r="U15" i="84"/>
  <c r="V15" i="84" s="1"/>
  <c r="U16" i="84"/>
  <c r="V16" i="84" s="1"/>
  <c r="U6" i="84"/>
  <c r="V6" i="84" s="1"/>
  <c r="U13" i="84"/>
  <c r="V13" i="84" s="1"/>
  <c r="U7" i="84"/>
  <c r="V7" i="84" s="1"/>
  <c r="U20" i="84"/>
  <c r="V20" i="84" s="1"/>
  <c r="U12" i="84"/>
  <c r="V12" i="84" s="1"/>
  <c r="U17" i="84"/>
  <c r="V17" i="84" s="1"/>
  <c r="U10" i="84"/>
  <c r="V10" i="84" s="1"/>
  <c r="U18" i="84"/>
  <c r="V18" i="84" s="1"/>
  <c r="R10" i="84"/>
  <c r="R18" i="84"/>
  <c r="R26" i="84"/>
  <c r="U26" i="84" s="1"/>
  <c r="V26" i="84" s="1"/>
  <c r="R9" i="84"/>
  <c r="U9" i="84" s="1"/>
  <c r="V9" i="84" s="1"/>
  <c r="R17" i="84"/>
  <c r="R25" i="84"/>
  <c r="U25" i="84" s="1"/>
  <c r="V25" i="84" s="1"/>
  <c r="U19" i="83"/>
  <c r="V19" i="83" s="1"/>
  <c r="U16" i="83"/>
  <c r="V16" i="83" s="1"/>
  <c r="R18" i="83"/>
  <c r="U18" i="83" s="1"/>
  <c r="V18" i="83" s="1"/>
  <c r="U8" i="83"/>
  <c r="V8" i="83" s="1"/>
  <c r="U7" i="83"/>
  <c r="V7" i="83" s="1"/>
  <c r="U15" i="83"/>
  <c r="V15" i="83" s="1"/>
  <c r="U24" i="83"/>
  <c r="V24" i="83" s="1"/>
  <c r="U25" i="83"/>
  <c r="V25" i="83" s="1"/>
  <c r="R26" i="83"/>
  <c r="U26" i="83" s="1"/>
  <c r="V26" i="83" s="1"/>
  <c r="U12" i="83"/>
  <c r="V12" i="83" s="1"/>
  <c r="U10" i="83"/>
  <c r="V10" i="83" s="1"/>
  <c r="U20" i="83"/>
  <c r="V20" i="83" s="1"/>
  <c r="U21" i="83"/>
  <c r="V21" i="83" s="1"/>
  <c r="U9" i="83"/>
  <c r="V9" i="83" s="1"/>
  <c r="U14" i="83"/>
  <c r="V14" i="83" s="1"/>
  <c r="U17" i="83"/>
  <c r="V17" i="83" s="1"/>
  <c r="U22" i="83"/>
  <c r="V22" i="83" s="1"/>
  <c r="U6" i="83"/>
  <c r="V6" i="83" s="1"/>
  <c r="T8" i="82"/>
  <c r="U8" i="82" s="1"/>
  <c r="T11" i="82"/>
  <c r="U11" i="82" s="1"/>
  <c r="T23" i="82"/>
  <c r="U23" i="82" s="1"/>
  <c r="T26" i="82"/>
  <c r="U26" i="82" s="1"/>
  <c r="Q13" i="82"/>
  <c r="T13" i="82" s="1"/>
  <c r="U13" i="82" s="1"/>
  <c r="Q14" i="82"/>
  <c r="T14" i="82" s="1"/>
  <c r="U14" i="82" s="1"/>
  <c r="T19" i="82"/>
  <c r="U19" i="82" s="1"/>
  <c r="T15" i="82"/>
  <c r="U15" i="82" s="1"/>
  <c r="Q26" i="82"/>
  <c r="T7" i="82"/>
  <c r="U7" i="82" s="1"/>
  <c r="T22" i="82"/>
  <c r="U22" i="82" s="1"/>
  <c r="T18" i="82"/>
  <c r="U18" i="82" s="1"/>
  <c r="T10" i="82"/>
  <c r="U10" i="82" s="1"/>
  <c r="T25" i="82"/>
  <c r="U25" i="82" s="1"/>
  <c r="T17" i="82"/>
  <c r="U17" i="82" s="1"/>
  <c r="T24" i="82"/>
  <c r="U24" i="82" s="1"/>
  <c r="T6" i="82"/>
  <c r="U6" i="82" s="1"/>
  <c r="T21" i="82"/>
  <c r="U21" i="82" s="1"/>
  <c r="T9" i="82"/>
  <c r="U9" i="82" s="1"/>
  <c r="T20" i="82"/>
  <c r="U20" i="82" s="1"/>
  <c r="T9" i="81"/>
  <c r="U9" i="81" s="1"/>
  <c r="T19" i="81"/>
  <c r="U19" i="81" s="1"/>
  <c r="T21" i="81"/>
  <c r="U21" i="81" s="1"/>
  <c r="T15" i="81"/>
  <c r="U15" i="81" s="1"/>
  <c r="T16" i="81"/>
  <c r="U16" i="81" s="1"/>
  <c r="T12" i="81"/>
  <c r="U12" i="81" s="1"/>
  <c r="T17" i="81"/>
  <c r="U17" i="81" s="1"/>
  <c r="T8" i="81"/>
  <c r="U8" i="81" s="1"/>
  <c r="T7" i="81"/>
  <c r="U7" i="81" s="1"/>
  <c r="T24" i="81"/>
  <c r="U24" i="81" s="1"/>
  <c r="T20" i="81"/>
  <c r="U20" i="81" s="1"/>
  <c r="T23" i="81"/>
  <c r="U23" i="81" s="1"/>
  <c r="T13" i="81"/>
  <c r="U13" i="81" s="1"/>
  <c r="T11" i="81"/>
  <c r="U11" i="81" s="1"/>
  <c r="T25" i="81"/>
  <c r="U25" i="81" s="1"/>
  <c r="Q6" i="81"/>
  <c r="T6" i="81" s="1"/>
  <c r="U6" i="81" s="1"/>
  <c r="Q10" i="81"/>
  <c r="T10" i="81" s="1"/>
  <c r="U10" i="81" s="1"/>
  <c r="Q14" i="81"/>
  <c r="T14" i="81" s="1"/>
  <c r="U14" i="81" s="1"/>
  <c r="Q18" i="81"/>
  <c r="T18" i="81" s="1"/>
  <c r="U18" i="81" s="1"/>
  <c r="Q22" i="81"/>
  <c r="T22" i="81" s="1"/>
  <c r="U22" i="81" s="1"/>
  <c r="Q26" i="81"/>
  <c r="T26" i="81" s="1"/>
  <c r="U26" i="81" s="1"/>
  <c r="T24" i="80"/>
  <c r="U24" i="80" s="1"/>
  <c r="T25" i="80"/>
  <c r="U25" i="80" s="1"/>
  <c r="T12" i="80"/>
  <c r="U12" i="80" s="1"/>
  <c r="T20" i="80"/>
  <c r="U20" i="80" s="1"/>
  <c r="T21" i="80"/>
  <c r="U21" i="80" s="1"/>
  <c r="T8" i="80"/>
  <c r="U8" i="80" s="1"/>
  <c r="T6" i="80"/>
  <c r="U6" i="80" s="1"/>
  <c r="T16" i="80"/>
  <c r="U16" i="80" s="1"/>
  <c r="T17" i="80"/>
  <c r="U17" i="80" s="1"/>
  <c r="T13" i="80"/>
  <c r="U13" i="80" s="1"/>
  <c r="T9" i="80"/>
  <c r="U9" i="80" s="1"/>
  <c r="T10" i="80"/>
  <c r="U10" i="80" s="1"/>
  <c r="T15" i="80"/>
  <c r="U15" i="80" s="1"/>
  <c r="T7" i="80"/>
  <c r="U7" i="80" s="1"/>
  <c r="T26" i="80"/>
  <c r="U26" i="80" s="1"/>
  <c r="T22" i="80"/>
  <c r="U22" i="80" s="1"/>
  <c r="T23" i="80"/>
  <c r="U23" i="80" s="1"/>
  <c r="Q18" i="80"/>
  <c r="T18" i="80" s="1"/>
  <c r="U18" i="80" s="1"/>
  <c r="Q22" i="80"/>
  <c r="Q14" i="80"/>
  <c r="T14" i="80" s="1"/>
  <c r="U14" i="80" s="1"/>
  <c r="Q26" i="80"/>
  <c r="N36" i="6"/>
  <c r="M36" i="6"/>
  <c r="P36" i="6" s="1"/>
  <c r="L36" i="6"/>
  <c r="N35" i="6"/>
  <c r="M35" i="6"/>
  <c r="L35" i="6"/>
  <c r="N34" i="6"/>
  <c r="M34" i="6"/>
  <c r="P34" i="6" s="1"/>
  <c r="L34" i="6"/>
  <c r="N33" i="6"/>
  <c r="Q33" i="6" s="1"/>
  <c r="M33" i="6"/>
  <c r="P33" i="6" s="1"/>
  <c r="L33" i="6"/>
  <c r="N32" i="6"/>
  <c r="M32" i="6"/>
  <c r="P32" i="6" s="1"/>
  <c r="L32" i="6"/>
  <c r="N31" i="6"/>
  <c r="M31" i="6"/>
  <c r="L31" i="6"/>
  <c r="N30" i="6"/>
  <c r="M30" i="6"/>
  <c r="L30" i="6"/>
  <c r="N29" i="6"/>
  <c r="Q29" i="6" s="1"/>
  <c r="M29" i="6"/>
  <c r="L29" i="6"/>
  <c r="N28" i="6"/>
  <c r="M28" i="6"/>
  <c r="P28" i="6" s="1"/>
  <c r="L28" i="6"/>
  <c r="N27" i="6"/>
  <c r="M27" i="6"/>
  <c r="L27" i="6"/>
  <c r="N26" i="6"/>
  <c r="M26" i="6"/>
  <c r="P26" i="6" s="1"/>
  <c r="L26" i="6"/>
  <c r="N25" i="6"/>
  <c r="Q25" i="6" s="1"/>
  <c r="M25" i="6"/>
  <c r="P25" i="6" s="1"/>
  <c r="L25" i="6"/>
  <c r="N24" i="6"/>
  <c r="M24" i="6"/>
  <c r="P24" i="6" s="1"/>
  <c r="L24" i="6"/>
  <c r="N23" i="6"/>
  <c r="M23" i="6"/>
  <c r="L23" i="6"/>
  <c r="N22" i="6"/>
  <c r="M22" i="6"/>
  <c r="L22" i="6"/>
  <c r="N21" i="6"/>
  <c r="Q21" i="6" s="1"/>
  <c r="M21" i="6"/>
  <c r="L21" i="6"/>
  <c r="N20" i="6"/>
  <c r="M20" i="6"/>
  <c r="P20" i="6" s="1"/>
  <c r="L20" i="6"/>
  <c r="N19" i="6"/>
  <c r="M19" i="6"/>
  <c r="L19" i="6"/>
  <c r="N18" i="6"/>
  <c r="M18" i="6"/>
  <c r="P18" i="6" s="1"/>
  <c r="L18" i="6"/>
  <c r="N17" i="6"/>
  <c r="Q17" i="6" s="1"/>
  <c r="M17" i="6"/>
  <c r="P17" i="6" s="1"/>
  <c r="L17" i="6"/>
  <c r="N16" i="6"/>
  <c r="M16" i="6"/>
  <c r="P16" i="6" s="1"/>
  <c r="L16" i="6"/>
  <c r="N15" i="6"/>
  <c r="M15" i="6"/>
  <c r="L15" i="6"/>
  <c r="N14" i="6"/>
  <c r="M14" i="6"/>
  <c r="L14" i="6"/>
  <c r="N13" i="6"/>
  <c r="Q13" i="6" s="1"/>
  <c r="M13" i="6"/>
  <c r="L13" i="6"/>
  <c r="N12" i="6"/>
  <c r="M12" i="6"/>
  <c r="P12" i="6" s="1"/>
  <c r="L12" i="6"/>
  <c r="N11" i="6"/>
  <c r="M11" i="6"/>
  <c r="L11" i="6"/>
  <c r="N10" i="6"/>
  <c r="M10" i="6"/>
  <c r="P10" i="6" s="1"/>
  <c r="L10" i="6"/>
  <c r="N9" i="6"/>
  <c r="Q9" i="6" s="1"/>
  <c r="M9" i="6"/>
  <c r="P9" i="6" s="1"/>
  <c r="L9" i="6"/>
  <c r="N8" i="6"/>
  <c r="M8" i="6"/>
  <c r="P8" i="6" s="1"/>
  <c r="L8" i="6"/>
  <c r="N7" i="6"/>
  <c r="M7" i="6"/>
  <c r="L7" i="6"/>
  <c r="N6" i="6"/>
  <c r="M6" i="6"/>
  <c r="L6" i="6"/>
  <c r="Q36" i="6"/>
  <c r="Q35" i="6"/>
  <c r="P35" i="6"/>
  <c r="Q34" i="6"/>
  <c r="Q32" i="6"/>
  <c r="Q31" i="6"/>
  <c r="P31" i="6"/>
  <c r="Q30" i="6"/>
  <c r="P30" i="6"/>
  <c r="P29" i="6"/>
  <c r="Q28" i="6"/>
  <c r="Q27" i="6"/>
  <c r="P27" i="6"/>
  <c r="Q26" i="6"/>
  <c r="Q24" i="6"/>
  <c r="Q23" i="6"/>
  <c r="P23" i="6"/>
  <c r="Q22" i="6"/>
  <c r="P22" i="6"/>
  <c r="P21" i="6"/>
  <c r="Q20" i="6"/>
  <c r="Q19" i="6"/>
  <c r="P19" i="6"/>
  <c r="Q18" i="6"/>
  <c r="Q16" i="6"/>
  <c r="Q15" i="6"/>
  <c r="P15" i="6"/>
  <c r="Q14" i="6"/>
  <c r="P14" i="6"/>
  <c r="P13" i="6"/>
  <c r="Q12" i="6"/>
  <c r="Q11" i="6"/>
  <c r="P11" i="6"/>
  <c r="Q10" i="6"/>
  <c r="Q8" i="6"/>
  <c r="Q7" i="6"/>
  <c r="P7" i="6"/>
  <c r="Q6" i="6"/>
  <c r="P6" i="6"/>
  <c r="O36" i="5"/>
  <c r="N36" i="5"/>
  <c r="Q36" i="5" s="1"/>
  <c r="M36" i="5"/>
  <c r="P36" i="5" s="1"/>
  <c r="L36" i="5"/>
  <c r="R36" i="5" s="1"/>
  <c r="S36" i="5" s="1"/>
  <c r="O35" i="5"/>
  <c r="N35" i="5"/>
  <c r="Q35" i="5" s="1"/>
  <c r="M35" i="5"/>
  <c r="P35" i="5" s="1"/>
  <c r="L35" i="5"/>
  <c r="R35" i="5" s="1"/>
  <c r="S35" i="5" s="1"/>
  <c r="O34" i="5"/>
  <c r="N34" i="5"/>
  <c r="Q34" i="5" s="1"/>
  <c r="M34" i="5"/>
  <c r="P34" i="5" s="1"/>
  <c r="L34" i="5"/>
  <c r="R34" i="5" s="1"/>
  <c r="S34" i="5" s="1"/>
  <c r="O33" i="5"/>
  <c r="N33" i="5"/>
  <c r="Q33" i="5" s="1"/>
  <c r="M33" i="5"/>
  <c r="P33" i="5" s="1"/>
  <c r="L33" i="5"/>
  <c r="R33" i="5" s="1"/>
  <c r="S33" i="5" s="1"/>
  <c r="O32" i="5"/>
  <c r="N32" i="5"/>
  <c r="Q32" i="5" s="1"/>
  <c r="M32" i="5"/>
  <c r="P32" i="5" s="1"/>
  <c r="L32" i="5"/>
  <c r="R32" i="5" s="1"/>
  <c r="S32" i="5" s="1"/>
  <c r="O31" i="5"/>
  <c r="N31" i="5"/>
  <c r="Q31" i="5" s="1"/>
  <c r="M31" i="5"/>
  <c r="P31" i="5" s="1"/>
  <c r="L31" i="5"/>
  <c r="R31" i="5" s="1"/>
  <c r="S31" i="5" s="1"/>
  <c r="O30" i="5"/>
  <c r="N30" i="5"/>
  <c r="Q30" i="5" s="1"/>
  <c r="M30" i="5"/>
  <c r="P30" i="5" s="1"/>
  <c r="L30" i="5"/>
  <c r="R30" i="5" s="1"/>
  <c r="S30" i="5" s="1"/>
  <c r="O29" i="5"/>
  <c r="N29" i="5"/>
  <c r="Q29" i="5" s="1"/>
  <c r="M29" i="5"/>
  <c r="P29" i="5" s="1"/>
  <c r="L29" i="5"/>
  <c r="R29" i="5" s="1"/>
  <c r="S29" i="5" s="1"/>
  <c r="O28" i="5"/>
  <c r="N28" i="5"/>
  <c r="Q28" i="5" s="1"/>
  <c r="M28" i="5"/>
  <c r="P28" i="5" s="1"/>
  <c r="L28" i="5"/>
  <c r="R28" i="5" s="1"/>
  <c r="S28" i="5" s="1"/>
  <c r="O27" i="5"/>
  <c r="N27" i="5"/>
  <c r="Q27" i="5" s="1"/>
  <c r="M27" i="5"/>
  <c r="P27" i="5" s="1"/>
  <c r="L27" i="5"/>
  <c r="R27" i="5" s="1"/>
  <c r="S27" i="5" s="1"/>
  <c r="O26" i="5"/>
  <c r="N26" i="5"/>
  <c r="Q26" i="5" s="1"/>
  <c r="M26" i="5"/>
  <c r="P26" i="5" s="1"/>
  <c r="L26" i="5"/>
  <c r="R26" i="5" s="1"/>
  <c r="S26" i="5" s="1"/>
  <c r="O25" i="5"/>
  <c r="N25" i="5"/>
  <c r="Q25" i="5" s="1"/>
  <c r="M25" i="5"/>
  <c r="P25" i="5" s="1"/>
  <c r="L25" i="5"/>
  <c r="R25" i="5" s="1"/>
  <c r="S25" i="5" s="1"/>
  <c r="O24" i="5"/>
  <c r="N24" i="5"/>
  <c r="Q24" i="5" s="1"/>
  <c r="M24" i="5"/>
  <c r="P24" i="5" s="1"/>
  <c r="L24" i="5"/>
  <c r="R24" i="5" s="1"/>
  <c r="S24" i="5" s="1"/>
  <c r="O23" i="5"/>
  <c r="N23" i="5"/>
  <c r="Q23" i="5" s="1"/>
  <c r="M23" i="5"/>
  <c r="P23" i="5" s="1"/>
  <c r="L23" i="5"/>
  <c r="R23" i="5" s="1"/>
  <c r="S23" i="5" s="1"/>
  <c r="O22" i="5"/>
  <c r="N22" i="5"/>
  <c r="Q22" i="5" s="1"/>
  <c r="M22" i="5"/>
  <c r="P22" i="5" s="1"/>
  <c r="L22" i="5"/>
  <c r="R22" i="5" s="1"/>
  <c r="S22" i="5" s="1"/>
  <c r="O21" i="5"/>
  <c r="N21" i="5"/>
  <c r="Q21" i="5" s="1"/>
  <c r="M21" i="5"/>
  <c r="P21" i="5" s="1"/>
  <c r="L21" i="5"/>
  <c r="R21" i="5" s="1"/>
  <c r="S21" i="5" s="1"/>
  <c r="O20" i="5"/>
  <c r="N20" i="5"/>
  <c r="Q20" i="5" s="1"/>
  <c r="M20" i="5"/>
  <c r="P20" i="5" s="1"/>
  <c r="L20" i="5"/>
  <c r="R20" i="5" s="1"/>
  <c r="S20" i="5" s="1"/>
  <c r="O19" i="5"/>
  <c r="N19" i="5"/>
  <c r="Q19" i="5" s="1"/>
  <c r="M19" i="5"/>
  <c r="P19" i="5" s="1"/>
  <c r="L19" i="5"/>
  <c r="R19" i="5" s="1"/>
  <c r="S19" i="5" s="1"/>
  <c r="O18" i="5"/>
  <c r="N18" i="5"/>
  <c r="Q18" i="5" s="1"/>
  <c r="M18" i="5"/>
  <c r="P18" i="5" s="1"/>
  <c r="L18" i="5"/>
  <c r="R18" i="5" s="1"/>
  <c r="S18" i="5" s="1"/>
  <c r="O17" i="5"/>
  <c r="N17" i="5"/>
  <c r="Q17" i="5" s="1"/>
  <c r="M17" i="5"/>
  <c r="P17" i="5" s="1"/>
  <c r="L17" i="5"/>
  <c r="R17" i="5" s="1"/>
  <c r="S17" i="5" s="1"/>
  <c r="O16" i="5"/>
  <c r="N16" i="5"/>
  <c r="Q16" i="5" s="1"/>
  <c r="M16" i="5"/>
  <c r="P16" i="5" s="1"/>
  <c r="L16" i="5"/>
  <c r="R16" i="5" s="1"/>
  <c r="S16" i="5" s="1"/>
  <c r="O15" i="5"/>
  <c r="N15" i="5"/>
  <c r="Q15" i="5" s="1"/>
  <c r="M15" i="5"/>
  <c r="P15" i="5" s="1"/>
  <c r="L15" i="5"/>
  <c r="R15" i="5" s="1"/>
  <c r="S15" i="5" s="1"/>
  <c r="O14" i="5"/>
  <c r="N14" i="5"/>
  <c r="Q14" i="5" s="1"/>
  <c r="M14" i="5"/>
  <c r="P14" i="5" s="1"/>
  <c r="L14" i="5"/>
  <c r="R14" i="5" s="1"/>
  <c r="S14" i="5" s="1"/>
  <c r="O13" i="5"/>
  <c r="N13" i="5"/>
  <c r="Q13" i="5" s="1"/>
  <c r="M13" i="5"/>
  <c r="P13" i="5" s="1"/>
  <c r="L13" i="5"/>
  <c r="R13" i="5" s="1"/>
  <c r="S13" i="5" s="1"/>
  <c r="O12" i="5"/>
  <c r="N12" i="5"/>
  <c r="Q12" i="5" s="1"/>
  <c r="M12" i="5"/>
  <c r="P12" i="5" s="1"/>
  <c r="L12" i="5"/>
  <c r="R12" i="5" s="1"/>
  <c r="S12" i="5" s="1"/>
  <c r="O11" i="5"/>
  <c r="N11" i="5"/>
  <c r="Q11" i="5" s="1"/>
  <c r="M11" i="5"/>
  <c r="P11" i="5" s="1"/>
  <c r="L11" i="5"/>
  <c r="R11" i="5" s="1"/>
  <c r="S11" i="5" s="1"/>
  <c r="O10" i="5"/>
  <c r="N10" i="5"/>
  <c r="Q10" i="5" s="1"/>
  <c r="M10" i="5"/>
  <c r="P10" i="5" s="1"/>
  <c r="L10" i="5"/>
  <c r="R10" i="5" s="1"/>
  <c r="S10" i="5" s="1"/>
  <c r="O9" i="5"/>
  <c r="N9" i="5"/>
  <c r="Q9" i="5" s="1"/>
  <c r="M9" i="5"/>
  <c r="P9" i="5" s="1"/>
  <c r="L9" i="5"/>
  <c r="R9" i="5" s="1"/>
  <c r="S9" i="5" s="1"/>
  <c r="O8" i="5"/>
  <c r="N8" i="5"/>
  <c r="Q8" i="5" s="1"/>
  <c r="M8" i="5"/>
  <c r="P8" i="5" s="1"/>
  <c r="L8" i="5"/>
  <c r="R8" i="5" s="1"/>
  <c r="S8" i="5" s="1"/>
  <c r="O7" i="5"/>
  <c r="N7" i="5"/>
  <c r="Q7" i="5" s="1"/>
  <c r="M7" i="5"/>
  <c r="P7" i="5" s="1"/>
  <c r="L7" i="5"/>
  <c r="R7" i="5" s="1"/>
  <c r="S7" i="5" s="1"/>
  <c r="O6" i="5"/>
  <c r="N6" i="5"/>
  <c r="Q6" i="5" s="1"/>
  <c r="M6" i="5"/>
  <c r="P6" i="5" s="1"/>
  <c r="L6" i="5"/>
  <c r="R6" i="5" s="1"/>
  <c r="S6" i="5" s="1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P36" i="79"/>
  <c r="N36" i="79"/>
  <c r="Q36" i="79" s="1"/>
  <c r="M36" i="79"/>
  <c r="L36" i="79"/>
  <c r="O36" i="79" s="1"/>
  <c r="R36" i="79" s="1"/>
  <c r="S36" i="79" s="1"/>
  <c r="P35" i="79"/>
  <c r="N35" i="79"/>
  <c r="Q35" i="79" s="1"/>
  <c r="M35" i="79"/>
  <c r="L35" i="79"/>
  <c r="O35" i="79" s="1"/>
  <c r="R35" i="79" s="1"/>
  <c r="S35" i="79" s="1"/>
  <c r="P34" i="79"/>
  <c r="N34" i="79"/>
  <c r="Q34" i="79" s="1"/>
  <c r="M34" i="79"/>
  <c r="L34" i="79"/>
  <c r="O34" i="79" s="1"/>
  <c r="R34" i="79" s="1"/>
  <c r="S34" i="79" s="1"/>
  <c r="P33" i="79"/>
  <c r="N33" i="79"/>
  <c r="Q33" i="79" s="1"/>
  <c r="M33" i="79"/>
  <c r="L33" i="79"/>
  <c r="O33" i="79" s="1"/>
  <c r="R33" i="79" s="1"/>
  <c r="S33" i="79" s="1"/>
  <c r="P32" i="79"/>
  <c r="N32" i="79"/>
  <c r="Q32" i="79" s="1"/>
  <c r="M32" i="79"/>
  <c r="L32" i="79"/>
  <c r="O32" i="79" s="1"/>
  <c r="R32" i="79" s="1"/>
  <c r="S32" i="79" s="1"/>
  <c r="P31" i="79"/>
  <c r="N31" i="79"/>
  <c r="Q31" i="79" s="1"/>
  <c r="M31" i="79"/>
  <c r="L31" i="79"/>
  <c r="O31" i="79" s="1"/>
  <c r="R31" i="79" s="1"/>
  <c r="S31" i="79" s="1"/>
  <c r="P30" i="79"/>
  <c r="N30" i="79"/>
  <c r="Q30" i="79" s="1"/>
  <c r="M30" i="79"/>
  <c r="L30" i="79"/>
  <c r="O30" i="79" s="1"/>
  <c r="R30" i="79" s="1"/>
  <c r="S30" i="79" s="1"/>
  <c r="P29" i="79"/>
  <c r="N29" i="79"/>
  <c r="Q29" i="79" s="1"/>
  <c r="M29" i="79"/>
  <c r="L29" i="79"/>
  <c r="O29" i="79" s="1"/>
  <c r="R29" i="79" s="1"/>
  <c r="S29" i="79" s="1"/>
  <c r="P28" i="79"/>
  <c r="N28" i="79"/>
  <c r="Q28" i="79" s="1"/>
  <c r="M28" i="79"/>
  <c r="L28" i="79"/>
  <c r="O28" i="79" s="1"/>
  <c r="R28" i="79" s="1"/>
  <c r="S28" i="79" s="1"/>
  <c r="P27" i="79"/>
  <c r="N27" i="79"/>
  <c r="Q27" i="79" s="1"/>
  <c r="M27" i="79"/>
  <c r="L27" i="79"/>
  <c r="O27" i="79" s="1"/>
  <c r="R27" i="79" s="1"/>
  <c r="S27" i="79" s="1"/>
  <c r="P26" i="79"/>
  <c r="N26" i="79"/>
  <c r="Q26" i="79" s="1"/>
  <c r="M26" i="79"/>
  <c r="L26" i="79"/>
  <c r="O26" i="79" s="1"/>
  <c r="R26" i="79" s="1"/>
  <c r="S26" i="79" s="1"/>
  <c r="P25" i="79"/>
  <c r="N25" i="79"/>
  <c r="Q25" i="79" s="1"/>
  <c r="M25" i="79"/>
  <c r="L25" i="79"/>
  <c r="O25" i="79" s="1"/>
  <c r="R25" i="79" s="1"/>
  <c r="S25" i="79" s="1"/>
  <c r="P24" i="79"/>
  <c r="N24" i="79"/>
  <c r="Q24" i="79" s="1"/>
  <c r="M24" i="79"/>
  <c r="L24" i="79"/>
  <c r="O24" i="79" s="1"/>
  <c r="R24" i="79" s="1"/>
  <c r="S24" i="79" s="1"/>
  <c r="P23" i="79"/>
  <c r="N23" i="79"/>
  <c r="Q23" i="79" s="1"/>
  <c r="M23" i="79"/>
  <c r="L23" i="79"/>
  <c r="O23" i="79" s="1"/>
  <c r="R23" i="79" s="1"/>
  <c r="S23" i="79" s="1"/>
  <c r="P22" i="79"/>
  <c r="N22" i="79"/>
  <c r="Q22" i="79" s="1"/>
  <c r="M22" i="79"/>
  <c r="L22" i="79"/>
  <c r="O22" i="79" s="1"/>
  <c r="R22" i="79" s="1"/>
  <c r="S22" i="79" s="1"/>
  <c r="P21" i="79"/>
  <c r="N21" i="79"/>
  <c r="Q21" i="79" s="1"/>
  <c r="M21" i="79"/>
  <c r="L21" i="79"/>
  <c r="O21" i="79" s="1"/>
  <c r="R21" i="79" s="1"/>
  <c r="S21" i="79" s="1"/>
  <c r="P20" i="79"/>
  <c r="N20" i="79"/>
  <c r="Q20" i="79" s="1"/>
  <c r="M20" i="79"/>
  <c r="L20" i="79"/>
  <c r="O20" i="79" s="1"/>
  <c r="R20" i="79" s="1"/>
  <c r="S20" i="79" s="1"/>
  <c r="P19" i="79"/>
  <c r="N19" i="79"/>
  <c r="Q19" i="79" s="1"/>
  <c r="M19" i="79"/>
  <c r="L19" i="79"/>
  <c r="O19" i="79" s="1"/>
  <c r="R19" i="79" s="1"/>
  <c r="S19" i="79" s="1"/>
  <c r="P18" i="79"/>
  <c r="N18" i="79"/>
  <c r="Q18" i="79" s="1"/>
  <c r="M18" i="79"/>
  <c r="L18" i="79"/>
  <c r="O18" i="79" s="1"/>
  <c r="R18" i="79" s="1"/>
  <c r="S18" i="79" s="1"/>
  <c r="P17" i="79"/>
  <c r="N17" i="79"/>
  <c r="Q17" i="79" s="1"/>
  <c r="M17" i="79"/>
  <c r="L17" i="79"/>
  <c r="O17" i="79" s="1"/>
  <c r="R17" i="79" s="1"/>
  <c r="S17" i="79" s="1"/>
  <c r="P16" i="79"/>
  <c r="N16" i="79"/>
  <c r="Q16" i="79" s="1"/>
  <c r="M16" i="79"/>
  <c r="L16" i="79"/>
  <c r="O16" i="79" s="1"/>
  <c r="R16" i="79" s="1"/>
  <c r="S16" i="79" s="1"/>
  <c r="P15" i="79"/>
  <c r="N15" i="79"/>
  <c r="Q15" i="79" s="1"/>
  <c r="M15" i="79"/>
  <c r="L15" i="79"/>
  <c r="O15" i="79" s="1"/>
  <c r="R15" i="79" s="1"/>
  <c r="S15" i="79" s="1"/>
  <c r="P14" i="79"/>
  <c r="N14" i="79"/>
  <c r="Q14" i="79" s="1"/>
  <c r="M14" i="79"/>
  <c r="L14" i="79"/>
  <c r="O14" i="79" s="1"/>
  <c r="R14" i="79" s="1"/>
  <c r="S14" i="79" s="1"/>
  <c r="P13" i="79"/>
  <c r="N13" i="79"/>
  <c r="Q13" i="79" s="1"/>
  <c r="M13" i="79"/>
  <c r="L13" i="79"/>
  <c r="O13" i="79" s="1"/>
  <c r="R13" i="79" s="1"/>
  <c r="S13" i="79" s="1"/>
  <c r="P12" i="79"/>
  <c r="N12" i="79"/>
  <c r="Q12" i="79" s="1"/>
  <c r="M12" i="79"/>
  <c r="L12" i="79"/>
  <c r="O12" i="79" s="1"/>
  <c r="R12" i="79" s="1"/>
  <c r="S12" i="79" s="1"/>
  <c r="P11" i="79"/>
  <c r="N11" i="79"/>
  <c r="Q11" i="79" s="1"/>
  <c r="M11" i="79"/>
  <c r="L11" i="79"/>
  <c r="O11" i="79" s="1"/>
  <c r="R11" i="79" s="1"/>
  <c r="S11" i="79" s="1"/>
  <c r="P10" i="79"/>
  <c r="N10" i="79"/>
  <c r="Q10" i="79" s="1"/>
  <c r="M10" i="79"/>
  <c r="L10" i="79"/>
  <c r="O10" i="79" s="1"/>
  <c r="R10" i="79" s="1"/>
  <c r="S10" i="79" s="1"/>
  <c r="P9" i="79"/>
  <c r="N9" i="79"/>
  <c r="Q9" i="79" s="1"/>
  <c r="M9" i="79"/>
  <c r="L9" i="79"/>
  <c r="O9" i="79" s="1"/>
  <c r="R9" i="79" s="1"/>
  <c r="S9" i="79" s="1"/>
  <c r="P8" i="79"/>
  <c r="N8" i="79"/>
  <c r="Q8" i="79" s="1"/>
  <c r="M8" i="79"/>
  <c r="L8" i="79"/>
  <c r="O8" i="79" s="1"/>
  <c r="R8" i="79" s="1"/>
  <c r="S8" i="79" s="1"/>
  <c r="P7" i="79"/>
  <c r="N7" i="79"/>
  <c r="Q7" i="79" s="1"/>
  <c r="M7" i="79"/>
  <c r="L7" i="79"/>
  <c r="O7" i="79" s="1"/>
  <c r="R7" i="79" s="1"/>
  <c r="S7" i="79" s="1"/>
  <c r="P6" i="79"/>
  <c r="N6" i="79"/>
  <c r="Q6" i="79" s="1"/>
  <c r="M6" i="79"/>
  <c r="L6" i="79"/>
  <c r="O6" i="79" s="1"/>
  <c r="R6" i="79" s="1"/>
  <c r="S6" i="79" s="1"/>
  <c r="H36" i="79"/>
  <c r="I36" i="79" s="1"/>
  <c r="B36" i="79"/>
  <c r="C36" i="79" s="1"/>
  <c r="I35" i="79"/>
  <c r="J35" i="79"/>
  <c r="H35" i="79"/>
  <c r="B35" i="79"/>
  <c r="C35" i="79" s="1"/>
  <c r="J34" i="79"/>
  <c r="H34" i="79"/>
  <c r="I34" i="79" s="1"/>
  <c r="C34" i="79"/>
  <c r="B34" i="79"/>
  <c r="J33" i="79"/>
  <c r="H33" i="79"/>
  <c r="I33" i="79" s="1"/>
  <c r="C33" i="79"/>
  <c r="B33" i="79"/>
  <c r="H32" i="79"/>
  <c r="I32" i="79" s="1"/>
  <c r="C32" i="79"/>
  <c r="B32" i="79"/>
  <c r="H31" i="79"/>
  <c r="I31" i="79" s="1"/>
  <c r="C31" i="79"/>
  <c r="B31" i="79"/>
  <c r="H30" i="79"/>
  <c r="I30" i="79" s="1"/>
  <c r="B30" i="79"/>
  <c r="C30" i="79" s="1"/>
  <c r="H29" i="79"/>
  <c r="I29" i="79" s="1"/>
  <c r="B29" i="79"/>
  <c r="C29" i="79" s="1"/>
  <c r="I28" i="79"/>
  <c r="J28" i="79"/>
  <c r="H28" i="79"/>
  <c r="B28" i="79"/>
  <c r="C28" i="79" s="1"/>
  <c r="I27" i="79"/>
  <c r="H27" i="79"/>
  <c r="J27" i="79" s="1"/>
  <c r="B27" i="79"/>
  <c r="C27" i="79" s="1"/>
  <c r="I26" i="79"/>
  <c r="H26" i="79"/>
  <c r="J26" i="79" s="1"/>
  <c r="B26" i="79"/>
  <c r="C26" i="79" s="1"/>
  <c r="H25" i="79"/>
  <c r="I25" i="79" s="1"/>
  <c r="C25" i="79"/>
  <c r="B25" i="79"/>
  <c r="H24" i="79"/>
  <c r="I24" i="79" s="1"/>
  <c r="B24" i="79"/>
  <c r="C24" i="79" s="1"/>
  <c r="H23" i="79"/>
  <c r="I23" i="79" s="1"/>
  <c r="B23" i="79"/>
  <c r="C23" i="79" s="1"/>
  <c r="I22" i="79"/>
  <c r="J22" i="79"/>
  <c r="H22" i="79"/>
  <c r="C22" i="79"/>
  <c r="B22" i="79"/>
  <c r="I21" i="79"/>
  <c r="J21" i="79"/>
  <c r="H21" i="79"/>
  <c r="B21" i="79"/>
  <c r="C21" i="79" s="1"/>
  <c r="I20" i="79"/>
  <c r="J20" i="79"/>
  <c r="H20" i="79"/>
  <c r="B20" i="79"/>
  <c r="C20" i="79" s="1"/>
  <c r="H19" i="79"/>
  <c r="I19" i="79" s="1"/>
  <c r="C19" i="79"/>
  <c r="B19" i="79"/>
  <c r="H18" i="79"/>
  <c r="I18" i="79" s="1"/>
  <c r="B18" i="79"/>
  <c r="C18" i="79" s="1"/>
  <c r="H17" i="79"/>
  <c r="I17" i="79" s="1"/>
  <c r="B17" i="79"/>
  <c r="C17" i="79" s="1"/>
  <c r="I16" i="79"/>
  <c r="J16" i="79"/>
  <c r="H16" i="79"/>
  <c r="C16" i="79"/>
  <c r="B16" i="79"/>
  <c r="I15" i="79"/>
  <c r="J15" i="79"/>
  <c r="H15" i="79"/>
  <c r="B15" i="79"/>
  <c r="C15" i="79" s="1"/>
  <c r="I14" i="79"/>
  <c r="J14" i="79"/>
  <c r="H14" i="79"/>
  <c r="B14" i="79"/>
  <c r="C14" i="79" s="1"/>
  <c r="H13" i="79"/>
  <c r="I13" i="79" s="1"/>
  <c r="C13" i="79"/>
  <c r="B13" i="79"/>
  <c r="H12" i="79"/>
  <c r="I12" i="79" s="1"/>
  <c r="B12" i="79"/>
  <c r="C12" i="79" s="1"/>
  <c r="H11" i="79"/>
  <c r="I11" i="79" s="1"/>
  <c r="B11" i="79"/>
  <c r="C11" i="79" s="1"/>
  <c r="I10" i="79"/>
  <c r="H10" i="79"/>
  <c r="J10" i="79" s="1"/>
  <c r="B10" i="79"/>
  <c r="C10" i="79" s="1"/>
  <c r="H9" i="79"/>
  <c r="I9" i="79" s="1"/>
  <c r="B9" i="79"/>
  <c r="C9" i="79" s="1"/>
  <c r="H8" i="79"/>
  <c r="I8" i="79" s="1"/>
  <c r="B8" i="79"/>
  <c r="C8" i="79" s="1"/>
  <c r="I7" i="79"/>
  <c r="H7" i="79"/>
  <c r="J7" i="79" s="1"/>
  <c r="C7" i="79"/>
  <c r="B7" i="79"/>
  <c r="H6" i="79"/>
  <c r="I6" i="79" s="1"/>
  <c r="B6" i="79"/>
  <c r="C6" i="79" s="1"/>
  <c r="E6" i="63"/>
  <c r="E5" i="63"/>
  <c r="E4" i="63"/>
  <c r="N36" i="2"/>
  <c r="Q36" i="2" s="1"/>
  <c r="M36" i="2"/>
  <c r="P36" i="2" s="1"/>
  <c r="L36" i="2"/>
  <c r="N35" i="2"/>
  <c r="Q35" i="2" s="1"/>
  <c r="M35" i="2"/>
  <c r="P35" i="2" s="1"/>
  <c r="L35" i="2"/>
  <c r="N34" i="2"/>
  <c r="Q34" i="2" s="1"/>
  <c r="M34" i="2"/>
  <c r="P34" i="2" s="1"/>
  <c r="L34" i="2"/>
  <c r="N33" i="2"/>
  <c r="Q33" i="2" s="1"/>
  <c r="M33" i="2"/>
  <c r="P33" i="2" s="1"/>
  <c r="L33" i="2"/>
  <c r="N32" i="2"/>
  <c r="Q32" i="2" s="1"/>
  <c r="M32" i="2"/>
  <c r="P32" i="2" s="1"/>
  <c r="L32" i="2"/>
  <c r="N31" i="2"/>
  <c r="Q31" i="2" s="1"/>
  <c r="M31" i="2"/>
  <c r="P31" i="2" s="1"/>
  <c r="L31" i="2"/>
  <c r="N30" i="2"/>
  <c r="Q30" i="2" s="1"/>
  <c r="M30" i="2"/>
  <c r="P30" i="2" s="1"/>
  <c r="L30" i="2"/>
  <c r="N29" i="2"/>
  <c r="Q29" i="2" s="1"/>
  <c r="M29" i="2"/>
  <c r="P29" i="2" s="1"/>
  <c r="L29" i="2"/>
  <c r="N28" i="2"/>
  <c r="Q28" i="2" s="1"/>
  <c r="M28" i="2"/>
  <c r="P28" i="2" s="1"/>
  <c r="L28" i="2"/>
  <c r="N27" i="2"/>
  <c r="Q27" i="2" s="1"/>
  <c r="M27" i="2"/>
  <c r="P27" i="2" s="1"/>
  <c r="L27" i="2"/>
  <c r="N26" i="2"/>
  <c r="Q26" i="2" s="1"/>
  <c r="M26" i="2"/>
  <c r="P26" i="2" s="1"/>
  <c r="L26" i="2"/>
  <c r="N25" i="2"/>
  <c r="Q25" i="2" s="1"/>
  <c r="M25" i="2"/>
  <c r="P25" i="2" s="1"/>
  <c r="L25" i="2"/>
  <c r="N24" i="2"/>
  <c r="Q24" i="2" s="1"/>
  <c r="M24" i="2"/>
  <c r="P24" i="2" s="1"/>
  <c r="L24" i="2"/>
  <c r="N23" i="2"/>
  <c r="Q23" i="2" s="1"/>
  <c r="M23" i="2"/>
  <c r="P23" i="2" s="1"/>
  <c r="L23" i="2"/>
  <c r="N22" i="2"/>
  <c r="Q22" i="2" s="1"/>
  <c r="M22" i="2"/>
  <c r="P22" i="2" s="1"/>
  <c r="L22" i="2"/>
  <c r="N21" i="2"/>
  <c r="Q21" i="2" s="1"/>
  <c r="M21" i="2"/>
  <c r="P21" i="2" s="1"/>
  <c r="L21" i="2"/>
  <c r="N20" i="2"/>
  <c r="Q20" i="2" s="1"/>
  <c r="M20" i="2"/>
  <c r="P20" i="2" s="1"/>
  <c r="L20" i="2"/>
  <c r="N19" i="2"/>
  <c r="Q19" i="2" s="1"/>
  <c r="M19" i="2"/>
  <c r="P19" i="2" s="1"/>
  <c r="L19" i="2"/>
  <c r="N18" i="2"/>
  <c r="Q18" i="2" s="1"/>
  <c r="M18" i="2"/>
  <c r="P18" i="2" s="1"/>
  <c r="L18" i="2"/>
  <c r="N17" i="2"/>
  <c r="Q17" i="2" s="1"/>
  <c r="M17" i="2"/>
  <c r="P17" i="2" s="1"/>
  <c r="L17" i="2"/>
  <c r="N16" i="2"/>
  <c r="Q16" i="2" s="1"/>
  <c r="M16" i="2"/>
  <c r="P16" i="2" s="1"/>
  <c r="L16" i="2"/>
  <c r="N15" i="2"/>
  <c r="Q15" i="2" s="1"/>
  <c r="M15" i="2"/>
  <c r="P15" i="2" s="1"/>
  <c r="L15" i="2"/>
  <c r="N14" i="2"/>
  <c r="Q14" i="2" s="1"/>
  <c r="M14" i="2"/>
  <c r="P14" i="2" s="1"/>
  <c r="L14" i="2"/>
  <c r="N13" i="2"/>
  <c r="Q13" i="2" s="1"/>
  <c r="M13" i="2"/>
  <c r="P13" i="2" s="1"/>
  <c r="L13" i="2"/>
  <c r="N12" i="2"/>
  <c r="Q12" i="2" s="1"/>
  <c r="M12" i="2"/>
  <c r="P12" i="2" s="1"/>
  <c r="L12" i="2"/>
  <c r="N11" i="2"/>
  <c r="Q11" i="2" s="1"/>
  <c r="M11" i="2"/>
  <c r="P11" i="2" s="1"/>
  <c r="L11" i="2"/>
  <c r="N10" i="2"/>
  <c r="Q10" i="2" s="1"/>
  <c r="M10" i="2"/>
  <c r="P10" i="2" s="1"/>
  <c r="L10" i="2"/>
  <c r="N9" i="2"/>
  <c r="Q9" i="2" s="1"/>
  <c r="M9" i="2"/>
  <c r="P9" i="2" s="1"/>
  <c r="L9" i="2"/>
  <c r="N8" i="2"/>
  <c r="Q8" i="2" s="1"/>
  <c r="M8" i="2"/>
  <c r="P8" i="2" s="1"/>
  <c r="L8" i="2"/>
  <c r="N7" i="2"/>
  <c r="Q7" i="2" s="1"/>
  <c r="M7" i="2"/>
  <c r="P7" i="2" s="1"/>
  <c r="L7" i="2"/>
  <c r="N6" i="2"/>
  <c r="Q6" i="2" s="1"/>
  <c r="M6" i="2"/>
  <c r="P6" i="2" s="1"/>
  <c r="L6" i="2"/>
  <c r="E3" i="63"/>
  <c r="R36" i="1"/>
  <c r="R35" i="1"/>
  <c r="R34" i="1"/>
  <c r="R33" i="1"/>
  <c r="R32" i="1"/>
  <c r="S32" i="1" s="1"/>
  <c r="R31" i="1"/>
  <c r="S31" i="1" s="1"/>
  <c r="R30" i="1"/>
  <c r="R29" i="1"/>
  <c r="S29" i="1" s="1"/>
  <c r="R28" i="1"/>
  <c r="R27" i="1"/>
  <c r="R26" i="1"/>
  <c r="R25" i="1"/>
  <c r="R24" i="1"/>
  <c r="S24" i="1" s="1"/>
  <c r="R23" i="1"/>
  <c r="S23" i="1" s="1"/>
  <c r="R22" i="1"/>
  <c r="R21" i="1"/>
  <c r="S21" i="1" s="1"/>
  <c r="R20" i="1"/>
  <c r="R19" i="1"/>
  <c r="R18" i="1"/>
  <c r="R17" i="1"/>
  <c r="R16" i="1"/>
  <c r="S16" i="1" s="1"/>
  <c r="R15" i="1"/>
  <c r="S15" i="1" s="1"/>
  <c r="R14" i="1"/>
  <c r="R13" i="1"/>
  <c r="S13" i="1" s="1"/>
  <c r="R12" i="1"/>
  <c r="R11" i="1"/>
  <c r="R10" i="1"/>
  <c r="R9" i="1"/>
  <c r="R8" i="1"/>
  <c r="S8" i="1" s="1"/>
  <c r="R7" i="1"/>
  <c r="S7" i="1" s="1"/>
  <c r="R6" i="1"/>
  <c r="S36" i="1"/>
  <c r="S35" i="1"/>
  <c r="S34" i="1"/>
  <c r="S33" i="1"/>
  <c r="S30" i="1"/>
  <c r="S28" i="1"/>
  <c r="S27" i="1"/>
  <c r="S26" i="1"/>
  <c r="S25" i="1"/>
  <c r="S22" i="1"/>
  <c r="S20" i="1"/>
  <c r="S19" i="1"/>
  <c r="S18" i="1"/>
  <c r="S17" i="1"/>
  <c r="S14" i="1"/>
  <c r="S12" i="1"/>
  <c r="S11" i="1"/>
  <c r="S10" i="1"/>
  <c r="S9" i="1"/>
  <c r="S6" i="1"/>
  <c r="Q36" i="1"/>
  <c r="P36" i="1"/>
  <c r="O36" i="1"/>
  <c r="Q35" i="1"/>
  <c r="P35" i="1"/>
  <c r="O35" i="1"/>
  <c r="Q34" i="1"/>
  <c r="P34" i="1"/>
  <c r="O34" i="1"/>
  <c r="Q33" i="1"/>
  <c r="P33" i="1"/>
  <c r="O33" i="1"/>
  <c r="Q32" i="1"/>
  <c r="P32" i="1"/>
  <c r="O32" i="1"/>
  <c r="Q31" i="1"/>
  <c r="P31" i="1"/>
  <c r="O31" i="1"/>
  <c r="Q30" i="1"/>
  <c r="P30" i="1"/>
  <c r="O30" i="1"/>
  <c r="Q29" i="1"/>
  <c r="P29" i="1"/>
  <c r="O29" i="1"/>
  <c r="Q28" i="1"/>
  <c r="P28" i="1"/>
  <c r="O28" i="1"/>
  <c r="Q27" i="1"/>
  <c r="P27" i="1"/>
  <c r="O27" i="1"/>
  <c r="Q26" i="1"/>
  <c r="P26" i="1"/>
  <c r="O26" i="1"/>
  <c r="Q25" i="1"/>
  <c r="P25" i="1"/>
  <c r="O25" i="1"/>
  <c r="Q24" i="1"/>
  <c r="P24" i="1"/>
  <c r="O24" i="1"/>
  <c r="Q23" i="1"/>
  <c r="P23" i="1"/>
  <c r="O23" i="1"/>
  <c r="Q22" i="1"/>
  <c r="P22" i="1"/>
  <c r="O22" i="1"/>
  <c r="Q21" i="1"/>
  <c r="P21" i="1"/>
  <c r="O21" i="1"/>
  <c r="Q20" i="1"/>
  <c r="P20" i="1"/>
  <c r="O20" i="1"/>
  <c r="Q19" i="1"/>
  <c r="P19" i="1"/>
  <c r="O19" i="1"/>
  <c r="Q18" i="1"/>
  <c r="P18" i="1"/>
  <c r="O18" i="1"/>
  <c r="Q17" i="1"/>
  <c r="P17" i="1"/>
  <c r="O17" i="1"/>
  <c r="Q16" i="1"/>
  <c r="P16" i="1"/>
  <c r="O16" i="1"/>
  <c r="Q15" i="1"/>
  <c r="P15" i="1"/>
  <c r="O15" i="1"/>
  <c r="Q14" i="1"/>
  <c r="P14" i="1"/>
  <c r="O14" i="1"/>
  <c r="Q13" i="1"/>
  <c r="P13" i="1"/>
  <c r="O13" i="1"/>
  <c r="Q12" i="1"/>
  <c r="P12" i="1"/>
  <c r="O12" i="1"/>
  <c r="Q11" i="1"/>
  <c r="P11" i="1"/>
  <c r="O11" i="1"/>
  <c r="Q10" i="1"/>
  <c r="P10" i="1"/>
  <c r="O10" i="1"/>
  <c r="Q9" i="1"/>
  <c r="P9" i="1"/>
  <c r="O9" i="1"/>
  <c r="Q8" i="1"/>
  <c r="P8" i="1"/>
  <c r="O8" i="1"/>
  <c r="Q7" i="1"/>
  <c r="P7" i="1"/>
  <c r="O7" i="1"/>
  <c r="Q6" i="1"/>
  <c r="P6" i="1"/>
  <c r="O6" i="1"/>
  <c r="N36" i="1"/>
  <c r="M36" i="1"/>
  <c r="L36" i="1"/>
  <c r="N35" i="1"/>
  <c r="M35" i="1"/>
  <c r="L35" i="1"/>
  <c r="N34" i="1"/>
  <c r="M34" i="1"/>
  <c r="L34" i="1"/>
  <c r="N33" i="1"/>
  <c r="M33" i="1"/>
  <c r="L33" i="1"/>
  <c r="N32" i="1"/>
  <c r="M32" i="1"/>
  <c r="L32" i="1"/>
  <c r="N31" i="1"/>
  <c r="M31" i="1"/>
  <c r="L31" i="1"/>
  <c r="N30" i="1"/>
  <c r="M30" i="1"/>
  <c r="L30" i="1"/>
  <c r="N29" i="1"/>
  <c r="M29" i="1"/>
  <c r="L29" i="1"/>
  <c r="N28" i="1"/>
  <c r="M28" i="1"/>
  <c r="L28" i="1"/>
  <c r="N27" i="1"/>
  <c r="M27" i="1"/>
  <c r="L27" i="1"/>
  <c r="N26" i="1"/>
  <c r="M26" i="1"/>
  <c r="L26" i="1"/>
  <c r="N25" i="1"/>
  <c r="M25" i="1"/>
  <c r="L25" i="1"/>
  <c r="N24" i="1"/>
  <c r="M24" i="1"/>
  <c r="L24" i="1"/>
  <c r="N23" i="1"/>
  <c r="M23" i="1"/>
  <c r="L23" i="1"/>
  <c r="N22" i="1"/>
  <c r="M22" i="1"/>
  <c r="L22" i="1"/>
  <c r="N21" i="1"/>
  <c r="M21" i="1"/>
  <c r="L21" i="1"/>
  <c r="N20" i="1"/>
  <c r="M20" i="1"/>
  <c r="L20" i="1"/>
  <c r="N19" i="1"/>
  <c r="M19" i="1"/>
  <c r="L19" i="1"/>
  <c r="N18" i="1"/>
  <c r="M18" i="1"/>
  <c r="L18" i="1"/>
  <c r="N17" i="1"/>
  <c r="M17" i="1"/>
  <c r="L17" i="1"/>
  <c r="N16" i="1"/>
  <c r="M16" i="1"/>
  <c r="L16" i="1"/>
  <c r="N15" i="1"/>
  <c r="M15" i="1"/>
  <c r="L15" i="1"/>
  <c r="N14" i="1"/>
  <c r="M14" i="1"/>
  <c r="L14" i="1"/>
  <c r="N13" i="1"/>
  <c r="M13" i="1"/>
  <c r="L13" i="1"/>
  <c r="N12" i="1"/>
  <c r="M12" i="1"/>
  <c r="L12" i="1"/>
  <c r="N11" i="1"/>
  <c r="M11" i="1"/>
  <c r="L11" i="1"/>
  <c r="N10" i="1"/>
  <c r="M10" i="1"/>
  <c r="L10" i="1"/>
  <c r="N9" i="1"/>
  <c r="M9" i="1"/>
  <c r="L9" i="1"/>
  <c r="N8" i="1"/>
  <c r="M8" i="1"/>
  <c r="L8" i="1"/>
  <c r="N7" i="1"/>
  <c r="M7" i="1"/>
  <c r="L7" i="1"/>
  <c r="N6" i="1"/>
  <c r="M6" i="1"/>
  <c r="L6" i="1"/>
  <c r="H6" i="1"/>
  <c r="H4" i="78"/>
  <c r="H2" i="78"/>
  <c r="H3" i="78"/>
  <c r="E13" i="78"/>
  <c r="E12" i="78"/>
  <c r="D13" i="78"/>
  <c r="D12" i="78"/>
  <c r="D11" i="78"/>
  <c r="E11" i="78" s="1"/>
  <c r="D10" i="78"/>
  <c r="E10" i="78" s="1"/>
  <c r="L116" i="77"/>
  <c r="K116" i="77"/>
  <c r="H116" i="77"/>
  <c r="L115" i="77"/>
  <c r="K115" i="77"/>
  <c r="H115" i="77"/>
  <c r="L114" i="77"/>
  <c r="K114" i="77"/>
  <c r="H114" i="77"/>
  <c r="L113" i="77"/>
  <c r="K113" i="77"/>
  <c r="H113" i="77"/>
  <c r="L112" i="77"/>
  <c r="K112" i="77"/>
  <c r="H112" i="77"/>
  <c r="L111" i="77"/>
  <c r="K111" i="77"/>
  <c r="H111" i="77"/>
  <c r="L110" i="77"/>
  <c r="K110" i="77"/>
  <c r="H110" i="77"/>
  <c r="L109" i="77"/>
  <c r="K109" i="77"/>
  <c r="H109" i="77"/>
  <c r="L108" i="77"/>
  <c r="K108" i="77"/>
  <c r="H108" i="77"/>
  <c r="L107" i="77"/>
  <c r="K107" i="77"/>
  <c r="H107" i="77"/>
  <c r="L106" i="77"/>
  <c r="K106" i="77"/>
  <c r="H106" i="77"/>
  <c r="L105" i="77"/>
  <c r="K105" i="77"/>
  <c r="H105" i="77"/>
  <c r="L104" i="77"/>
  <c r="K104" i="77"/>
  <c r="H104" i="77"/>
  <c r="L103" i="77"/>
  <c r="K103" i="77"/>
  <c r="H103" i="77"/>
  <c r="L102" i="77"/>
  <c r="K102" i="77"/>
  <c r="H102" i="77"/>
  <c r="L101" i="77"/>
  <c r="K101" i="77"/>
  <c r="H101" i="77"/>
  <c r="L100" i="77"/>
  <c r="K100" i="77"/>
  <c r="H100" i="77"/>
  <c r="L99" i="77"/>
  <c r="K99" i="77"/>
  <c r="H99" i="77"/>
  <c r="L98" i="77"/>
  <c r="K98" i="77"/>
  <c r="H98" i="77"/>
  <c r="L97" i="77"/>
  <c r="K97" i="77"/>
  <c r="H97" i="77"/>
  <c r="L96" i="77"/>
  <c r="K96" i="77"/>
  <c r="H96" i="77"/>
  <c r="L95" i="77"/>
  <c r="K95" i="77"/>
  <c r="H95" i="77"/>
  <c r="L94" i="77"/>
  <c r="K94" i="77"/>
  <c r="H94" i="77"/>
  <c r="L93" i="77"/>
  <c r="K93" i="77"/>
  <c r="H93" i="77"/>
  <c r="L92" i="77"/>
  <c r="K92" i="77"/>
  <c r="H92" i="77"/>
  <c r="L91" i="77"/>
  <c r="K91" i="77"/>
  <c r="H91" i="77"/>
  <c r="L90" i="77"/>
  <c r="K90" i="77"/>
  <c r="H90" i="77"/>
  <c r="L89" i="77"/>
  <c r="K89" i="77"/>
  <c r="H89" i="77"/>
  <c r="L88" i="77"/>
  <c r="K88" i="77"/>
  <c r="H88" i="77"/>
  <c r="L87" i="77"/>
  <c r="K87" i="77"/>
  <c r="H87" i="77"/>
  <c r="L86" i="77"/>
  <c r="K86" i="77"/>
  <c r="H86" i="77"/>
  <c r="L85" i="77"/>
  <c r="K85" i="77"/>
  <c r="H85" i="77"/>
  <c r="L84" i="77"/>
  <c r="K84" i="77"/>
  <c r="H84" i="77"/>
  <c r="L83" i="77"/>
  <c r="K83" i="77"/>
  <c r="H83" i="77"/>
  <c r="L82" i="77"/>
  <c r="K82" i="77"/>
  <c r="H82" i="77"/>
  <c r="L81" i="77"/>
  <c r="K81" i="77"/>
  <c r="H81" i="77"/>
  <c r="L80" i="77"/>
  <c r="K80" i="77"/>
  <c r="H80" i="77"/>
  <c r="L79" i="77"/>
  <c r="K79" i="77"/>
  <c r="H79" i="77"/>
  <c r="L78" i="77"/>
  <c r="K78" i="77"/>
  <c r="H78" i="77"/>
  <c r="L77" i="77"/>
  <c r="K77" i="77"/>
  <c r="H77" i="77"/>
  <c r="L76" i="77"/>
  <c r="K76" i="77"/>
  <c r="H76" i="77"/>
  <c r="L75" i="77"/>
  <c r="K75" i="77"/>
  <c r="H75" i="77"/>
  <c r="L74" i="77"/>
  <c r="K74" i="77"/>
  <c r="H74" i="77"/>
  <c r="L73" i="77"/>
  <c r="K73" i="77"/>
  <c r="H73" i="77"/>
  <c r="L72" i="77"/>
  <c r="K72" i="77"/>
  <c r="H72" i="77"/>
  <c r="L71" i="77"/>
  <c r="K71" i="77"/>
  <c r="H71" i="77"/>
  <c r="L70" i="77"/>
  <c r="K70" i="77"/>
  <c r="H70" i="77"/>
  <c r="L69" i="77"/>
  <c r="K69" i="77"/>
  <c r="H69" i="77"/>
  <c r="L68" i="77"/>
  <c r="K68" i="77"/>
  <c r="H68" i="77"/>
  <c r="L67" i="77"/>
  <c r="K67" i="77"/>
  <c r="H67" i="77"/>
  <c r="L66" i="77"/>
  <c r="K66" i="77"/>
  <c r="H66" i="77"/>
  <c r="L65" i="77"/>
  <c r="K65" i="77"/>
  <c r="H65" i="77"/>
  <c r="L64" i="77"/>
  <c r="K64" i="77"/>
  <c r="H64" i="77"/>
  <c r="L63" i="77"/>
  <c r="K63" i="77"/>
  <c r="H63" i="77"/>
  <c r="L62" i="77"/>
  <c r="K62" i="77"/>
  <c r="H62" i="77"/>
  <c r="L61" i="77"/>
  <c r="K61" i="77"/>
  <c r="H61" i="77"/>
  <c r="L60" i="77"/>
  <c r="K60" i="77"/>
  <c r="H60" i="77"/>
  <c r="L59" i="77"/>
  <c r="K59" i="77"/>
  <c r="H59" i="77"/>
  <c r="L58" i="77"/>
  <c r="K58" i="77"/>
  <c r="H58" i="77"/>
  <c r="L57" i="77"/>
  <c r="K57" i="77"/>
  <c r="H57" i="77"/>
  <c r="L56" i="77"/>
  <c r="K56" i="77"/>
  <c r="H56" i="77"/>
  <c r="L55" i="77"/>
  <c r="K55" i="77"/>
  <c r="H55" i="77"/>
  <c r="L54" i="77"/>
  <c r="K54" i="77"/>
  <c r="H54" i="77"/>
  <c r="L53" i="77"/>
  <c r="K53" i="77"/>
  <c r="H53" i="77"/>
  <c r="L52" i="77"/>
  <c r="K52" i="77"/>
  <c r="H52" i="77"/>
  <c r="L51" i="77"/>
  <c r="K51" i="77"/>
  <c r="H51" i="77"/>
  <c r="L50" i="77"/>
  <c r="K50" i="77"/>
  <c r="H50" i="77"/>
  <c r="L49" i="77"/>
  <c r="K49" i="77"/>
  <c r="H49" i="77"/>
  <c r="L48" i="77"/>
  <c r="K48" i="77"/>
  <c r="H48" i="77"/>
  <c r="L47" i="77"/>
  <c r="K47" i="77"/>
  <c r="H47" i="77"/>
  <c r="L46" i="77"/>
  <c r="K46" i="77"/>
  <c r="H46" i="77"/>
  <c r="L45" i="77"/>
  <c r="K45" i="77"/>
  <c r="H45" i="77"/>
  <c r="L44" i="77"/>
  <c r="K44" i="77"/>
  <c r="H44" i="77"/>
  <c r="L43" i="77"/>
  <c r="K43" i="77"/>
  <c r="H43" i="77"/>
  <c r="L42" i="77"/>
  <c r="K42" i="77"/>
  <c r="H42" i="77"/>
  <c r="L41" i="77"/>
  <c r="K41" i="77"/>
  <c r="H41" i="77"/>
  <c r="L40" i="77"/>
  <c r="K40" i="77"/>
  <c r="H40" i="77"/>
  <c r="L39" i="77"/>
  <c r="K39" i="77"/>
  <c r="H39" i="77"/>
  <c r="L38" i="77"/>
  <c r="K38" i="77"/>
  <c r="H38" i="77"/>
  <c r="L37" i="77"/>
  <c r="K37" i="77"/>
  <c r="H37" i="77"/>
  <c r="L36" i="77"/>
  <c r="K36" i="77"/>
  <c r="H36" i="77"/>
  <c r="L35" i="77"/>
  <c r="K35" i="77"/>
  <c r="H35" i="77"/>
  <c r="L34" i="77"/>
  <c r="K34" i="77"/>
  <c r="H34" i="77"/>
  <c r="L33" i="77"/>
  <c r="K33" i="77"/>
  <c r="H33" i="77"/>
  <c r="L200" i="75"/>
  <c r="K200" i="75"/>
  <c r="J200" i="75"/>
  <c r="I200" i="75"/>
  <c r="H200" i="75"/>
  <c r="L199" i="75"/>
  <c r="K199" i="75"/>
  <c r="J199" i="75"/>
  <c r="I199" i="75"/>
  <c r="H199" i="75"/>
  <c r="L198" i="75"/>
  <c r="K198" i="75"/>
  <c r="J198" i="75"/>
  <c r="I198" i="75"/>
  <c r="H198" i="75"/>
  <c r="L197" i="75"/>
  <c r="K197" i="75"/>
  <c r="J197" i="75"/>
  <c r="I197" i="75"/>
  <c r="H197" i="75"/>
  <c r="L196" i="75"/>
  <c r="K196" i="75"/>
  <c r="J196" i="75"/>
  <c r="I196" i="75"/>
  <c r="H196" i="75"/>
  <c r="L195" i="75"/>
  <c r="K195" i="75"/>
  <c r="J195" i="75"/>
  <c r="I195" i="75"/>
  <c r="H195" i="75"/>
  <c r="L194" i="75"/>
  <c r="K194" i="75"/>
  <c r="J194" i="75"/>
  <c r="I194" i="75"/>
  <c r="H194" i="75"/>
  <c r="L193" i="75"/>
  <c r="K193" i="75"/>
  <c r="J193" i="75"/>
  <c r="I193" i="75"/>
  <c r="H193" i="75"/>
  <c r="L192" i="75"/>
  <c r="K192" i="75"/>
  <c r="J192" i="75"/>
  <c r="I192" i="75"/>
  <c r="H192" i="75"/>
  <c r="L191" i="75"/>
  <c r="K191" i="75"/>
  <c r="J191" i="75"/>
  <c r="I191" i="75"/>
  <c r="H191" i="75"/>
  <c r="L190" i="75"/>
  <c r="K190" i="75"/>
  <c r="J190" i="75"/>
  <c r="I190" i="75"/>
  <c r="H190" i="75"/>
  <c r="L189" i="75"/>
  <c r="K189" i="75"/>
  <c r="J189" i="75"/>
  <c r="I189" i="75"/>
  <c r="H189" i="75"/>
  <c r="L188" i="75"/>
  <c r="K188" i="75"/>
  <c r="J188" i="75"/>
  <c r="I188" i="75"/>
  <c r="H188" i="75"/>
  <c r="L187" i="75"/>
  <c r="K187" i="75"/>
  <c r="J187" i="75"/>
  <c r="I187" i="75"/>
  <c r="H187" i="75"/>
  <c r="L186" i="75"/>
  <c r="K186" i="75"/>
  <c r="J186" i="75"/>
  <c r="I186" i="75"/>
  <c r="H186" i="75"/>
  <c r="L185" i="75"/>
  <c r="K185" i="75"/>
  <c r="J185" i="75"/>
  <c r="I185" i="75"/>
  <c r="H185" i="75"/>
  <c r="L184" i="75"/>
  <c r="K184" i="75"/>
  <c r="J184" i="75"/>
  <c r="I184" i="75"/>
  <c r="H184" i="75"/>
  <c r="L183" i="75"/>
  <c r="K183" i="75"/>
  <c r="J183" i="75"/>
  <c r="I183" i="75"/>
  <c r="H183" i="75"/>
  <c r="L182" i="75"/>
  <c r="K182" i="75"/>
  <c r="J182" i="75"/>
  <c r="I182" i="75"/>
  <c r="H182" i="75"/>
  <c r="L181" i="75"/>
  <c r="K181" i="75"/>
  <c r="J181" i="75"/>
  <c r="I181" i="75"/>
  <c r="H181" i="75"/>
  <c r="L180" i="75"/>
  <c r="K180" i="75"/>
  <c r="J180" i="75"/>
  <c r="I180" i="75"/>
  <c r="H180" i="75"/>
  <c r="L179" i="75"/>
  <c r="K179" i="75"/>
  <c r="J179" i="75"/>
  <c r="I179" i="75"/>
  <c r="H179" i="75"/>
  <c r="L178" i="75"/>
  <c r="K178" i="75"/>
  <c r="J178" i="75"/>
  <c r="I178" i="75"/>
  <c r="H178" i="75"/>
  <c r="L177" i="75"/>
  <c r="K177" i="75"/>
  <c r="J177" i="75"/>
  <c r="I177" i="75"/>
  <c r="H177" i="75"/>
  <c r="L176" i="75"/>
  <c r="K176" i="75"/>
  <c r="J176" i="75"/>
  <c r="I176" i="75"/>
  <c r="H176" i="75"/>
  <c r="L175" i="75"/>
  <c r="K175" i="75"/>
  <c r="J175" i="75"/>
  <c r="I175" i="75"/>
  <c r="H175" i="75"/>
  <c r="L174" i="75"/>
  <c r="K174" i="75"/>
  <c r="J174" i="75"/>
  <c r="I174" i="75"/>
  <c r="H174" i="75"/>
  <c r="L173" i="75"/>
  <c r="K173" i="75"/>
  <c r="J173" i="75"/>
  <c r="I173" i="75"/>
  <c r="H173" i="75"/>
  <c r="L172" i="75"/>
  <c r="K172" i="75"/>
  <c r="J172" i="75"/>
  <c r="I172" i="75"/>
  <c r="H172" i="75"/>
  <c r="L171" i="75"/>
  <c r="K171" i="75"/>
  <c r="J171" i="75"/>
  <c r="I171" i="75"/>
  <c r="H171" i="75"/>
  <c r="L170" i="75"/>
  <c r="K170" i="75"/>
  <c r="J170" i="75"/>
  <c r="I170" i="75"/>
  <c r="H170" i="75"/>
  <c r="L169" i="75"/>
  <c r="K169" i="75"/>
  <c r="J169" i="75"/>
  <c r="I169" i="75"/>
  <c r="H169" i="75"/>
  <c r="L168" i="75"/>
  <c r="K168" i="75"/>
  <c r="J168" i="75"/>
  <c r="I168" i="75"/>
  <c r="H168" i="75"/>
  <c r="L167" i="75"/>
  <c r="K167" i="75"/>
  <c r="J167" i="75"/>
  <c r="I167" i="75"/>
  <c r="H167" i="75"/>
  <c r="L166" i="75"/>
  <c r="K166" i="75"/>
  <c r="J166" i="75"/>
  <c r="I166" i="75"/>
  <c r="H166" i="75"/>
  <c r="L165" i="75"/>
  <c r="K165" i="75"/>
  <c r="J165" i="75"/>
  <c r="I165" i="75"/>
  <c r="H165" i="75"/>
  <c r="L164" i="75"/>
  <c r="K164" i="75"/>
  <c r="J164" i="75"/>
  <c r="I164" i="75"/>
  <c r="H164" i="75"/>
  <c r="L163" i="75"/>
  <c r="K163" i="75"/>
  <c r="J163" i="75"/>
  <c r="I163" i="75"/>
  <c r="H163" i="75"/>
  <c r="L162" i="75"/>
  <c r="K162" i="75"/>
  <c r="J162" i="75"/>
  <c r="I162" i="75"/>
  <c r="H162" i="75"/>
  <c r="L161" i="75"/>
  <c r="K161" i="75"/>
  <c r="J161" i="75"/>
  <c r="I161" i="75"/>
  <c r="H161" i="75"/>
  <c r="L160" i="75"/>
  <c r="K160" i="75"/>
  <c r="J160" i="75"/>
  <c r="I160" i="75"/>
  <c r="H160" i="75"/>
  <c r="L159" i="75"/>
  <c r="K159" i="75"/>
  <c r="J159" i="75"/>
  <c r="I159" i="75"/>
  <c r="H159" i="75"/>
  <c r="L158" i="75"/>
  <c r="K158" i="75"/>
  <c r="J158" i="75"/>
  <c r="I158" i="75"/>
  <c r="H158" i="75"/>
  <c r="L157" i="75"/>
  <c r="K157" i="75"/>
  <c r="J157" i="75"/>
  <c r="I157" i="75"/>
  <c r="H157" i="75"/>
  <c r="L156" i="75"/>
  <c r="K156" i="75"/>
  <c r="J156" i="75"/>
  <c r="I156" i="75"/>
  <c r="H156" i="75"/>
  <c r="L155" i="75"/>
  <c r="K155" i="75"/>
  <c r="J155" i="75"/>
  <c r="I155" i="75"/>
  <c r="H155" i="75"/>
  <c r="L154" i="75"/>
  <c r="K154" i="75"/>
  <c r="J154" i="75"/>
  <c r="I154" i="75"/>
  <c r="H154" i="75"/>
  <c r="L153" i="75"/>
  <c r="K153" i="75"/>
  <c r="J153" i="75"/>
  <c r="I153" i="75"/>
  <c r="H153" i="75"/>
  <c r="L152" i="75"/>
  <c r="K152" i="75"/>
  <c r="J152" i="75"/>
  <c r="I152" i="75"/>
  <c r="H152" i="75"/>
  <c r="L151" i="75"/>
  <c r="K151" i="75"/>
  <c r="J151" i="75"/>
  <c r="I151" i="75"/>
  <c r="H151" i="75"/>
  <c r="L150" i="75"/>
  <c r="K150" i="75"/>
  <c r="J150" i="75"/>
  <c r="I150" i="75"/>
  <c r="H150" i="75"/>
  <c r="L149" i="75"/>
  <c r="K149" i="75"/>
  <c r="J149" i="75"/>
  <c r="I149" i="75"/>
  <c r="H149" i="75"/>
  <c r="L148" i="75"/>
  <c r="K148" i="75"/>
  <c r="J148" i="75"/>
  <c r="I148" i="75"/>
  <c r="H148" i="75"/>
  <c r="L147" i="75"/>
  <c r="K147" i="75"/>
  <c r="J147" i="75"/>
  <c r="I147" i="75"/>
  <c r="H147" i="75"/>
  <c r="L146" i="75"/>
  <c r="K146" i="75"/>
  <c r="J146" i="75"/>
  <c r="I146" i="75"/>
  <c r="H146" i="75"/>
  <c r="L145" i="75"/>
  <c r="K145" i="75"/>
  <c r="J145" i="75"/>
  <c r="I145" i="75"/>
  <c r="H145" i="75"/>
  <c r="L144" i="75"/>
  <c r="K144" i="75"/>
  <c r="J144" i="75"/>
  <c r="I144" i="75"/>
  <c r="H144" i="75"/>
  <c r="L143" i="75"/>
  <c r="K143" i="75"/>
  <c r="J143" i="75"/>
  <c r="I143" i="75"/>
  <c r="H143" i="75"/>
  <c r="L142" i="75"/>
  <c r="K142" i="75"/>
  <c r="J142" i="75"/>
  <c r="I142" i="75"/>
  <c r="H142" i="75"/>
  <c r="L141" i="75"/>
  <c r="K141" i="75"/>
  <c r="J141" i="75"/>
  <c r="I141" i="75"/>
  <c r="H141" i="75"/>
  <c r="L140" i="75"/>
  <c r="K140" i="75"/>
  <c r="J140" i="75"/>
  <c r="I140" i="75"/>
  <c r="H140" i="75"/>
  <c r="L139" i="75"/>
  <c r="K139" i="75"/>
  <c r="J139" i="75"/>
  <c r="I139" i="75"/>
  <c r="H139" i="75"/>
  <c r="L138" i="75"/>
  <c r="K138" i="75"/>
  <c r="J138" i="75"/>
  <c r="I138" i="75"/>
  <c r="H138" i="75"/>
  <c r="L137" i="75"/>
  <c r="K137" i="75"/>
  <c r="J137" i="75"/>
  <c r="I137" i="75"/>
  <c r="H137" i="75"/>
  <c r="L136" i="75"/>
  <c r="K136" i="75"/>
  <c r="J136" i="75"/>
  <c r="I136" i="75"/>
  <c r="H136" i="75"/>
  <c r="L135" i="75"/>
  <c r="K135" i="75"/>
  <c r="J135" i="75"/>
  <c r="I135" i="75"/>
  <c r="H135" i="75"/>
  <c r="L134" i="75"/>
  <c r="K134" i="75"/>
  <c r="J134" i="75"/>
  <c r="I134" i="75"/>
  <c r="H134" i="75"/>
  <c r="L133" i="75"/>
  <c r="K133" i="75"/>
  <c r="J133" i="75"/>
  <c r="I133" i="75"/>
  <c r="H133" i="75"/>
  <c r="L132" i="75"/>
  <c r="K132" i="75"/>
  <c r="J132" i="75"/>
  <c r="I132" i="75"/>
  <c r="H132" i="75"/>
  <c r="L131" i="75"/>
  <c r="K131" i="75"/>
  <c r="J131" i="75"/>
  <c r="I131" i="75"/>
  <c r="H131" i="75"/>
  <c r="L130" i="75"/>
  <c r="K130" i="75"/>
  <c r="J130" i="75"/>
  <c r="I130" i="75"/>
  <c r="H130" i="75"/>
  <c r="L129" i="75"/>
  <c r="K129" i="75"/>
  <c r="J129" i="75"/>
  <c r="I129" i="75"/>
  <c r="H129" i="75"/>
  <c r="L128" i="75"/>
  <c r="K128" i="75"/>
  <c r="J128" i="75"/>
  <c r="I128" i="75"/>
  <c r="H128" i="75"/>
  <c r="L127" i="75"/>
  <c r="K127" i="75"/>
  <c r="J127" i="75"/>
  <c r="I127" i="75"/>
  <c r="H127" i="75"/>
  <c r="L126" i="75"/>
  <c r="K126" i="75"/>
  <c r="J126" i="75"/>
  <c r="I126" i="75"/>
  <c r="H126" i="75"/>
  <c r="L125" i="75"/>
  <c r="K125" i="75"/>
  <c r="J125" i="75"/>
  <c r="I125" i="75"/>
  <c r="H125" i="75"/>
  <c r="L124" i="75"/>
  <c r="K124" i="75"/>
  <c r="J124" i="75"/>
  <c r="I124" i="75"/>
  <c r="H124" i="75"/>
  <c r="L123" i="75"/>
  <c r="K123" i="75"/>
  <c r="J123" i="75"/>
  <c r="I123" i="75"/>
  <c r="H123" i="75"/>
  <c r="L122" i="75"/>
  <c r="K122" i="75"/>
  <c r="J122" i="75"/>
  <c r="I122" i="75"/>
  <c r="H122" i="75"/>
  <c r="L121" i="75"/>
  <c r="K121" i="75"/>
  <c r="J121" i="75"/>
  <c r="I121" i="75"/>
  <c r="H121" i="75"/>
  <c r="L120" i="75"/>
  <c r="K120" i="75"/>
  <c r="J120" i="75"/>
  <c r="I120" i="75"/>
  <c r="H120" i="75"/>
  <c r="L119" i="75"/>
  <c r="K119" i="75"/>
  <c r="J119" i="75"/>
  <c r="I119" i="75"/>
  <c r="H119" i="75"/>
  <c r="L118" i="75"/>
  <c r="K118" i="75"/>
  <c r="J118" i="75"/>
  <c r="I118" i="75"/>
  <c r="H118" i="75"/>
  <c r="L117" i="75"/>
  <c r="K117" i="75"/>
  <c r="J117" i="75"/>
  <c r="I117" i="75"/>
  <c r="H117" i="75"/>
  <c r="H37" i="105" l="1"/>
  <c r="I37" i="105"/>
  <c r="S16" i="102"/>
  <c r="S14" i="102"/>
  <c r="U16" i="102"/>
  <c r="S15" i="102"/>
  <c r="R15" i="102"/>
  <c r="U15" i="102"/>
  <c r="Q15" i="102"/>
  <c r="R14" i="102"/>
  <c r="Q16" i="102"/>
  <c r="Q14" i="102"/>
  <c r="R16" i="102"/>
  <c r="U14" i="102"/>
  <c r="H38" i="105"/>
  <c r="I38" i="105"/>
  <c r="H53" i="105"/>
  <c r="I53" i="105"/>
  <c r="H48" i="105"/>
  <c r="I48" i="105"/>
  <c r="H40" i="105"/>
  <c r="I40" i="105"/>
  <c r="H50" i="105"/>
  <c r="I50" i="105"/>
  <c r="H42" i="105"/>
  <c r="I42" i="105"/>
  <c r="H45" i="105"/>
  <c r="I45" i="105"/>
  <c r="H46" i="105"/>
  <c r="I46" i="105"/>
  <c r="H49" i="105"/>
  <c r="I49" i="105"/>
  <c r="H34" i="105"/>
  <c r="I34" i="105"/>
  <c r="H33" i="105"/>
  <c r="I33" i="105"/>
  <c r="H41" i="105"/>
  <c r="I41" i="105"/>
  <c r="Z19" i="93" a="1"/>
  <c r="Z20" i="93" s="1"/>
  <c r="H3" i="105"/>
  <c r="I3" i="105"/>
  <c r="H15" i="105"/>
  <c r="I15" i="105"/>
  <c r="H19" i="105"/>
  <c r="I19" i="105"/>
  <c r="H7" i="105"/>
  <c r="I7" i="105"/>
  <c r="H32" i="105"/>
  <c r="I32" i="105"/>
  <c r="H16" i="105"/>
  <c r="I16" i="105"/>
  <c r="H20" i="105"/>
  <c r="I20" i="105"/>
  <c r="H28" i="105"/>
  <c r="I28" i="105"/>
  <c r="H8" i="105"/>
  <c r="I8" i="105"/>
  <c r="H12" i="105"/>
  <c r="I12" i="105"/>
  <c r="H31" i="105"/>
  <c r="I31" i="105"/>
  <c r="H23" i="105"/>
  <c r="I23" i="105"/>
  <c r="H24" i="105"/>
  <c r="I24" i="105"/>
  <c r="H4" i="105"/>
  <c r="I4" i="105"/>
  <c r="R17" i="104"/>
  <c r="R15" i="104"/>
  <c r="S14" i="104"/>
  <c r="X16" i="104"/>
  <c r="R18" i="104"/>
  <c r="T18" i="104"/>
  <c r="V17" i="104"/>
  <c r="T15" i="104"/>
  <c r="S18" i="104"/>
  <c r="V15" i="104"/>
  <c r="U17" i="104"/>
  <c r="R16" i="104"/>
  <c r="X14" i="104"/>
  <c r="R14" i="104"/>
  <c r="T17" i="104"/>
  <c r="X15" i="104"/>
  <c r="U18" i="104"/>
  <c r="U16" i="104"/>
  <c r="X17" i="104"/>
  <c r="V14" i="104"/>
  <c r="U14" i="104"/>
  <c r="X18" i="104"/>
  <c r="S17" i="104"/>
  <c r="U15" i="104"/>
  <c r="T16" i="104"/>
  <c r="T14" i="104"/>
  <c r="S16" i="104"/>
  <c r="V18" i="104"/>
  <c r="V16" i="104"/>
  <c r="S15" i="104"/>
  <c r="H11" i="105"/>
  <c r="I11" i="105"/>
  <c r="H27" i="105"/>
  <c r="I27" i="105"/>
  <c r="R21" i="103"/>
  <c r="Q21" i="103"/>
  <c r="S19" i="103"/>
  <c r="R19" i="103"/>
  <c r="Q19" i="103"/>
  <c r="S20" i="103"/>
  <c r="R20" i="103"/>
  <c r="Q20" i="103"/>
  <c r="S21" i="103"/>
  <c r="O17" i="106"/>
  <c r="N17" i="106"/>
  <c r="O16" i="106"/>
  <c r="N16" i="106"/>
  <c r="AA13" i="93"/>
  <c r="Z13" i="93"/>
  <c r="AA12" i="93"/>
  <c r="Z12" i="93"/>
  <c r="Z5" i="93"/>
  <c r="AA6" i="93"/>
  <c r="Z6" i="93"/>
  <c r="AA5" i="93"/>
  <c r="AA34" i="93"/>
  <c r="Z34" i="93"/>
  <c r="AA33" i="93"/>
  <c r="Z33" i="93"/>
  <c r="Z27" i="93"/>
  <c r="AA27" i="93"/>
  <c r="AA26" i="93"/>
  <c r="Z26" i="93"/>
  <c r="U16" i="77"/>
  <c r="U14" i="77"/>
  <c r="S16" i="77"/>
  <c r="S14" i="75"/>
  <c r="S16" i="75"/>
  <c r="R14" i="75"/>
  <c r="U15" i="75"/>
  <c r="R16" i="75"/>
  <c r="U14" i="75"/>
  <c r="Q15" i="75"/>
  <c r="U16" i="75"/>
  <c r="R15" i="75"/>
  <c r="S15" i="75"/>
  <c r="Q16" i="75"/>
  <c r="R12" i="6"/>
  <c r="S12" i="6" s="1"/>
  <c r="R7" i="6"/>
  <c r="S7" i="6" s="1"/>
  <c r="R15" i="6"/>
  <c r="S15" i="6" s="1"/>
  <c r="R31" i="6"/>
  <c r="S31" i="6" s="1"/>
  <c r="O6" i="6"/>
  <c r="R6" i="6" s="1"/>
  <c r="S6" i="6" s="1"/>
  <c r="O7" i="6"/>
  <c r="O8" i="6"/>
  <c r="R8" i="6" s="1"/>
  <c r="S8" i="6" s="1"/>
  <c r="O9" i="6"/>
  <c r="R9" i="6" s="1"/>
  <c r="S9" i="6" s="1"/>
  <c r="O10" i="6"/>
  <c r="R10" i="6" s="1"/>
  <c r="S10" i="6" s="1"/>
  <c r="O11" i="6"/>
  <c r="R11" i="6" s="1"/>
  <c r="S11" i="6" s="1"/>
  <c r="O12" i="6"/>
  <c r="O13" i="6"/>
  <c r="R13" i="6" s="1"/>
  <c r="S13" i="6" s="1"/>
  <c r="O14" i="6"/>
  <c r="R14" i="6" s="1"/>
  <c r="S14" i="6" s="1"/>
  <c r="O15" i="6"/>
  <c r="O16" i="6"/>
  <c r="R16" i="6" s="1"/>
  <c r="S16" i="6" s="1"/>
  <c r="O17" i="6"/>
  <c r="R17" i="6" s="1"/>
  <c r="S17" i="6" s="1"/>
  <c r="O18" i="6"/>
  <c r="R18" i="6" s="1"/>
  <c r="S18" i="6" s="1"/>
  <c r="O19" i="6"/>
  <c r="R19" i="6" s="1"/>
  <c r="S19" i="6" s="1"/>
  <c r="O20" i="6"/>
  <c r="R20" i="6" s="1"/>
  <c r="S20" i="6" s="1"/>
  <c r="O21" i="6"/>
  <c r="R21" i="6" s="1"/>
  <c r="S21" i="6" s="1"/>
  <c r="O22" i="6"/>
  <c r="R22" i="6" s="1"/>
  <c r="S22" i="6" s="1"/>
  <c r="O23" i="6"/>
  <c r="R23" i="6" s="1"/>
  <c r="S23" i="6" s="1"/>
  <c r="O24" i="6"/>
  <c r="R24" i="6" s="1"/>
  <c r="S24" i="6" s="1"/>
  <c r="O25" i="6"/>
  <c r="R25" i="6" s="1"/>
  <c r="S25" i="6" s="1"/>
  <c r="O26" i="6"/>
  <c r="R26" i="6" s="1"/>
  <c r="S26" i="6" s="1"/>
  <c r="O27" i="6"/>
  <c r="R27" i="6" s="1"/>
  <c r="S27" i="6" s="1"/>
  <c r="O28" i="6"/>
  <c r="R28" i="6" s="1"/>
  <c r="S28" i="6" s="1"/>
  <c r="O29" i="6"/>
  <c r="R29" i="6" s="1"/>
  <c r="S29" i="6" s="1"/>
  <c r="O30" i="6"/>
  <c r="R30" i="6" s="1"/>
  <c r="S30" i="6" s="1"/>
  <c r="O31" i="6"/>
  <c r="O32" i="6"/>
  <c r="R32" i="6" s="1"/>
  <c r="S32" i="6" s="1"/>
  <c r="O33" i="6"/>
  <c r="R33" i="6" s="1"/>
  <c r="S33" i="6" s="1"/>
  <c r="O34" i="6"/>
  <c r="R34" i="6" s="1"/>
  <c r="S34" i="6" s="1"/>
  <c r="O35" i="6"/>
  <c r="R35" i="6" s="1"/>
  <c r="S35" i="6" s="1"/>
  <c r="O36" i="6"/>
  <c r="R36" i="6" s="1"/>
  <c r="S36" i="6" s="1"/>
  <c r="J11" i="79"/>
  <c r="J12" i="79"/>
  <c r="J23" i="79"/>
  <c r="J24" i="79"/>
  <c r="J19" i="79"/>
  <c r="J31" i="79"/>
  <c r="J36" i="79"/>
  <c r="J8" i="79"/>
  <c r="J9" i="79"/>
  <c r="J32" i="79"/>
  <c r="J6" i="79"/>
  <c r="J17" i="79"/>
  <c r="J18" i="79"/>
  <c r="J29" i="79"/>
  <c r="J30" i="79"/>
  <c r="J13" i="79"/>
  <c r="J25" i="79"/>
  <c r="R24" i="2"/>
  <c r="S24" i="2" s="1"/>
  <c r="R32" i="2"/>
  <c r="S32" i="2" s="1"/>
  <c r="R27" i="2"/>
  <c r="S27" i="2" s="1"/>
  <c r="R9" i="2"/>
  <c r="S9" i="2" s="1"/>
  <c r="R17" i="2"/>
  <c r="S17" i="2" s="1"/>
  <c r="R36" i="2"/>
  <c r="S36" i="2" s="1"/>
  <c r="R7" i="2"/>
  <c r="S7" i="2" s="1"/>
  <c r="R34" i="2"/>
  <c r="S34" i="2" s="1"/>
  <c r="O6" i="2"/>
  <c r="R6" i="2" s="1"/>
  <c r="S6" i="2" s="1"/>
  <c r="O7" i="2"/>
  <c r="O8" i="2"/>
  <c r="R8" i="2" s="1"/>
  <c r="S8" i="2" s="1"/>
  <c r="O9" i="2"/>
  <c r="O10" i="2"/>
  <c r="R10" i="2" s="1"/>
  <c r="S10" i="2" s="1"/>
  <c r="O11" i="2"/>
  <c r="R11" i="2" s="1"/>
  <c r="S11" i="2" s="1"/>
  <c r="O12" i="2"/>
  <c r="R12" i="2" s="1"/>
  <c r="S12" i="2" s="1"/>
  <c r="O13" i="2"/>
  <c r="R13" i="2" s="1"/>
  <c r="S13" i="2" s="1"/>
  <c r="O14" i="2"/>
  <c r="R14" i="2" s="1"/>
  <c r="S14" i="2" s="1"/>
  <c r="O15" i="2"/>
  <c r="R15" i="2" s="1"/>
  <c r="S15" i="2" s="1"/>
  <c r="O16" i="2"/>
  <c r="R16" i="2" s="1"/>
  <c r="S16" i="2" s="1"/>
  <c r="O17" i="2"/>
  <c r="O18" i="2"/>
  <c r="R18" i="2" s="1"/>
  <c r="S18" i="2" s="1"/>
  <c r="O19" i="2"/>
  <c r="R19" i="2" s="1"/>
  <c r="S19" i="2" s="1"/>
  <c r="O20" i="2"/>
  <c r="R20" i="2" s="1"/>
  <c r="S20" i="2" s="1"/>
  <c r="O21" i="2"/>
  <c r="R21" i="2" s="1"/>
  <c r="S21" i="2" s="1"/>
  <c r="O22" i="2"/>
  <c r="R22" i="2" s="1"/>
  <c r="S22" i="2" s="1"/>
  <c r="O23" i="2"/>
  <c r="R23" i="2" s="1"/>
  <c r="S23" i="2" s="1"/>
  <c r="O24" i="2"/>
  <c r="O25" i="2"/>
  <c r="R25" i="2" s="1"/>
  <c r="S25" i="2" s="1"/>
  <c r="O26" i="2"/>
  <c r="R26" i="2" s="1"/>
  <c r="S26" i="2" s="1"/>
  <c r="O27" i="2"/>
  <c r="O28" i="2"/>
  <c r="R28" i="2" s="1"/>
  <c r="S28" i="2" s="1"/>
  <c r="O29" i="2"/>
  <c r="R29" i="2" s="1"/>
  <c r="S29" i="2" s="1"/>
  <c r="O30" i="2"/>
  <c r="R30" i="2" s="1"/>
  <c r="S30" i="2" s="1"/>
  <c r="O31" i="2"/>
  <c r="R31" i="2" s="1"/>
  <c r="S31" i="2" s="1"/>
  <c r="O32" i="2"/>
  <c r="O33" i="2"/>
  <c r="R33" i="2" s="1"/>
  <c r="S33" i="2" s="1"/>
  <c r="O34" i="2"/>
  <c r="O35" i="2"/>
  <c r="R35" i="2" s="1"/>
  <c r="S35" i="2" s="1"/>
  <c r="O36" i="2"/>
  <c r="U15" i="77"/>
  <c r="Q15" i="77"/>
  <c r="S15" i="77"/>
  <c r="R15" i="77"/>
  <c r="Q16" i="77"/>
  <c r="R14" i="77"/>
  <c r="R16" i="77"/>
  <c r="S14" i="77"/>
  <c r="Q14" i="77"/>
  <c r="Q14" i="75"/>
  <c r="J33" i="73"/>
  <c r="J32" i="73"/>
  <c r="J31" i="73"/>
  <c r="J30" i="73"/>
  <c r="J29" i="73"/>
  <c r="J28" i="73"/>
  <c r="J27" i="73"/>
  <c r="J26" i="73"/>
  <c r="J25" i="73"/>
  <c r="J24" i="73"/>
  <c r="J23" i="73"/>
  <c r="J22" i="73"/>
  <c r="J21" i="73"/>
  <c r="J20" i="73"/>
  <c r="J19" i="73"/>
  <c r="J18" i="73"/>
  <c r="J17" i="73"/>
  <c r="J16" i="73"/>
  <c r="J15" i="73"/>
  <c r="J14" i="73"/>
  <c r="J13" i="73"/>
  <c r="J12" i="73"/>
  <c r="J11" i="73"/>
  <c r="J10" i="73"/>
  <c r="J9" i="73"/>
  <c r="J8" i="73"/>
  <c r="J7" i="73"/>
  <c r="J6" i="73"/>
  <c r="J5" i="73"/>
  <c r="J4" i="73"/>
  <c r="J3" i="73"/>
  <c r="L33" i="73"/>
  <c r="K33" i="73"/>
  <c r="G33" i="73"/>
  <c r="F33" i="73"/>
  <c r="E33" i="73"/>
  <c r="L32" i="73"/>
  <c r="K32" i="73"/>
  <c r="G32" i="73"/>
  <c r="F32" i="73"/>
  <c r="E32" i="73"/>
  <c r="L31" i="73"/>
  <c r="K31" i="73"/>
  <c r="G31" i="73"/>
  <c r="F31" i="73"/>
  <c r="E31" i="73"/>
  <c r="L30" i="73"/>
  <c r="K30" i="73"/>
  <c r="G30" i="73"/>
  <c r="F30" i="73"/>
  <c r="E30" i="73"/>
  <c r="L29" i="73"/>
  <c r="K29" i="73"/>
  <c r="G29" i="73"/>
  <c r="F29" i="73"/>
  <c r="E29" i="73"/>
  <c r="L28" i="73"/>
  <c r="K28" i="73"/>
  <c r="G28" i="73"/>
  <c r="F28" i="73"/>
  <c r="E28" i="73"/>
  <c r="L27" i="73"/>
  <c r="K27" i="73"/>
  <c r="G27" i="73"/>
  <c r="F27" i="73"/>
  <c r="E27" i="73"/>
  <c r="L26" i="73"/>
  <c r="K26" i="73"/>
  <c r="G26" i="73"/>
  <c r="F26" i="73"/>
  <c r="E26" i="73"/>
  <c r="L25" i="73"/>
  <c r="K25" i="73"/>
  <c r="G25" i="73"/>
  <c r="F25" i="73"/>
  <c r="E25" i="73"/>
  <c r="L24" i="73"/>
  <c r="K24" i="73"/>
  <c r="G24" i="73"/>
  <c r="F24" i="73"/>
  <c r="E24" i="73"/>
  <c r="L23" i="73"/>
  <c r="K23" i="73"/>
  <c r="G23" i="73"/>
  <c r="F23" i="73"/>
  <c r="E23" i="73"/>
  <c r="L22" i="73"/>
  <c r="K22" i="73"/>
  <c r="G22" i="73"/>
  <c r="F22" i="73"/>
  <c r="E22" i="73"/>
  <c r="L21" i="73"/>
  <c r="K21" i="73"/>
  <c r="G21" i="73"/>
  <c r="F21" i="73"/>
  <c r="E21" i="73"/>
  <c r="L20" i="73"/>
  <c r="K20" i="73"/>
  <c r="G20" i="73"/>
  <c r="F20" i="73"/>
  <c r="E20" i="73"/>
  <c r="L19" i="73"/>
  <c r="K19" i="73"/>
  <c r="G19" i="73"/>
  <c r="F19" i="73"/>
  <c r="E19" i="73"/>
  <c r="L18" i="73"/>
  <c r="K18" i="73"/>
  <c r="G18" i="73"/>
  <c r="F18" i="73"/>
  <c r="E18" i="73"/>
  <c r="L17" i="73"/>
  <c r="K17" i="73"/>
  <c r="G17" i="73"/>
  <c r="F17" i="73"/>
  <c r="E17" i="73"/>
  <c r="L16" i="73"/>
  <c r="K16" i="73"/>
  <c r="G16" i="73"/>
  <c r="F16" i="73"/>
  <c r="E16" i="73"/>
  <c r="L15" i="73"/>
  <c r="K15" i="73"/>
  <c r="G15" i="73"/>
  <c r="F15" i="73"/>
  <c r="E15" i="73"/>
  <c r="L14" i="73"/>
  <c r="K14" i="73"/>
  <c r="G14" i="73"/>
  <c r="F14" i="73"/>
  <c r="E14" i="73"/>
  <c r="L13" i="73"/>
  <c r="K13" i="73"/>
  <c r="G13" i="73"/>
  <c r="F13" i="73"/>
  <c r="E13" i="73"/>
  <c r="L12" i="73"/>
  <c r="K12" i="73"/>
  <c r="G12" i="73"/>
  <c r="F12" i="73"/>
  <c r="E12" i="73"/>
  <c r="L11" i="73"/>
  <c r="K11" i="73"/>
  <c r="G11" i="73"/>
  <c r="F11" i="73"/>
  <c r="E11" i="73"/>
  <c r="L10" i="73"/>
  <c r="K10" i="73"/>
  <c r="G10" i="73"/>
  <c r="F10" i="73"/>
  <c r="E10" i="73"/>
  <c r="L9" i="73"/>
  <c r="K9" i="73"/>
  <c r="F9" i="73"/>
  <c r="E9" i="73"/>
  <c r="L8" i="73"/>
  <c r="K8" i="73"/>
  <c r="G8" i="73"/>
  <c r="F8" i="73"/>
  <c r="E8" i="73"/>
  <c r="L7" i="73"/>
  <c r="K7" i="73"/>
  <c r="F7" i="73"/>
  <c r="E7" i="73"/>
  <c r="L6" i="73"/>
  <c r="K6" i="73"/>
  <c r="G6" i="73"/>
  <c r="F6" i="73"/>
  <c r="E6" i="73"/>
  <c r="L5" i="73"/>
  <c r="K5" i="73"/>
  <c r="G5" i="73"/>
  <c r="E5" i="73"/>
  <c r="F5" i="73"/>
  <c r="L4" i="73"/>
  <c r="K4" i="73"/>
  <c r="F4" i="73"/>
  <c r="E4" i="73"/>
  <c r="L3" i="73"/>
  <c r="K3" i="73"/>
  <c r="F3" i="73"/>
  <c r="E3" i="73"/>
  <c r="D6" i="71"/>
  <c r="C6" i="71"/>
  <c r="B6" i="71"/>
  <c r="D5" i="71"/>
  <c r="C5" i="71"/>
  <c r="B5" i="71"/>
  <c r="D4" i="71"/>
  <c r="C4" i="71"/>
  <c r="B4" i="71"/>
  <c r="D3" i="71"/>
  <c r="C3" i="71"/>
  <c r="B3" i="71"/>
  <c r="AA19" i="93" l="1"/>
  <c r="Z19" i="93"/>
  <c r="AA20" i="93"/>
  <c r="O11" i="105"/>
  <c r="Q19" i="102" a="1"/>
  <c r="R22" i="104" a="1"/>
  <c r="R11" i="105"/>
  <c r="P12" i="105"/>
  <c r="R12" i="105"/>
  <c r="R2" i="103" a="1"/>
  <c r="O3" i="106"/>
  <c r="O7" i="106" s="1"/>
  <c r="O2" i="106"/>
  <c r="X30" i="93" a="1"/>
  <c r="X31" i="93" s="1"/>
  <c r="X9" i="93" a="1"/>
  <c r="X9" i="93" s="1"/>
  <c r="X2" i="93" a="1"/>
  <c r="X23" i="93" a="1"/>
  <c r="Q19" i="75" a="1"/>
  <c r="S20" i="75" s="1"/>
  <c r="Q19" i="77" a="1"/>
  <c r="M19" i="73"/>
  <c r="M8" i="73"/>
  <c r="N30" i="73"/>
  <c r="M12" i="73"/>
  <c r="M33" i="73"/>
  <c r="M3" i="73"/>
  <c r="O17" i="73"/>
  <c r="M18" i="73"/>
  <c r="M21" i="73"/>
  <c r="O33" i="73"/>
  <c r="M15" i="73"/>
  <c r="O19" i="73"/>
  <c r="M23" i="73"/>
  <c r="O16" i="73"/>
  <c r="M4" i="73"/>
  <c r="M14" i="73"/>
  <c r="M13" i="73"/>
  <c r="M27" i="73"/>
  <c r="M5" i="73"/>
  <c r="N14" i="73"/>
  <c r="M24" i="73"/>
  <c r="M29" i="73"/>
  <c r="M17" i="73"/>
  <c r="O21" i="73"/>
  <c r="N25" i="73"/>
  <c r="M31" i="73"/>
  <c r="N18" i="73"/>
  <c r="O32" i="73"/>
  <c r="M11" i="73"/>
  <c r="M25" i="73"/>
  <c r="M30" i="73"/>
  <c r="M7" i="73"/>
  <c r="O11" i="73"/>
  <c r="M16" i="73"/>
  <c r="M22" i="73"/>
  <c r="O24" i="73"/>
  <c r="O27" i="73"/>
  <c r="M32" i="73"/>
  <c r="N21" i="73"/>
  <c r="O20" i="73"/>
  <c r="O23" i="73"/>
  <c r="M28" i="73"/>
  <c r="N10" i="73"/>
  <c r="O13" i="73"/>
  <c r="N17" i="73"/>
  <c r="N26" i="73"/>
  <c r="O29" i="73"/>
  <c r="N33" i="73"/>
  <c r="M6" i="73"/>
  <c r="N22" i="73"/>
  <c r="O25" i="73"/>
  <c r="N29" i="73"/>
  <c r="M10" i="73"/>
  <c r="O12" i="73"/>
  <c r="O15" i="73"/>
  <c r="M20" i="73"/>
  <c r="M26" i="73"/>
  <c r="O28" i="73"/>
  <c r="O31" i="73"/>
  <c r="O10" i="73"/>
  <c r="O18" i="73"/>
  <c r="O26" i="73"/>
  <c r="N13" i="73"/>
  <c r="O14" i="73"/>
  <c r="O22" i="73"/>
  <c r="O30" i="73"/>
  <c r="N12" i="73"/>
  <c r="N16" i="73"/>
  <c r="N20" i="73"/>
  <c r="N24" i="73"/>
  <c r="N28" i="73"/>
  <c r="N32" i="73"/>
  <c r="M9" i="73"/>
  <c r="N11" i="73"/>
  <c r="N15" i="73"/>
  <c r="N19" i="73"/>
  <c r="N23" i="73"/>
  <c r="N27" i="73"/>
  <c r="N31" i="73"/>
  <c r="O6" i="73"/>
  <c r="N6" i="73"/>
  <c r="O8" i="73"/>
  <c r="N8" i="73"/>
  <c r="O5" i="73"/>
  <c r="G4" i="73"/>
  <c r="O4" i="73" s="1"/>
  <c r="G3" i="73"/>
  <c r="O3" i="73" s="1"/>
  <c r="G7" i="73"/>
  <c r="N7" i="73" s="1"/>
  <c r="N5" i="73"/>
  <c r="G9" i="73"/>
  <c r="O9" i="73" s="1"/>
  <c r="X16" i="93" l="1" a="1"/>
  <c r="O15" i="105" a="1"/>
  <c r="O15" i="105" s="1"/>
  <c r="P2" i="105" s="1"/>
  <c r="S21" i="102"/>
  <c r="R20" i="102"/>
  <c r="Q19" i="102"/>
  <c r="S20" i="102"/>
  <c r="R21" i="102"/>
  <c r="Q21" i="102"/>
  <c r="S19" i="102"/>
  <c r="Q20" i="102"/>
  <c r="R19" i="102"/>
  <c r="S24" i="104"/>
  <c r="V26" i="104"/>
  <c r="T26" i="104"/>
  <c r="U22" i="104"/>
  <c r="S25" i="104"/>
  <c r="S26" i="104"/>
  <c r="U25" i="104"/>
  <c r="U23" i="104"/>
  <c r="V24" i="104"/>
  <c r="R24" i="104"/>
  <c r="R22" i="104"/>
  <c r="U24" i="104"/>
  <c r="R26" i="104"/>
  <c r="T22" i="104"/>
  <c r="U26" i="104"/>
  <c r="S23" i="104"/>
  <c r="T24" i="104"/>
  <c r="T25" i="104"/>
  <c r="R25" i="104"/>
  <c r="V22" i="104"/>
  <c r="V23" i="104"/>
  <c r="T23" i="104"/>
  <c r="V25" i="104"/>
  <c r="S22" i="104"/>
  <c r="R23" i="104"/>
  <c r="J197" i="106"/>
  <c r="K197" i="106" s="1"/>
  <c r="J193" i="106"/>
  <c r="K193" i="106" s="1"/>
  <c r="J189" i="106"/>
  <c r="K189" i="106" s="1"/>
  <c r="J185" i="106"/>
  <c r="K185" i="106" s="1"/>
  <c r="J181" i="106"/>
  <c r="K181" i="106" s="1"/>
  <c r="J177" i="106"/>
  <c r="K177" i="106" s="1"/>
  <c r="J173" i="106"/>
  <c r="K173" i="106" s="1"/>
  <c r="J169" i="106"/>
  <c r="K169" i="106" s="1"/>
  <c r="J165" i="106"/>
  <c r="K165" i="106" s="1"/>
  <c r="J161" i="106"/>
  <c r="K161" i="106" s="1"/>
  <c r="J157" i="106"/>
  <c r="K157" i="106" s="1"/>
  <c r="J153" i="106"/>
  <c r="K153" i="106" s="1"/>
  <c r="J149" i="106"/>
  <c r="K149" i="106" s="1"/>
  <c r="J145" i="106"/>
  <c r="K145" i="106" s="1"/>
  <c r="J141" i="106"/>
  <c r="K141" i="106" s="1"/>
  <c r="J137" i="106"/>
  <c r="K137" i="106" s="1"/>
  <c r="J133" i="106"/>
  <c r="K133" i="106" s="1"/>
  <c r="I197" i="106"/>
  <c r="L197" i="106" s="1"/>
  <c r="I193" i="106"/>
  <c r="L193" i="106" s="1"/>
  <c r="I189" i="106"/>
  <c r="L189" i="106" s="1"/>
  <c r="I185" i="106"/>
  <c r="L185" i="106" s="1"/>
  <c r="I181" i="106"/>
  <c r="L181" i="106" s="1"/>
  <c r="I177" i="106"/>
  <c r="L177" i="106" s="1"/>
  <c r="I173" i="106"/>
  <c r="L173" i="106" s="1"/>
  <c r="I169" i="106"/>
  <c r="L169" i="106" s="1"/>
  <c r="I165" i="106"/>
  <c r="L165" i="106" s="1"/>
  <c r="I161" i="106"/>
  <c r="L161" i="106" s="1"/>
  <c r="I157" i="106"/>
  <c r="L157" i="106" s="1"/>
  <c r="I153" i="106"/>
  <c r="L153" i="106" s="1"/>
  <c r="I149" i="106"/>
  <c r="L149" i="106" s="1"/>
  <c r="I145" i="106"/>
  <c r="L145" i="106" s="1"/>
  <c r="I141" i="106"/>
  <c r="L141" i="106" s="1"/>
  <c r="I137" i="106"/>
  <c r="L137" i="106" s="1"/>
  <c r="I133" i="106"/>
  <c r="L133" i="106" s="1"/>
  <c r="I129" i="106"/>
  <c r="L129" i="106" s="1"/>
  <c r="I125" i="106"/>
  <c r="L125" i="106" s="1"/>
  <c r="I121" i="106"/>
  <c r="L121" i="106" s="1"/>
  <c r="I117" i="106"/>
  <c r="L117" i="106" s="1"/>
  <c r="I113" i="106"/>
  <c r="L113" i="106" s="1"/>
  <c r="I109" i="106"/>
  <c r="L109" i="106" s="1"/>
  <c r="I105" i="106"/>
  <c r="L105" i="106" s="1"/>
  <c r="I101" i="106"/>
  <c r="L101" i="106" s="1"/>
  <c r="I97" i="106"/>
  <c r="L97" i="106" s="1"/>
  <c r="I93" i="106"/>
  <c r="L93" i="106" s="1"/>
  <c r="I89" i="106"/>
  <c r="L89" i="106" s="1"/>
  <c r="J200" i="106"/>
  <c r="K200" i="106" s="1"/>
  <c r="J196" i="106"/>
  <c r="K196" i="106" s="1"/>
  <c r="J192" i="106"/>
  <c r="K192" i="106" s="1"/>
  <c r="J188" i="106"/>
  <c r="K188" i="106" s="1"/>
  <c r="J184" i="106"/>
  <c r="K184" i="106" s="1"/>
  <c r="J180" i="106"/>
  <c r="K180" i="106" s="1"/>
  <c r="J176" i="106"/>
  <c r="K176" i="106" s="1"/>
  <c r="J172" i="106"/>
  <c r="K172" i="106" s="1"/>
  <c r="J168" i="106"/>
  <c r="K168" i="106" s="1"/>
  <c r="J164" i="106"/>
  <c r="K164" i="106" s="1"/>
  <c r="J160" i="106"/>
  <c r="K160" i="106" s="1"/>
  <c r="J156" i="106"/>
  <c r="K156" i="106" s="1"/>
  <c r="J152" i="106"/>
  <c r="K152" i="106" s="1"/>
  <c r="J148" i="106"/>
  <c r="K148" i="106" s="1"/>
  <c r="J144" i="106"/>
  <c r="K144" i="106" s="1"/>
  <c r="J140" i="106"/>
  <c r="K140" i="106" s="1"/>
  <c r="J136" i="106"/>
  <c r="K136" i="106" s="1"/>
  <c r="J132" i="106"/>
  <c r="K132" i="106" s="1"/>
  <c r="J128" i="106"/>
  <c r="K128" i="106" s="1"/>
  <c r="J124" i="106"/>
  <c r="K124" i="106" s="1"/>
  <c r="J120" i="106"/>
  <c r="K120" i="106" s="1"/>
  <c r="J116" i="106"/>
  <c r="K116" i="106" s="1"/>
  <c r="J112" i="106"/>
  <c r="K112" i="106" s="1"/>
  <c r="J108" i="106"/>
  <c r="K108" i="106" s="1"/>
  <c r="J104" i="106"/>
  <c r="K104" i="106" s="1"/>
  <c r="J100" i="106"/>
  <c r="K100" i="106" s="1"/>
  <c r="J96" i="106"/>
  <c r="K96" i="106" s="1"/>
  <c r="J92" i="106"/>
  <c r="K92" i="106" s="1"/>
  <c r="J88" i="106"/>
  <c r="K88" i="106" s="1"/>
  <c r="I200" i="106"/>
  <c r="L200" i="106" s="1"/>
  <c r="I196" i="106"/>
  <c r="L196" i="106" s="1"/>
  <c r="I192" i="106"/>
  <c r="L192" i="106" s="1"/>
  <c r="I188" i="106"/>
  <c r="L188" i="106" s="1"/>
  <c r="I184" i="106"/>
  <c r="L184" i="106" s="1"/>
  <c r="I180" i="106"/>
  <c r="L180" i="106" s="1"/>
  <c r="I176" i="106"/>
  <c r="L176" i="106" s="1"/>
  <c r="I172" i="106"/>
  <c r="L172" i="106" s="1"/>
  <c r="I168" i="106"/>
  <c r="L168" i="106" s="1"/>
  <c r="I164" i="106"/>
  <c r="L164" i="106" s="1"/>
  <c r="I160" i="106"/>
  <c r="L160" i="106" s="1"/>
  <c r="I156" i="106"/>
  <c r="L156" i="106" s="1"/>
  <c r="I152" i="106"/>
  <c r="L152" i="106" s="1"/>
  <c r="I148" i="106"/>
  <c r="L148" i="106" s="1"/>
  <c r="I144" i="106"/>
  <c r="L144" i="106" s="1"/>
  <c r="I140" i="106"/>
  <c r="L140" i="106" s="1"/>
  <c r="I136" i="106"/>
  <c r="L136" i="106" s="1"/>
  <c r="I132" i="106"/>
  <c r="L132" i="106" s="1"/>
  <c r="I128" i="106"/>
  <c r="L128" i="106" s="1"/>
  <c r="I124" i="106"/>
  <c r="L124" i="106" s="1"/>
  <c r="I120" i="106"/>
  <c r="L120" i="106" s="1"/>
  <c r="I116" i="106"/>
  <c r="L116" i="106" s="1"/>
  <c r="I112" i="106"/>
  <c r="L112" i="106" s="1"/>
  <c r="I108" i="106"/>
  <c r="L108" i="106" s="1"/>
  <c r="I104" i="106"/>
  <c r="L104" i="106" s="1"/>
  <c r="I100" i="106"/>
  <c r="L100" i="106" s="1"/>
  <c r="I96" i="106"/>
  <c r="L96" i="106" s="1"/>
  <c r="I92" i="106"/>
  <c r="L92" i="106" s="1"/>
  <c r="I88" i="106"/>
  <c r="L88" i="106" s="1"/>
  <c r="J199" i="106"/>
  <c r="K199" i="106" s="1"/>
  <c r="J195" i="106"/>
  <c r="K195" i="106" s="1"/>
  <c r="J191" i="106"/>
  <c r="K191" i="106" s="1"/>
  <c r="J187" i="106"/>
  <c r="K187" i="106" s="1"/>
  <c r="J183" i="106"/>
  <c r="K183" i="106" s="1"/>
  <c r="J179" i="106"/>
  <c r="K179" i="106" s="1"/>
  <c r="J175" i="106"/>
  <c r="K175" i="106" s="1"/>
  <c r="J171" i="106"/>
  <c r="K171" i="106" s="1"/>
  <c r="J167" i="106"/>
  <c r="K167" i="106" s="1"/>
  <c r="J163" i="106"/>
  <c r="K163" i="106" s="1"/>
  <c r="J159" i="106"/>
  <c r="K159" i="106" s="1"/>
  <c r="J155" i="106"/>
  <c r="K155" i="106" s="1"/>
  <c r="J151" i="106"/>
  <c r="K151" i="106" s="1"/>
  <c r="J147" i="106"/>
  <c r="K147" i="106" s="1"/>
  <c r="J143" i="106"/>
  <c r="K143" i="106" s="1"/>
  <c r="J139" i="106"/>
  <c r="K139" i="106" s="1"/>
  <c r="J135" i="106"/>
  <c r="K135" i="106" s="1"/>
  <c r="J131" i="106"/>
  <c r="K131" i="106" s="1"/>
  <c r="J127" i="106"/>
  <c r="K127" i="106" s="1"/>
  <c r="J123" i="106"/>
  <c r="K123" i="106" s="1"/>
  <c r="J119" i="106"/>
  <c r="K119" i="106" s="1"/>
  <c r="J115" i="106"/>
  <c r="K115" i="106" s="1"/>
  <c r="J111" i="106"/>
  <c r="K111" i="106" s="1"/>
  <c r="J107" i="106"/>
  <c r="K107" i="106" s="1"/>
  <c r="J103" i="106"/>
  <c r="K103" i="106" s="1"/>
  <c r="J99" i="106"/>
  <c r="K99" i="106" s="1"/>
  <c r="J95" i="106"/>
  <c r="K95" i="106" s="1"/>
  <c r="I199" i="106"/>
  <c r="L199" i="106" s="1"/>
  <c r="I195" i="106"/>
  <c r="L195" i="106" s="1"/>
  <c r="I191" i="106"/>
  <c r="L191" i="106" s="1"/>
  <c r="I187" i="106"/>
  <c r="L187" i="106" s="1"/>
  <c r="I183" i="106"/>
  <c r="L183" i="106" s="1"/>
  <c r="I179" i="106"/>
  <c r="L179" i="106" s="1"/>
  <c r="I175" i="106"/>
  <c r="L175" i="106" s="1"/>
  <c r="I171" i="106"/>
  <c r="L171" i="106" s="1"/>
  <c r="I167" i="106"/>
  <c r="L167" i="106" s="1"/>
  <c r="I163" i="106"/>
  <c r="L163" i="106" s="1"/>
  <c r="I159" i="106"/>
  <c r="L159" i="106" s="1"/>
  <c r="I155" i="106"/>
  <c r="L155" i="106" s="1"/>
  <c r="I151" i="106"/>
  <c r="L151" i="106" s="1"/>
  <c r="I147" i="106"/>
  <c r="L147" i="106" s="1"/>
  <c r="I143" i="106"/>
  <c r="L143" i="106" s="1"/>
  <c r="I139" i="106"/>
  <c r="L139" i="106" s="1"/>
  <c r="I135" i="106"/>
  <c r="L135" i="106" s="1"/>
  <c r="I131" i="106"/>
  <c r="L131" i="106" s="1"/>
  <c r="I127" i="106"/>
  <c r="L127" i="106" s="1"/>
  <c r="I123" i="106"/>
  <c r="L123" i="106" s="1"/>
  <c r="I119" i="106"/>
  <c r="L119" i="106" s="1"/>
  <c r="I115" i="106"/>
  <c r="L115" i="106" s="1"/>
  <c r="I111" i="106"/>
  <c r="L111" i="106" s="1"/>
  <c r="I107" i="106"/>
  <c r="L107" i="106" s="1"/>
  <c r="I103" i="106"/>
  <c r="L103" i="106" s="1"/>
  <c r="I99" i="106"/>
  <c r="L99" i="106" s="1"/>
  <c r="I95" i="106"/>
  <c r="L95" i="106" s="1"/>
  <c r="I91" i="106"/>
  <c r="L91" i="106" s="1"/>
  <c r="J198" i="106"/>
  <c r="K198" i="106" s="1"/>
  <c r="J194" i="106"/>
  <c r="K194" i="106" s="1"/>
  <c r="J190" i="106"/>
  <c r="K190" i="106" s="1"/>
  <c r="J186" i="106"/>
  <c r="K186" i="106" s="1"/>
  <c r="J182" i="106"/>
  <c r="K182" i="106" s="1"/>
  <c r="J178" i="106"/>
  <c r="K178" i="106" s="1"/>
  <c r="J174" i="106"/>
  <c r="K174" i="106" s="1"/>
  <c r="J170" i="106"/>
  <c r="K170" i="106" s="1"/>
  <c r="J166" i="106"/>
  <c r="K166" i="106" s="1"/>
  <c r="J162" i="106"/>
  <c r="K162" i="106" s="1"/>
  <c r="J158" i="106"/>
  <c r="K158" i="106" s="1"/>
  <c r="J154" i="106"/>
  <c r="K154" i="106" s="1"/>
  <c r="J150" i="106"/>
  <c r="K150" i="106" s="1"/>
  <c r="J146" i="106"/>
  <c r="K146" i="106" s="1"/>
  <c r="J142" i="106"/>
  <c r="K142" i="106" s="1"/>
  <c r="J138" i="106"/>
  <c r="K138" i="106" s="1"/>
  <c r="J134" i="106"/>
  <c r="K134" i="106" s="1"/>
  <c r="J130" i="106"/>
  <c r="K130" i="106" s="1"/>
  <c r="J126" i="106"/>
  <c r="K126" i="106" s="1"/>
  <c r="J122" i="106"/>
  <c r="K122" i="106" s="1"/>
  <c r="J118" i="106"/>
  <c r="K118" i="106" s="1"/>
  <c r="J114" i="106"/>
  <c r="K114" i="106" s="1"/>
  <c r="J110" i="106"/>
  <c r="K110" i="106" s="1"/>
  <c r="J106" i="106"/>
  <c r="K106" i="106" s="1"/>
  <c r="J102" i="106"/>
  <c r="K102" i="106" s="1"/>
  <c r="J98" i="106"/>
  <c r="K98" i="106" s="1"/>
  <c r="J94" i="106"/>
  <c r="K94" i="106" s="1"/>
  <c r="J90" i="106"/>
  <c r="K90" i="106" s="1"/>
  <c r="I198" i="106"/>
  <c r="L198" i="106" s="1"/>
  <c r="I194" i="106"/>
  <c r="L194" i="106" s="1"/>
  <c r="I190" i="106"/>
  <c r="L190" i="106" s="1"/>
  <c r="I186" i="106"/>
  <c r="L186" i="106" s="1"/>
  <c r="I182" i="106"/>
  <c r="L182" i="106" s="1"/>
  <c r="I178" i="106"/>
  <c r="L178" i="106" s="1"/>
  <c r="I174" i="106"/>
  <c r="L174" i="106" s="1"/>
  <c r="I170" i="106"/>
  <c r="L170" i="106" s="1"/>
  <c r="I166" i="106"/>
  <c r="L166" i="106" s="1"/>
  <c r="I162" i="106"/>
  <c r="L162" i="106" s="1"/>
  <c r="I158" i="106"/>
  <c r="L158" i="106" s="1"/>
  <c r="I154" i="106"/>
  <c r="L154" i="106" s="1"/>
  <c r="I150" i="106"/>
  <c r="L150" i="106" s="1"/>
  <c r="I146" i="106"/>
  <c r="L146" i="106" s="1"/>
  <c r="I142" i="106"/>
  <c r="L142" i="106" s="1"/>
  <c r="I138" i="106"/>
  <c r="L138" i="106" s="1"/>
  <c r="I134" i="106"/>
  <c r="L134" i="106" s="1"/>
  <c r="I130" i="106"/>
  <c r="L130" i="106" s="1"/>
  <c r="I126" i="106"/>
  <c r="L126" i="106" s="1"/>
  <c r="I122" i="106"/>
  <c r="L122" i="106" s="1"/>
  <c r="I118" i="106"/>
  <c r="L118" i="106" s="1"/>
  <c r="I114" i="106"/>
  <c r="L114" i="106" s="1"/>
  <c r="I110" i="106"/>
  <c r="L110" i="106" s="1"/>
  <c r="I106" i="106"/>
  <c r="L106" i="106" s="1"/>
  <c r="I102" i="106"/>
  <c r="L102" i="106" s="1"/>
  <c r="I98" i="106"/>
  <c r="L98" i="106" s="1"/>
  <c r="I94" i="106"/>
  <c r="L94" i="106" s="1"/>
  <c r="I90" i="106"/>
  <c r="L90" i="106" s="1"/>
  <c r="J129" i="106"/>
  <c r="K129" i="106" s="1"/>
  <c r="J121" i="106"/>
  <c r="K121" i="106" s="1"/>
  <c r="J97" i="106"/>
  <c r="K97" i="106" s="1"/>
  <c r="I87" i="106"/>
  <c r="L87" i="106" s="1"/>
  <c r="J86" i="106"/>
  <c r="K86" i="106" s="1"/>
  <c r="J82" i="106"/>
  <c r="K82" i="106" s="1"/>
  <c r="J78" i="106"/>
  <c r="K78" i="106" s="1"/>
  <c r="J74" i="106"/>
  <c r="K74" i="106" s="1"/>
  <c r="J70" i="106"/>
  <c r="K70" i="106" s="1"/>
  <c r="J66" i="106"/>
  <c r="K66" i="106" s="1"/>
  <c r="J62" i="106"/>
  <c r="K62" i="106" s="1"/>
  <c r="J58" i="106"/>
  <c r="K58" i="106" s="1"/>
  <c r="J54" i="106"/>
  <c r="K54" i="106" s="1"/>
  <c r="J50" i="106"/>
  <c r="K50" i="106" s="1"/>
  <c r="J46" i="106"/>
  <c r="K46" i="106" s="1"/>
  <c r="J42" i="106"/>
  <c r="K42" i="106" s="1"/>
  <c r="J38" i="106"/>
  <c r="K38" i="106" s="1"/>
  <c r="J34" i="106"/>
  <c r="K34" i="106" s="1"/>
  <c r="J30" i="106"/>
  <c r="K30" i="106" s="1"/>
  <c r="J26" i="106"/>
  <c r="K26" i="106" s="1"/>
  <c r="J22" i="106"/>
  <c r="K22" i="106" s="1"/>
  <c r="J18" i="106"/>
  <c r="K18" i="106" s="1"/>
  <c r="I11" i="106"/>
  <c r="L11" i="106" s="1"/>
  <c r="J5" i="106"/>
  <c r="K5" i="106" s="1"/>
  <c r="J3" i="106"/>
  <c r="K3" i="106" s="1"/>
  <c r="J113" i="106"/>
  <c r="K113" i="106" s="1"/>
  <c r="J105" i="106"/>
  <c r="K105" i="106" s="1"/>
  <c r="J89" i="106"/>
  <c r="K89" i="106" s="1"/>
  <c r="I86" i="106"/>
  <c r="L86" i="106" s="1"/>
  <c r="I82" i="106"/>
  <c r="L82" i="106" s="1"/>
  <c r="I78" i="106"/>
  <c r="L78" i="106" s="1"/>
  <c r="I74" i="106"/>
  <c r="L74" i="106" s="1"/>
  <c r="I70" i="106"/>
  <c r="L70" i="106" s="1"/>
  <c r="I66" i="106"/>
  <c r="L66" i="106" s="1"/>
  <c r="I62" i="106"/>
  <c r="L62" i="106" s="1"/>
  <c r="I58" i="106"/>
  <c r="L58" i="106" s="1"/>
  <c r="I54" i="106"/>
  <c r="L54" i="106" s="1"/>
  <c r="I50" i="106"/>
  <c r="L50" i="106" s="1"/>
  <c r="I46" i="106"/>
  <c r="L46" i="106" s="1"/>
  <c r="I42" i="106"/>
  <c r="L42" i="106" s="1"/>
  <c r="I38" i="106"/>
  <c r="L38" i="106" s="1"/>
  <c r="I34" i="106"/>
  <c r="L34" i="106" s="1"/>
  <c r="I30" i="106"/>
  <c r="L30" i="106" s="1"/>
  <c r="I26" i="106"/>
  <c r="L26" i="106" s="1"/>
  <c r="I22" i="106"/>
  <c r="L22" i="106" s="1"/>
  <c r="I18" i="106"/>
  <c r="L18" i="106" s="1"/>
  <c r="J16" i="106"/>
  <c r="K16" i="106" s="1"/>
  <c r="J13" i="106"/>
  <c r="K13" i="106" s="1"/>
  <c r="J85" i="106"/>
  <c r="K85" i="106" s="1"/>
  <c r="J81" i="106"/>
  <c r="K81" i="106" s="1"/>
  <c r="J77" i="106"/>
  <c r="K77" i="106" s="1"/>
  <c r="J73" i="106"/>
  <c r="K73" i="106" s="1"/>
  <c r="J69" i="106"/>
  <c r="K69" i="106" s="1"/>
  <c r="J65" i="106"/>
  <c r="K65" i="106" s="1"/>
  <c r="J61" i="106"/>
  <c r="K61" i="106" s="1"/>
  <c r="J57" i="106"/>
  <c r="K57" i="106" s="1"/>
  <c r="J53" i="106"/>
  <c r="K53" i="106" s="1"/>
  <c r="J49" i="106"/>
  <c r="K49" i="106" s="1"/>
  <c r="J45" i="106"/>
  <c r="K45" i="106" s="1"/>
  <c r="J41" i="106"/>
  <c r="K41" i="106" s="1"/>
  <c r="J37" i="106"/>
  <c r="K37" i="106" s="1"/>
  <c r="J33" i="106"/>
  <c r="K33" i="106" s="1"/>
  <c r="J29" i="106"/>
  <c r="K29" i="106" s="1"/>
  <c r="J25" i="106"/>
  <c r="K25" i="106" s="1"/>
  <c r="J21" i="106"/>
  <c r="K21" i="106" s="1"/>
  <c r="J17" i="106"/>
  <c r="K17" i="106" s="1"/>
  <c r="I16" i="106"/>
  <c r="L16" i="106" s="1"/>
  <c r="I13" i="106"/>
  <c r="L13" i="106" s="1"/>
  <c r="J93" i="106"/>
  <c r="K93" i="106" s="1"/>
  <c r="I85" i="106"/>
  <c r="L85" i="106" s="1"/>
  <c r="I81" i="106"/>
  <c r="L81" i="106" s="1"/>
  <c r="I77" i="106"/>
  <c r="L77" i="106" s="1"/>
  <c r="I73" i="106"/>
  <c r="L73" i="106" s="1"/>
  <c r="I69" i="106"/>
  <c r="L69" i="106" s="1"/>
  <c r="I65" i="106"/>
  <c r="L65" i="106" s="1"/>
  <c r="I61" i="106"/>
  <c r="L61" i="106" s="1"/>
  <c r="I57" i="106"/>
  <c r="L57" i="106" s="1"/>
  <c r="I53" i="106"/>
  <c r="L53" i="106" s="1"/>
  <c r="I49" i="106"/>
  <c r="L49" i="106" s="1"/>
  <c r="I45" i="106"/>
  <c r="L45" i="106" s="1"/>
  <c r="I41" i="106"/>
  <c r="L41" i="106" s="1"/>
  <c r="I37" i="106"/>
  <c r="L37" i="106" s="1"/>
  <c r="I33" i="106"/>
  <c r="L33" i="106" s="1"/>
  <c r="I29" i="106"/>
  <c r="L29" i="106" s="1"/>
  <c r="I25" i="106"/>
  <c r="L25" i="106" s="1"/>
  <c r="I21" i="106"/>
  <c r="L21" i="106" s="1"/>
  <c r="I17" i="106"/>
  <c r="L17" i="106" s="1"/>
  <c r="J15" i="106"/>
  <c r="K15" i="106" s="1"/>
  <c r="J9" i="106"/>
  <c r="K9" i="106" s="1"/>
  <c r="J4" i="106"/>
  <c r="K4" i="106" s="1"/>
  <c r="J125" i="106"/>
  <c r="K125" i="106" s="1"/>
  <c r="J84" i="106"/>
  <c r="K84" i="106" s="1"/>
  <c r="J80" i="106"/>
  <c r="K80" i="106" s="1"/>
  <c r="J76" i="106"/>
  <c r="K76" i="106" s="1"/>
  <c r="J72" i="106"/>
  <c r="K72" i="106" s="1"/>
  <c r="J68" i="106"/>
  <c r="K68" i="106" s="1"/>
  <c r="J64" i="106"/>
  <c r="K64" i="106" s="1"/>
  <c r="J60" i="106"/>
  <c r="K60" i="106" s="1"/>
  <c r="J56" i="106"/>
  <c r="K56" i="106" s="1"/>
  <c r="J52" i="106"/>
  <c r="K52" i="106" s="1"/>
  <c r="J48" i="106"/>
  <c r="K48" i="106" s="1"/>
  <c r="J44" i="106"/>
  <c r="K44" i="106" s="1"/>
  <c r="J40" i="106"/>
  <c r="K40" i="106" s="1"/>
  <c r="J36" i="106"/>
  <c r="K36" i="106" s="1"/>
  <c r="J32" i="106"/>
  <c r="K32" i="106" s="1"/>
  <c r="J28" i="106"/>
  <c r="K28" i="106" s="1"/>
  <c r="J24" i="106"/>
  <c r="K24" i="106" s="1"/>
  <c r="J20" i="106"/>
  <c r="K20" i="106" s="1"/>
  <c r="I15" i="106"/>
  <c r="L15" i="106" s="1"/>
  <c r="I9" i="106"/>
  <c r="L9" i="106" s="1"/>
  <c r="I4" i="106"/>
  <c r="L4" i="106" s="1"/>
  <c r="J109" i="106"/>
  <c r="K109" i="106" s="1"/>
  <c r="J91" i="106"/>
  <c r="K91" i="106" s="1"/>
  <c r="J83" i="106"/>
  <c r="K83" i="106" s="1"/>
  <c r="J79" i="106"/>
  <c r="K79" i="106" s="1"/>
  <c r="J75" i="106"/>
  <c r="K75" i="106" s="1"/>
  <c r="J71" i="106"/>
  <c r="K71" i="106" s="1"/>
  <c r="J67" i="106"/>
  <c r="K67" i="106" s="1"/>
  <c r="J63" i="106"/>
  <c r="K63" i="106" s="1"/>
  <c r="J59" i="106"/>
  <c r="K59" i="106" s="1"/>
  <c r="J55" i="106"/>
  <c r="K55" i="106" s="1"/>
  <c r="J51" i="106"/>
  <c r="K51" i="106" s="1"/>
  <c r="J47" i="106"/>
  <c r="K47" i="106" s="1"/>
  <c r="J43" i="106"/>
  <c r="K43" i="106" s="1"/>
  <c r="J39" i="106"/>
  <c r="K39" i="106" s="1"/>
  <c r="J35" i="106"/>
  <c r="K35" i="106" s="1"/>
  <c r="J31" i="106"/>
  <c r="K31" i="106" s="1"/>
  <c r="J27" i="106"/>
  <c r="K27" i="106" s="1"/>
  <c r="J23" i="106"/>
  <c r="K23" i="106" s="1"/>
  <c r="J19" i="106"/>
  <c r="K19" i="106" s="1"/>
  <c r="I14" i="106"/>
  <c r="L14" i="106" s="1"/>
  <c r="J87" i="106"/>
  <c r="K87" i="106" s="1"/>
  <c r="I83" i="106"/>
  <c r="L83" i="106" s="1"/>
  <c r="I79" i="106"/>
  <c r="L79" i="106" s="1"/>
  <c r="I75" i="106"/>
  <c r="L75" i="106" s="1"/>
  <c r="I71" i="106"/>
  <c r="L71" i="106" s="1"/>
  <c r="I67" i="106"/>
  <c r="L67" i="106" s="1"/>
  <c r="I63" i="106"/>
  <c r="L63" i="106" s="1"/>
  <c r="I59" i="106"/>
  <c r="L59" i="106" s="1"/>
  <c r="I55" i="106"/>
  <c r="L55" i="106" s="1"/>
  <c r="I51" i="106"/>
  <c r="L51" i="106" s="1"/>
  <c r="I47" i="106"/>
  <c r="L47" i="106" s="1"/>
  <c r="I43" i="106"/>
  <c r="L43" i="106" s="1"/>
  <c r="J117" i="106"/>
  <c r="K117" i="106" s="1"/>
  <c r="I80" i="106"/>
  <c r="L80" i="106" s="1"/>
  <c r="I72" i="106"/>
  <c r="L72" i="106" s="1"/>
  <c r="I64" i="106"/>
  <c r="L64" i="106" s="1"/>
  <c r="I39" i="106"/>
  <c r="L39" i="106" s="1"/>
  <c r="I36" i="106"/>
  <c r="L36" i="106" s="1"/>
  <c r="I3" i="106"/>
  <c r="L3" i="106" s="1"/>
  <c r="J101" i="106"/>
  <c r="K101" i="106" s="1"/>
  <c r="I56" i="106"/>
  <c r="L56" i="106" s="1"/>
  <c r="J2" i="106"/>
  <c r="K2" i="106" s="1"/>
  <c r="I48" i="106"/>
  <c r="L48" i="106" s="1"/>
  <c r="I40" i="106"/>
  <c r="L40" i="106" s="1"/>
  <c r="I2" i="106"/>
  <c r="L2" i="106" s="1"/>
  <c r="I84" i="106"/>
  <c r="L84" i="106" s="1"/>
  <c r="I76" i="106"/>
  <c r="L76" i="106" s="1"/>
  <c r="I68" i="106"/>
  <c r="L68" i="106" s="1"/>
  <c r="I23" i="106"/>
  <c r="L23" i="106" s="1"/>
  <c r="I20" i="106"/>
  <c r="L20" i="106" s="1"/>
  <c r="J12" i="106"/>
  <c r="K12" i="106" s="1"/>
  <c r="I8" i="106"/>
  <c r="L8" i="106" s="1"/>
  <c r="O6" i="106"/>
  <c r="I60" i="106"/>
  <c r="L60" i="106" s="1"/>
  <c r="I52" i="106"/>
  <c r="L52" i="106" s="1"/>
  <c r="I27" i="106"/>
  <c r="L27" i="106" s="1"/>
  <c r="I24" i="106"/>
  <c r="L24" i="106" s="1"/>
  <c r="I12" i="106"/>
  <c r="L12" i="106" s="1"/>
  <c r="J11" i="106"/>
  <c r="K11" i="106" s="1"/>
  <c r="J10" i="106"/>
  <c r="K10" i="106" s="1"/>
  <c r="J7" i="106"/>
  <c r="K7" i="106" s="1"/>
  <c r="J6" i="106"/>
  <c r="K6" i="106" s="1"/>
  <c r="I44" i="106"/>
  <c r="L44" i="106" s="1"/>
  <c r="I19" i="106"/>
  <c r="L19" i="106" s="1"/>
  <c r="J14" i="106"/>
  <c r="K14" i="106" s="1"/>
  <c r="I6" i="106"/>
  <c r="L6" i="106" s="1"/>
  <c r="I10" i="106"/>
  <c r="L10" i="106" s="1"/>
  <c r="I31" i="106"/>
  <c r="L31" i="106" s="1"/>
  <c r="J8" i="106"/>
  <c r="K8" i="106" s="1"/>
  <c r="I5" i="106"/>
  <c r="L5" i="106" s="1"/>
  <c r="I32" i="106"/>
  <c r="L32" i="106" s="1"/>
  <c r="I35" i="106"/>
  <c r="L35" i="106" s="1"/>
  <c r="I7" i="106"/>
  <c r="L7" i="106" s="1"/>
  <c r="I28" i="106"/>
  <c r="L28" i="106" s="1"/>
  <c r="R4" i="103"/>
  <c r="R5" i="102" s="1"/>
  <c r="R3" i="103"/>
  <c r="R2" i="103"/>
  <c r="X30" i="93"/>
  <c r="Q21" i="93" s="1"/>
  <c r="X16" i="93"/>
  <c r="X17" i="93"/>
  <c r="X10" i="93"/>
  <c r="X13" i="93"/>
  <c r="X14" i="93"/>
  <c r="X24" i="93"/>
  <c r="X23" i="93"/>
  <c r="N26" i="93"/>
  <c r="N24" i="93"/>
  <c r="N13" i="93"/>
  <c r="N14" i="93"/>
  <c r="N17" i="93"/>
  <c r="N9" i="93"/>
  <c r="N8" i="93"/>
  <c r="N4" i="93"/>
  <c r="N2" i="93"/>
  <c r="N20" i="93"/>
  <c r="N7" i="93"/>
  <c r="N15" i="93"/>
  <c r="N5" i="93"/>
  <c r="N25" i="93"/>
  <c r="N32" i="93"/>
  <c r="N16" i="93"/>
  <c r="N3" i="93"/>
  <c r="N19" i="93"/>
  <c r="N6" i="93"/>
  <c r="N18" i="93"/>
  <c r="N31" i="93"/>
  <c r="N27" i="93"/>
  <c r="N30" i="93"/>
  <c r="N12" i="93"/>
  <c r="N23" i="93"/>
  <c r="N11" i="93"/>
  <c r="N21" i="93"/>
  <c r="N22" i="93"/>
  <c r="N29" i="93"/>
  <c r="N10" i="93"/>
  <c r="N28" i="93"/>
  <c r="Q12" i="93"/>
  <c r="Q28" i="93"/>
  <c r="X3" i="93"/>
  <c r="X2" i="93"/>
  <c r="R19" i="75"/>
  <c r="S21" i="75"/>
  <c r="Q19" i="75"/>
  <c r="R21" i="75"/>
  <c r="Q20" i="75"/>
  <c r="Q21" i="75"/>
  <c r="S19" i="75"/>
  <c r="R20" i="75"/>
  <c r="R20" i="77"/>
  <c r="R21" i="77"/>
  <c r="Q19" i="77"/>
  <c r="Q21" i="77"/>
  <c r="Q20" i="77"/>
  <c r="S20" i="77"/>
  <c r="S19" i="77"/>
  <c r="R19" i="77"/>
  <c r="S21" i="77"/>
  <c r="Q20" i="73"/>
  <c r="R20" i="73" s="1"/>
  <c r="F19" i="87" s="1"/>
  <c r="P26" i="73"/>
  <c r="S26" i="73" s="1"/>
  <c r="T26" i="73" s="1"/>
  <c r="E25" i="87" s="1"/>
  <c r="Q28" i="73"/>
  <c r="R28" i="73" s="1"/>
  <c r="F27" i="87" s="1"/>
  <c r="P20" i="73"/>
  <c r="S20" i="73" s="1"/>
  <c r="T20" i="73" s="1"/>
  <c r="E19" i="87" s="1"/>
  <c r="G19" i="87" s="1"/>
  <c r="P17" i="73"/>
  <c r="S17" i="73" s="1"/>
  <c r="T17" i="73" s="1"/>
  <c r="E16" i="87" s="1"/>
  <c r="Q11" i="73"/>
  <c r="R11" i="73" s="1"/>
  <c r="F10" i="87" s="1"/>
  <c r="Q14" i="73"/>
  <c r="R14" i="73" s="1"/>
  <c r="Q21" i="73"/>
  <c r="R21" i="73" s="1"/>
  <c r="F20" i="87" s="1"/>
  <c r="Q27" i="73"/>
  <c r="R27" i="73" s="1"/>
  <c r="F26" i="87" s="1"/>
  <c r="Q24" i="73"/>
  <c r="R24" i="73" s="1"/>
  <c r="F23" i="87" s="1"/>
  <c r="Q23" i="73"/>
  <c r="R23" i="73" s="1"/>
  <c r="F22" i="87" s="1"/>
  <c r="Q33" i="73"/>
  <c r="R33" i="73" s="1"/>
  <c r="F32" i="87" s="1"/>
  <c r="P21" i="73"/>
  <c r="S21" i="73" s="1"/>
  <c r="T21" i="73" s="1"/>
  <c r="E20" i="87" s="1"/>
  <c r="G20" i="87" s="1"/>
  <c r="Q19" i="73"/>
  <c r="R19" i="73" s="1"/>
  <c r="F18" i="87" s="1"/>
  <c r="Q18" i="73"/>
  <c r="R18" i="73" s="1"/>
  <c r="F17" i="87" s="1"/>
  <c r="Q30" i="73"/>
  <c r="R30" i="73" s="1"/>
  <c r="F29" i="87" s="1"/>
  <c r="Q16" i="73"/>
  <c r="R16" i="73" s="1"/>
  <c r="F15" i="87" s="1"/>
  <c r="P14" i="73"/>
  <c r="S14" i="73" s="1"/>
  <c r="T14" i="73" s="1"/>
  <c r="E13" i="87" s="1"/>
  <c r="P8" i="73"/>
  <c r="S8" i="73" s="1"/>
  <c r="T8" i="73" s="1"/>
  <c r="E7" i="87" s="1"/>
  <c r="Q15" i="73"/>
  <c r="R15" i="73" s="1"/>
  <c r="F14" i="87" s="1"/>
  <c r="Q29" i="73"/>
  <c r="R29" i="73" s="1"/>
  <c r="F28" i="87" s="1"/>
  <c r="Q17" i="73"/>
  <c r="R17" i="73" s="1"/>
  <c r="F16" i="87" s="1"/>
  <c r="Q25" i="73"/>
  <c r="R25" i="73" s="1"/>
  <c r="P24" i="73"/>
  <c r="S24" i="73" s="1"/>
  <c r="T24" i="73" s="1"/>
  <c r="E23" i="87" s="1"/>
  <c r="Q10" i="73"/>
  <c r="R10" i="73" s="1"/>
  <c r="F9" i="87" s="1"/>
  <c r="P5" i="73"/>
  <c r="S5" i="73" s="1"/>
  <c r="T5" i="73" s="1"/>
  <c r="E4" i="87" s="1"/>
  <c r="P33" i="73"/>
  <c r="S33" i="73" s="1"/>
  <c r="Q12" i="73"/>
  <c r="R12" i="73" s="1"/>
  <c r="P16" i="73"/>
  <c r="S16" i="73" s="1"/>
  <c r="T16" i="73" s="1"/>
  <c r="E15" i="87" s="1"/>
  <c r="G15" i="87" s="1"/>
  <c r="Q31" i="73"/>
  <c r="R31" i="73" s="1"/>
  <c r="Q32" i="73"/>
  <c r="R32" i="73" s="1"/>
  <c r="P30" i="73"/>
  <c r="S30" i="73" s="1"/>
  <c r="T30" i="73" s="1"/>
  <c r="E29" i="87" s="1"/>
  <c r="G29" i="87" s="1"/>
  <c r="P28" i="73"/>
  <c r="S28" i="73" s="1"/>
  <c r="T28" i="73" s="1"/>
  <c r="E27" i="87" s="1"/>
  <c r="G27" i="87" s="1"/>
  <c r="P12" i="73"/>
  <c r="S12" i="73" s="1"/>
  <c r="T12" i="73" s="1"/>
  <c r="E11" i="87" s="1"/>
  <c r="P25" i="73"/>
  <c r="S25" i="73" s="1"/>
  <c r="T25" i="73" s="1"/>
  <c r="E24" i="87" s="1"/>
  <c r="Q22" i="73"/>
  <c r="R22" i="73" s="1"/>
  <c r="F21" i="87" s="1"/>
  <c r="P13" i="73"/>
  <c r="S13" i="73" s="1"/>
  <c r="P10" i="73"/>
  <c r="S10" i="73" s="1"/>
  <c r="T10" i="73" s="1"/>
  <c r="E9" i="87" s="1"/>
  <c r="G9" i="87" s="1"/>
  <c r="P29" i="73"/>
  <c r="S29" i="73" s="1"/>
  <c r="T29" i="73" s="1"/>
  <c r="E28" i="87" s="1"/>
  <c r="G28" i="87" s="1"/>
  <c r="Q6" i="73"/>
  <c r="R6" i="73" s="1"/>
  <c r="F5" i="87" s="1"/>
  <c r="Q26" i="73"/>
  <c r="R26" i="73" s="1"/>
  <c r="P31" i="73"/>
  <c r="S31" i="73" s="1"/>
  <c r="T31" i="73" s="1"/>
  <c r="E30" i="87" s="1"/>
  <c r="Q13" i="73"/>
  <c r="R13" i="73" s="1"/>
  <c r="F12" i="87" s="1"/>
  <c r="P11" i="73"/>
  <c r="S11" i="73" s="1"/>
  <c r="T11" i="73" s="1"/>
  <c r="E10" i="87" s="1"/>
  <c r="P32" i="73"/>
  <c r="S32" i="73" s="1"/>
  <c r="T32" i="73" s="1"/>
  <c r="E31" i="87" s="1"/>
  <c r="P19" i="73"/>
  <c r="S19" i="73" s="1"/>
  <c r="T19" i="73" s="1"/>
  <c r="E18" i="87" s="1"/>
  <c r="G18" i="87" s="1"/>
  <c r="P22" i="73"/>
  <c r="S22" i="73" s="1"/>
  <c r="T22" i="73" s="1"/>
  <c r="E21" i="87" s="1"/>
  <c r="G21" i="87" s="1"/>
  <c r="P18" i="73"/>
  <c r="S18" i="73" s="1"/>
  <c r="T18" i="73" s="1"/>
  <c r="E17" i="87" s="1"/>
  <c r="P15" i="73"/>
  <c r="S15" i="73" s="1"/>
  <c r="T15" i="73" s="1"/>
  <c r="E14" i="87" s="1"/>
  <c r="P27" i="73"/>
  <c r="S27" i="73" s="1"/>
  <c r="T27" i="73" s="1"/>
  <c r="E26" i="87" s="1"/>
  <c r="G26" i="87" s="1"/>
  <c r="P23" i="73"/>
  <c r="S23" i="73" s="1"/>
  <c r="Q5" i="73"/>
  <c r="R5" i="73" s="1"/>
  <c r="Q8" i="73"/>
  <c r="R8" i="73" s="1"/>
  <c r="F7" i="87" s="1"/>
  <c r="N3" i="73"/>
  <c r="Q3" i="73" s="1"/>
  <c r="R3" i="73" s="1"/>
  <c r="F2" i="87" s="1"/>
  <c r="P6" i="73"/>
  <c r="S6" i="73" s="1"/>
  <c r="T6" i="73" s="1"/>
  <c r="E5" i="87" s="1"/>
  <c r="G5" i="87" s="1"/>
  <c r="N9" i="73"/>
  <c r="O7" i="73"/>
  <c r="Q7" i="73" s="1"/>
  <c r="R7" i="73" s="1"/>
  <c r="F6" i="87" s="1"/>
  <c r="N4" i="73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6" i="1"/>
  <c r="Q27" i="93" l="1"/>
  <c r="Q24" i="93"/>
  <c r="I22" i="4"/>
  <c r="I30" i="4"/>
  <c r="I7" i="4"/>
  <c r="I15" i="4"/>
  <c r="I23" i="4"/>
  <c r="I31" i="4"/>
  <c r="I24" i="4"/>
  <c r="I9" i="4"/>
  <c r="I17" i="4"/>
  <c r="I25" i="4"/>
  <c r="I8" i="4"/>
  <c r="I10" i="4"/>
  <c r="I18" i="4"/>
  <c r="I26" i="4"/>
  <c r="I16" i="4"/>
  <c r="I3" i="4"/>
  <c r="AC9" i="4" s="1"/>
  <c r="I11" i="4"/>
  <c r="I19" i="4"/>
  <c r="I27" i="4"/>
  <c r="I14" i="4"/>
  <c r="I4" i="4"/>
  <c r="I12" i="4"/>
  <c r="I20" i="4"/>
  <c r="I28" i="4"/>
  <c r="I6" i="4"/>
  <c r="I32" i="4"/>
  <c r="I5" i="4"/>
  <c r="I13" i="4"/>
  <c r="I21" i="4"/>
  <c r="I29" i="4"/>
  <c r="O16" i="105"/>
  <c r="P16" i="105"/>
  <c r="P3" i="105" s="1"/>
  <c r="P6" i="105" s="1"/>
  <c r="P15" i="105"/>
  <c r="R2" i="102" a="1"/>
  <c r="X34" i="93"/>
  <c r="Q3" i="93"/>
  <c r="X35" i="93"/>
  <c r="Q18" i="93"/>
  <c r="Q7" i="93"/>
  <c r="Q20" i="93"/>
  <c r="Q31" i="93"/>
  <c r="Q5" i="93"/>
  <c r="Q8" i="93"/>
  <c r="Q25" i="93"/>
  <c r="Q17" i="93"/>
  <c r="Q11" i="93"/>
  <c r="Q9" i="93"/>
  <c r="Q19" i="93"/>
  <c r="Q4" i="93"/>
  <c r="Q23" i="93"/>
  <c r="Q6" i="93"/>
  <c r="Q15" i="93"/>
  <c r="Q22" i="93"/>
  <c r="Q13" i="93"/>
  <c r="Q2" i="93"/>
  <c r="Q16" i="93"/>
  <c r="Q10" i="93"/>
  <c r="Q26" i="93"/>
  <c r="Q30" i="93"/>
  <c r="Q29" i="93"/>
  <c r="Q14" i="93"/>
  <c r="Q32" i="93"/>
  <c r="K104" i="105"/>
  <c r="L104" i="105" s="1"/>
  <c r="J96" i="105"/>
  <c r="M96" i="105" s="1"/>
  <c r="J74" i="105"/>
  <c r="M74" i="105" s="1"/>
  <c r="J67" i="105"/>
  <c r="M67" i="105" s="1"/>
  <c r="K26" i="105"/>
  <c r="L26" i="105" s="1"/>
  <c r="J61" i="105"/>
  <c r="M61" i="105" s="1"/>
  <c r="K14" i="105"/>
  <c r="L14" i="105" s="1"/>
  <c r="J194" i="105"/>
  <c r="M194" i="105" s="1"/>
  <c r="K192" i="105"/>
  <c r="L192" i="105" s="1"/>
  <c r="K160" i="105"/>
  <c r="L160" i="105" s="1"/>
  <c r="K128" i="105"/>
  <c r="L128" i="105" s="1"/>
  <c r="J177" i="105"/>
  <c r="M177" i="105" s="1"/>
  <c r="J145" i="105"/>
  <c r="M145" i="105" s="1"/>
  <c r="J187" i="105"/>
  <c r="M187" i="105" s="1"/>
  <c r="J155" i="105"/>
  <c r="M155" i="105" s="1"/>
  <c r="J188" i="105"/>
  <c r="M188" i="105" s="1"/>
  <c r="J156" i="105"/>
  <c r="M156" i="105" s="1"/>
  <c r="J178" i="105"/>
  <c r="M178" i="105" s="1"/>
  <c r="K96" i="105"/>
  <c r="L96" i="105" s="1"/>
  <c r="K64" i="105"/>
  <c r="L64" i="105" s="1"/>
  <c r="J120" i="105"/>
  <c r="M120" i="105" s="1"/>
  <c r="J88" i="105"/>
  <c r="M88" i="105" s="1"/>
  <c r="J56" i="105"/>
  <c r="M56" i="105" s="1"/>
  <c r="J128" i="105"/>
  <c r="M128" i="105" s="1"/>
  <c r="J98" i="105"/>
  <c r="M98" i="105" s="1"/>
  <c r="J66" i="105"/>
  <c r="M66" i="105" s="1"/>
  <c r="K163" i="105"/>
  <c r="L163" i="105" s="1"/>
  <c r="J123" i="105"/>
  <c r="M123" i="105" s="1"/>
  <c r="J91" i="105"/>
  <c r="M91" i="105" s="1"/>
  <c r="J59" i="105"/>
  <c r="M59" i="105" s="1"/>
  <c r="K125" i="105"/>
  <c r="L125" i="105" s="1"/>
  <c r="K79" i="105"/>
  <c r="L79" i="105" s="1"/>
  <c r="K32" i="105"/>
  <c r="L32" i="105" s="1"/>
  <c r="K24" i="105"/>
  <c r="L24" i="105" s="1"/>
  <c r="K16" i="105"/>
  <c r="L16" i="105" s="1"/>
  <c r="J102" i="105"/>
  <c r="M102" i="105" s="1"/>
  <c r="J40" i="105"/>
  <c r="M40" i="105" s="1"/>
  <c r="J26" i="105"/>
  <c r="M26" i="105" s="1"/>
  <c r="J18" i="105"/>
  <c r="M18" i="105" s="1"/>
  <c r="K183" i="105"/>
  <c r="L183" i="105" s="1"/>
  <c r="J89" i="105"/>
  <c r="M89" i="105" s="1"/>
  <c r="K49" i="105"/>
  <c r="L49" i="105" s="1"/>
  <c r="J8" i="105"/>
  <c r="M8" i="105" s="1"/>
  <c r="K135" i="105"/>
  <c r="L135" i="105" s="1"/>
  <c r="K110" i="105"/>
  <c r="L110" i="105" s="1"/>
  <c r="K69" i="105"/>
  <c r="L69" i="105" s="1"/>
  <c r="J117" i="105"/>
  <c r="M117" i="105" s="1"/>
  <c r="K55" i="105"/>
  <c r="L55" i="105" s="1"/>
  <c r="K134" i="105"/>
  <c r="L134" i="105" s="1"/>
  <c r="J134" i="105"/>
  <c r="M134" i="105" s="1"/>
  <c r="K151" i="105"/>
  <c r="L151" i="105" s="1"/>
  <c r="J60" i="105"/>
  <c r="M60" i="105" s="1"/>
  <c r="K90" i="105"/>
  <c r="L90" i="105" s="1"/>
  <c r="J53" i="105"/>
  <c r="M53" i="105" s="1"/>
  <c r="K46" i="105"/>
  <c r="L46" i="105" s="1"/>
  <c r="K4" i="105"/>
  <c r="L4" i="105" s="1"/>
  <c r="K23" i="105"/>
  <c r="L23" i="105" s="1"/>
  <c r="J17" i="105"/>
  <c r="M17" i="105" s="1"/>
  <c r="J84" i="105"/>
  <c r="M84" i="105" s="1"/>
  <c r="J7" i="105"/>
  <c r="M7" i="105" s="1"/>
  <c r="K103" i="105"/>
  <c r="L103" i="105" s="1"/>
  <c r="J110" i="105"/>
  <c r="M110" i="105" s="1"/>
  <c r="J81" i="105"/>
  <c r="M81" i="105" s="1"/>
  <c r="J13" i="105"/>
  <c r="M13" i="105" s="1"/>
  <c r="J45" i="105"/>
  <c r="M45" i="105" s="1"/>
  <c r="J62" i="105"/>
  <c r="M62" i="105" s="1"/>
  <c r="J108" i="105"/>
  <c r="M108" i="105" s="1"/>
  <c r="J86" i="105"/>
  <c r="M86" i="105" s="1"/>
  <c r="K82" i="105"/>
  <c r="L82" i="105" s="1"/>
  <c r="K3" i="105"/>
  <c r="L3" i="105" s="1"/>
  <c r="K44" i="105"/>
  <c r="L44" i="105" s="1"/>
  <c r="J191" i="105"/>
  <c r="M191" i="105" s="1"/>
  <c r="J159" i="105"/>
  <c r="M159" i="105" s="1"/>
  <c r="J197" i="105"/>
  <c r="M197" i="105" s="1"/>
  <c r="J168" i="105"/>
  <c r="M168" i="105" s="1"/>
  <c r="K170" i="105"/>
  <c r="L170" i="105" s="1"/>
  <c r="K138" i="105"/>
  <c r="L138" i="105" s="1"/>
  <c r="K180" i="105"/>
  <c r="L180" i="105" s="1"/>
  <c r="K148" i="105"/>
  <c r="L148" i="105" s="1"/>
  <c r="K181" i="105"/>
  <c r="L181" i="105" s="1"/>
  <c r="K149" i="105"/>
  <c r="L149" i="105" s="1"/>
  <c r="J174" i="105"/>
  <c r="M174" i="105" s="1"/>
  <c r="J127" i="105"/>
  <c r="M127" i="105" s="1"/>
  <c r="J95" i="105"/>
  <c r="M95" i="105" s="1"/>
  <c r="J63" i="105"/>
  <c r="M63" i="105" s="1"/>
  <c r="K113" i="105"/>
  <c r="L113" i="105" s="1"/>
  <c r="K81" i="105"/>
  <c r="L81" i="105" s="1"/>
  <c r="K199" i="105"/>
  <c r="L199" i="105" s="1"/>
  <c r="K123" i="105"/>
  <c r="L123" i="105" s="1"/>
  <c r="K91" i="105"/>
  <c r="L91" i="105" s="1"/>
  <c r="K59" i="105"/>
  <c r="L59" i="105" s="1"/>
  <c r="K161" i="105"/>
  <c r="L161" i="105" s="1"/>
  <c r="K116" i="105"/>
  <c r="L116" i="105" s="1"/>
  <c r="K84" i="105"/>
  <c r="L84" i="105" s="1"/>
  <c r="K52" i="105"/>
  <c r="L52" i="105" s="1"/>
  <c r="K118" i="105"/>
  <c r="L118" i="105" s="1"/>
  <c r="K77" i="105"/>
  <c r="L77" i="105" s="1"/>
  <c r="K31" i="105"/>
  <c r="L31" i="105" s="1"/>
  <c r="J12" i="105"/>
  <c r="M12" i="105" s="1"/>
  <c r="J93" i="105"/>
  <c r="M93" i="105" s="1"/>
  <c r="K33" i="105"/>
  <c r="L33" i="105" s="1"/>
  <c r="J25" i="105"/>
  <c r="M25" i="105" s="1"/>
  <c r="J150" i="105"/>
  <c r="M150" i="105" s="1"/>
  <c r="K42" i="105"/>
  <c r="L42" i="105" s="1"/>
  <c r="J190" i="105"/>
  <c r="M190" i="105" s="1"/>
  <c r="J52" i="105"/>
  <c r="M52" i="105" s="1"/>
  <c r="K45" i="105"/>
  <c r="L45" i="105" s="1"/>
  <c r="K58" i="105"/>
  <c r="L58" i="105" s="1"/>
  <c r="J42" i="105"/>
  <c r="M42" i="105" s="1"/>
  <c r="J24" i="105"/>
  <c r="M24" i="105" s="1"/>
  <c r="K166" i="105"/>
  <c r="L166" i="105" s="1"/>
  <c r="J200" i="105"/>
  <c r="M200" i="105" s="1"/>
  <c r="K184" i="105"/>
  <c r="L184" i="105" s="1"/>
  <c r="K152" i="105"/>
  <c r="L152" i="105" s="1"/>
  <c r="K193" i="105"/>
  <c r="L193" i="105" s="1"/>
  <c r="K200" i="105"/>
  <c r="L200" i="105" s="1"/>
  <c r="J169" i="105"/>
  <c r="M169" i="105" s="1"/>
  <c r="J137" i="105"/>
  <c r="M137" i="105" s="1"/>
  <c r="J179" i="105"/>
  <c r="M179" i="105" s="1"/>
  <c r="J147" i="105"/>
  <c r="M147" i="105" s="1"/>
  <c r="J180" i="105"/>
  <c r="M180" i="105" s="1"/>
  <c r="J148" i="105"/>
  <c r="M148" i="105" s="1"/>
  <c r="J162" i="105"/>
  <c r="M162" i="105" s="1"/>
  <c r="K120" i="105"/>
  <c r="L120" i="105" s="1"/>
  <c r="K88" i="105"/>
  <c r="L88" i="105" s="1"/>
  <c r="K56" i="105"/>
  <c r="L56" i="105" s="1"/>
  <c r="J112" i="105"/>
  <c r="M112" i="105" s="1"/>
  <c r="J80" i="105"/>
  <c r="M80" i="105" s="1"/>
  <c r="K167" i="105"/>
  <c r="L167" i="105" s="1"/>
  <c r="J122" i="105"/>
  <c r="M122" i="105" s="1"/>
  <c r="J90" i="105"/>
  <c r="M90" i="105" s="1"/>
  <c r="J58" i="105"/>
  <c r="M58" i="105" s="1"/>
  <c r="J154" i="105"/>
  <c r="M154" i="105" s="1"/>
  <c r="J115" i="105"/>
  <c r="M115" i="105" s="1"/>
  <c r="J83" i="105"/>
  <c r="M83" i="105" s="1"/>
  <c r="J51" i="105"/>
  <c r="M51" i="105" s="1"/>
  <c r="K111" i="105"/>
  <c r="L111" i="105" s="1"/>
  <c r="K70" i="105"/>
  <c r="L70" i="105" s="1"/>
  <c r="K30" i="105"/>
  <c r="L30" i="105" s="1"/>
  <c r="K22" i="105"/>
  <c r="L22" i="105" s="1"/>
  <c r="J4" i="105"/>
  <c r="M4" i="105" s="1"/>
  <c r="J32" i="105"/>
  <c r="M32" i="105" s="1"/>
  <c r="J16" i="105"/>
  <c r="M16" i="105" s="1"/>
  <c r="J121" i="105"/>
  <c r="M121" i="105" s="1"/>
  <c r="J41" i="105"/>
  <c r="M41" i="105" s="1"/>
  <c r="K101" i="105"/>
  <c r="L101" i="105" s="1"/>
  <c r="J101" i="105"/>
  <c r="M101" i="105" s="1"/>
  <c r="J195" i="105"/>
  <c r="M195" i="105" s="1"/>
  <c r="K176" i="105"/>
  <c r="L176" i="105" s="1"/>
  <c r="K144" i="105"/>
  <c r="L144" i="105" s="1"/>
  <c r="K185" i="105"/>
  <c r="L185" i="105" s="1"/>
  <c r="J193" i="105"/>
  <c r="M193" i="105" s="1"/>
  <c r="J161" i="105"/>
  <c r="M161" i="105" s="1"/>
  <c r="J129" i="105"/>
  <c r="M129" i="105" s="1"/>
  <c r="J171" i="105"/>
  <c r="M171" i="105" s="1"/>
  <c r="J139" i="105"/>
  <c r="M139" i="105" s="1"/>
  <c r="J172" i="105"/>
  <c r="M172" i="105" s="1"/>
  <c r="J140" i="105"/>
  <c r="M140" i="105" s="1"/>
  <c r="K153" i="105"/>
  <c r="L153" i="105" s="1"/>
  <c r="K112" i="105"/>
  <c r="L112" i="105" s="1"/>
  <c r="K80" i="105"/>
  <c r="L80" i="105" s="1"/>
  <c r="K190" i="105"/>
  <c r="L190" i="105" s="1"/>
  <c r="J104" i="105"/>
  <c r="M104" i="105" s="1"/>
  <c r="J72" i="105"/>
  <c r="M72" i="105" s="1"/>
  <c r="J158" i="105"/>
  <c r="M158" i="105" s="1"/>
  <c r="J114" i="105"/>
  <c r="M114" i="105" s="1"/>
  <c r="J82" i="105"/>
  <c r="M82" i="105" s="1"/>
  <c r="J50" i="105"/>
  <c r="M50" i="105" s="1"/>
  <c r="K145" i="105"/>
  <c r="L145" i="105" s="1"/>
  <c r="J107" i="105"/>
  <c r="M107" i="105" s="1"/>
  <c r="J75" i="105"/>
  <c r="M75" i="105" s="1"/>
  <c r="K187" i="105"/>
  <c r="L187" i="105" s="1"/>
  <c r="K102" i="105"/>
  <c r="L102" i="105" s="1"/>
  <c r="K48" i="105"/>
  <c r="L48" i="105" s="1"/>
  <c r="K28" i="105"/>
  <c r="L28" i="105" s="1"/>
  <c r="K20" i="105"/>
  <c r="L20" i="105" s="1"/>
  <c r="K150" i="105"/>
  <c r="L150" i="105" s="1"/>
  <c r="J70" i="105"/>
  <c r="M70" i="105" s="1"/>
  <c r="J30" i="105"/>
  <c r="M30" i="105" s="1"/>
  <c r="J22" i="105"/>
  <c r="M22" i="105" s="1"/>
  <c r="K10" i="105"/>
  <c r="L10" i="105" s="1"/>
  <c r="K114" i="105"/>
  <c r="L114" i="105" s="1"/>
  <c r="J68" i="105"/>
  <c r="M68" i="105" s="1"/>
  <c r="J33" i="105"/>
  <c r="M33" i="105" s="1"/>
  <c r="K174" i="105"/>
  <c r="L174" i="105" s="1"/>
  <c r="K142" i="105"/>
  <c r="L142" i="105" s="1"/>
  <c r="K87" i="105"/>
  <c r="L87" i="105" s="1"/>
  <c r="K36" i="105"/>
  <c r="L36" i="105" s="1"/>
  <c r="J85" i="105"/>
  <c r="M85" i="105" s="1"/>
  <c r="J36" i="105"/>
  <c r="M36" i="105" s="1"/>
  <c r="K12" i="105"/>
  <c r="L12" i="105" s="1"/>
  <c r="J65" i="105"/>
  <c r="M65" i="105" s="1"/>
  <c r="K39" i="105"/>
  <c r="L39" i="105" s="1"/>
  <c r="K35" i="105"/>
  <c r="L35" i="105" s="1"/>
  <c r="P5" i="105"/>
  <c r="J97" i="105"/>
  <c r="M97" i="105" s="1"/>
  <c r="K38" i="105"/>
  <c r="L38" i="105" s="1"/>
  <c r="K197" i="105"/>
  <c r="L197" i="105" s="1"/>
  <c r="J175" i="105"/>
  <c r="M175" i="105" s="1"/>
  <c r="J143" i="105"/>
  <c r="M143" i="105" s="1"/>
  <c r="J184" i="105"/>
  <c r="M184" i="105" s="1"/>
  <c r="K186" i="105"/>
  <c r="L186" i="105" s="1"/>
  <c r="K154" i="105"/>
  <c r="L154" i="105" s="1"/>
  <c r="J198" i="105"/>
  <c r="M198" i="105" s="1"/>
  <c r="K164" i="105"/>
  <c r="L164" i="105" s="1"/>
  <c r="K132" i="105"/>
  <c r="L132" i="105" s="1"/>
  <c r="K165" i="105"/>
  <c r="L165" i="105" s="1"/>
  <c r="K133" i="105"/>
  <c r="L133" i="105" s="1"/>
  <c r="J146" i="105"/>
  <c r="M146" i="105" s="1"/>
  <c r="J111" i="105"/>
  <c r="M111" i="105" s="1"/>
  <c r="J79" i="105"/>
  <c r="M79" i="105" s="1"/>
  <c r="J186" i="105"/>
  <c r="M186" i="105" s="1"/>
  <c r="K97" i="105"/>
  <c r="L97" i="105" s="1"/>
  <c r="K65" i="105"/>
  <c r="L65" i="105" s="1"/>
  <c r="J149" i="105"/>
  <c r="M149" i="105" s="1"/>
  <c r="K107" i="105"/>
  <c r="L107" i="105" s="1"/>
  <c r="K75" i="105"/>
  <c r="L75" i="105" s="1"/>
  <c r="K175" i="105"/>
  <c r="L175" i="105" s="1"/>
  <c r="J138" i="105"/>
  <c r="M138" i="105" s="1"/>
  <c r="K100" i="105"/>
  <c r="L100" i="105" s="1"/>
  <c r="K68" i="105"/>
  <c r="L68" i="105" s="1"/>
  <c r="K143" i="105"/>
  <c r="L143" i="105" s="1"/>
  <c r="K95" i="105"/>
  <c r="L95" i="105" s="1"/>
  <c r="J47" i="105"/>
  <c r="M47" i="105" s="1"/>
  <c r="K27" i="105"/>
  <c r="L27" i="105" s="1"/>
  <c r="K19" i="105"/>
  <c r="L19" i="105" s="1"/>
  <c r="J125" i="105"/>
  <c r="M125" i="105" s="1"/>
  <c r="K61" i="105"/>
  <c r="L61" i="105" s="1"/>
  <c r="J29" i="105"/>
  <c r="M29" i="105" s="1"/>
  <c r="J21" i="105"/>
  <c r="M21" i="105" s="1"/>
  <c r="K9" i="105"/>
  <c r="L9" i="105" s="1"/>
  <c r="J105" i="105"/>
  <c r="M105" i="105" s="1"/>
  <c r="K66" i="105"/>
  <c r="L66" i="105" s="1"/>
  <c r="J11" i="105"/>
  <c r="M11" i="105" s="1"/>
  <c r="K159" i="105"/>
  <c r="L159" i="105" s="1"/>
  <c r="K126" i="105"/>
  <c r="L126" i="105" s="1"/>
  <c r="K85" i="105"/>
  <c r="L85" i="105" s="1"/>
  <c r="J35" i="105"/>
  <c r="M35" i="105" s="1"/>
  <c r="J78" i="105"/>
  <c r="M78" i="105" s="1"/>
  <c r="K15" i="105"/>
  <c r="L15" i="105" s="1"/>
  <c r="J6" i="105"/>
  <c r="M6" i="105" s="1"/>
  <c r="J54" i="105"/>
  <c r="M54" i="105" s="1"/>
  <c r="J14" i="105"/>
  <c r="M14" i="105" s="1"/>
  <c r="K127" i="105"/>
  <c r="L127" i="105" s="1"/>
  <c r="J113" i="105"/>
  <c r="M113" i="105" s="1"/>
  <c r="K74" i="105"/>
  <c r="L74" i="105" s="1"/>
  <c r="K6" i="105"/>
  <c r="L6" i="105" s="1"/>
  <c r="J196" i="105"/>
  <c r="M196" i="105" s="1"/>
  <c r="K136" i="105"/>
  <c r="L136" i="105" s="1"/>
  <c r="K177" i="105"/>
  <c r="L177" i="105" s="1"/>
  <c r="J153" i="105"/>
  <c r="M153" i="105" s="1"/>
  <c r="K195" i="105"/>
  <c r="L195" i="105" s="1"/>
  <c r="J163" i="105"/>
  <c r="M163" i="105" s="1"/>
  <c r="J164" i="105"/>
  <c r="M164" i="105" s="1"/>
  <c r="J132" i="105"/>
  <c r="M132" i="105" s="1"/>
  <c r="K139" i="105"/>
  <c r="L139" i="105" s="1"/>
  <c r="K72" i="105"/>
  <c r="L72" i="105" s="1"/>
  <c r="J182" i="105"/>
  <c r="M182" i="105" s="1"/>
  <c r="J64" i="105"/>
  <c r="M64" i="105" s="1"/>
  <c r="J142" i="105"/>
  <c r="M142" i="105" s="1"/>
  <c r="J106" i="105"/>
  <c r="M106" i="105" s="1"/>
  <c r="J173" i="105"/>
  <c r="M173" i="105" s="1"/>
  <c r="K131" i="105"/>
  <c r="L131" i="105" s="1"/>
  <c r="J99" i="105"/>
  <c r="M99" i="105" s="1"/>
  <c r="J141" i="105"/>
  <c r="M141" i="105" s="1"/>
  <c r="K93" i="105"/>
  <c r="L93" i="105" s="1"/>
  <c r="K40" i="105"/>
  <c r="L40" i="105" s="1"/>
  <c r="K18" i="105"/>
  <c r="L18" i="105" s="1"/>
  <c r="J118" i="105"/>
  <c r="M118" i="105" s="1"/>
  <c r="J48" i="105"/>
  <c r="M48" i="105" s="1"/>
  <c r="J20" i="105"/>
  <c r="M20" i="105" s="1"/>
  <c r="K8" i="105"/>
  <c r="L8" i="105" s="1"/>
  <c r="J100" i="105"/>
  <c r="M100" i="105" s="1"/>
  <c r="J10" i="105"/>
  <c r="M10" i="105" s="1"/>
  <c r="J157" i="105"/>
  <c r="M157" i="105" s="1"/>
  <c r="K119" i="105"/>
  <c r="L119" i="105" s="1"/>
  <c r="J166" i="105"/>
  <c r="M166" i="105" s="1"/>
  <c r="J69" i="105"/>
  <c r="M69" i="105" s="1"/>
  <c r="K5" i="105"/>
  <c r="L5" i="105" s="1"/>
  <c r="K179" i="105"/>
  <c r="L179" i="105" s="1"/>
  <c r="K122" i="105"/>
  <c r="L122" i="105" s="1"/>
  <c r="J192" i="105"/>
  <c r="M192" i="105" s="1"/>
  <c r="K172" i="105"/>
  <c r="L172" i="105" s="1"/>
  <c r="K155" i="105"/>
  <c r="L155" i="105" s="1"/>
  <c r="K105" i="105"/>
  <c r="L105" i="105" s="1"/>
  <c r="K83" i="105"/>
  <c r="L83" i="105" s="1"/>
  <c r="K76" i="105"/>
  <c r="L76" i="105" s="1"/>
  <c r="K29" i="105"/>
  <c r="L29" i="105" s="1"/>
  <c r="J31" i="105"/>
  <c r="M31" i="105" s="1"/>
  <c r="J73" i="105"/>
  <c r="M73" i="105" s="1"/>
  <c r="K94" i="105"/>
  <c r="L94" i="105" s="1"/>
  <c r="K13" i="105"/>
  <c r="L13" i="105" s="1"/>
  <c r="K47" i="105"/>
  <c r="L47" i="105" s="1"/>
  <c r="J92" i="105"/>
  <c r="M92" i="105" s="1"/>
  <c r="K2" i="105"/>
  <c r="L2" i="105" s="1"/>
  <c r="K196" i="105"/>
  <c r="L196" i="105" s="1"/>
  <c r="K140" i="105"/>
  <c r="L140" i="105" s="1"/>
  <c r="J119" i="105"/>
  <c r="M119" i="105" s="1"/>
  <c r="K73" i="105"/>
  <c r="L73" i="105" s="1"/>
  <c r="J176" i="105"/>
  <c r="M176" i="105" s="1"/>
  <c r="K156" i="105"/>
  <c r="L156" i="105" s="1"/>
  <c r="K137" i="105"/>
  <c r="L137" i="105" s="1"/>
  <c r="K89" i="105"/>
  <c r="L89" i="105" s="1"/>
  <c r="K67" i="105"/>
  <c r="L67" i="105" s="1"/>
  <c r="K60" i="105"/>
  <c r="L60" i="105" s="1"/>
  <c r="K25" i="105"/>
  <c r="L25" i="105" s="1"/>
  <c r="J27" i="105"/>
  <c r="M27" i="105" s="1"/>
  <c r="K54" i="105"/>
  <c r="L54" i="105" s="1"/>
  <c r="K71" i="105"/>
  <c r="L71" i="105" s="1"/>
  <c r="J76" i="105"/>
  <c r="M76" i="105" s="1"/>
  <c r="J181" i="105"/>
  <c r="M181" i="105" s="1"/>
  <c r="J3" i="105"/>
  <c r="M3" i="105" s="1"/>
  <c r="K194" i="105"/>
  <c r="L194" i="105" s="1"/>
  <c r="K51" i="105"/>
  <c r="L51" i="105" s="1"/>
  <c r="J189" i="105"/>
  <c r="M189" i="105" s="1"/>
  <c r="K21" i="105"/>
  <c r="L21" i="105" s="1"/>
  <c r="J23" i="105"/>
  <c r="M23" i="105" s="1"/>
  <c r="K34" i="105"/>
  <c r="L34" i="105" s="1"/>
  <c r="J43" i="105"/>
  <c r="M43" i="105" s="1"/>
  <c r="K50" i="105"/>
  <c r="L50" i="105" s="1"/>
  <c r="K43" i="105"/>
  <c r="L43" i="105" s="1"/>
  <c r="J124" i="105"/>
  <c r="M124" i="105" s="1"/>
  <c r="J199" i="105"/>
  <c r="M199" i="105" s="1"/>
  <c r="K178" i="105"/>
  <c r="L178" i="105" s="1"/>
  <c r="K189" i="105"/>
  <c r="L189" i="105" s="1"/>
  <c r="J103" i="105"/>
  <c r="M103" i="105" s="1"/>
  <c r="K57" i="105"/>
  <c r="L57" i="105" s="1"/>
  <c r="K171" i="105"/>
  <c r="L171" i="105" s="1"/>
  <c r="J136" i="105"/>
  <c r="M136" i="105" s="1"/>
  <c r="K17" i="105"/>
  <c r="L17" i="105" s="1"/>
  <c r="J19" i="105"/>
  <c r="M19" i="105" s="1"/>
  <c r="J9" i="105"/>
  <c r="M9" i="105" s="1"/>
  <c r="J126" i="105"/>
  <c r="M126" i="105" s="1"/>
  <c r="K158" i="105"/>
  <c r="L158" i="105" s="1"/>
  <c r="J37" i="105"/>
  <c r="M37" i="105" s="1"/>
  <c r="J34" i="105"/>
  <c r="M34" i="105" s="1"/>
  <c r="J15" i="105"/>
  <c r="M15" i="105" s="1"/>
  <c r="J135" i="105"/>
  <c r="M135" i="105" s="1"/>
  <c r="K182" i="105"/>
  <c r="L182" i="105" s="1"/>
  <c r="K121" i="105"/>
  <c r="L121" i="105" s="1"/>
  <c r="K92" i="105"/>
  <c r="L92" i="105" s="1"/>
  <c r="K41" i="105"/>
  <c r="L41" i="105" s="1"/>
  <c r="K117" i="105"/>
  <c r="L117" i="105" s="1"/>
  <c r="J49" i="105"/>
  <c r="M49" i="105" s="1"/>
  <c r="J38" i="105"/>
  <c r="M38" i="105" s="1"/>
  <c r="J183" i="105"/>
  <c r="M183" i="105" s="1"/>
  <c r="K162" i="105"/>
  <c r="L162" i="105" s="1"/>
  <c r="K173" i="105"/>
  <c r="L173" i="105" s="1"/>
  <c r="J87" i="105"/>
  <c r="M87" i="105" s="1"/>
  <c r="J165" i="105"/>
  <c r="M165" i="105" s="1"/>
  <c r="K147" i="105"/>
  <c r="L147" i="105" s="1"/>
  <c r="K109" i="105"/>
  <c r="L109" i="105" s="1"/>
  <c r="K191" i="105"/>
  <c r="L191" i="105" s="1"/>
  <c r="K11" i="105"/>
  <c r="L11" i="105" s="1"/>
  <c r="K198" i="105"/>
  <c r="L198" i="105" s="1"/>
  <c r="J94" i="105"/>
  <c r="M94" i="105" s="1"/>
  <c r="J5" i="105"/>
  <c r="M5" i="105" s="1"/>
  <c r="K106" i="105"/>
  <c r="L106" i="105" s="1"/>
  <c r="K129" i="105"/>
  <c r="L129" i="105" s="1"/>
  <c r="J170" i="105"/>
  <c r="M170" i="105" s="1"/>
  <c r="J57" i="105"/>
  <c r="M57" i="105" s="1"/>
  <c r="J151" i="105"/>
  <c r="M151" i="105" s="1"/>
  <c r="K130" i="105"/>
  <c r="L130" i="105" s="1"/>
  <c r="K141" i="105"/>
  <c r="L141" i="105" s="1"/>
  <c r="J55" i="105"/>
  <c r="M55" i="105" s="1"/>
  <c r="K115" i="105"/>
  <c r="L115" i="105" s="1"/>
  <c r="K108" i="105"/>
  <c r="L108" i="105" s="1"/>
  <c r="K63" i="105"/>
  <c r="L63" i="105" s="1"/>
  <c r="J77" i="105"/>
  <c r="M77" i="105" s="1"/>
  <c r="J116" i="105"/>
  <c r="M116" i="105" s="1"/>
  <c r="J144" i="105"/>
  <c r="M144" i="105" s="1"/>
  <c r="J44" i="105"/>
  <c r="M44" i="105" s="1"/>
  <c r="J160" i="105"/>
  <c r="M160" i="105" s="1"/>
  <c r="J46" i="105"/>
  <c r="M46" i="105" s="1"/>
  <c r="J167" i="105"/>
  <c r="M167" i="105" s="1"/>
  <c r="K146" i="105"/>
  <c r="L146" i="105" s="1"/>
  <c r="K157" i="105"/>
  <c r="L157" i="105" s="1"/>
  <c r="J71" i="105"/>
  <c r="M71" i="105" s="1"/>
  <c r="J133" i="105"/>
  <c r="M133" i="105" s="1"/>
  <c r="K124" i="105"/>
  <c r="L124" i="105" s="1"/>
  <c r="K86" i="105"/>
  <c r="L86" i="105" s="1"/>
  <c r="J109" i="105"/>
  <c r="M109" i="105" s="1"/>
  <c r="K7" i="105"/>
  <c r="L7" i="105" s="1"/>
  <c r="J152" i="105"/>
  <c r="M152" i="105" s="1"/>
  <c r="K62" i="105"/>
  <c r="L62" i="105" s="1"/>
  <c r="K53" i="105"/>
  <c r="L53" i="105" s="1"/>
  <c r="K188" i="105"/>
  <c r="L188" i="105" s="1"/>
  <c r="K99" i="105"/>
  <c r="L99" i="105" s="1"/>
  <c r="J39" i="105"/>
  <c r="M39" i="105" s="1"/>
  <c r="K98" i="105"/>
  <c r="L98" i="105" s="1"/>
  <c r="K37" i="105"/>
  <c r="L37" i="105" s="1"/>
  <c r="J2" i="105"/>
  <c r="M2" i="105" s="1"/>
  <c r="S2" i="104" a="1"/>
  <c r="T5" i="106"/>
  <c r="M197" i="103"/>
  <c r="N197" i="103" s="1"/>
  <c r="O197" i="103" s="1"/>
  <c r="E199" i="103"/>
  <c r="F199" i="103" s="1"/>
  <c r="E195" i="103"/>
  <c r="F195" i="103" s="1"/>
  <c r="E191" i="103"/>
  <c r="F191" i="103" s="1"/>
  <c r="E187" i="103"/>
  <c r="F187" i="103" s="1"/>
  <c r="E183" i="103"/>
  <c r="F183" i="103" s="1"/>
  <c r="E179" i="103"/>
  <c r="F179" i="103" s="1"/>
  <c r="E175" i="103"/>
  <c r="F175" i="103" s="1"/>
  <c r="E171" i="103"/>
  <c r="F171" i="103" s="1"/>
  <c r="E167" i="103"/>
  <c r="F167" i="103" s="1"/>
  <c r="E163" i="103"/>
  <c r="F163" i="103" s="1"/>
  <c r="E159" i="103"/>
  <c r="F159" i="103" s="1"/>
  <c r="E155" i="103"/>
  <c r="F155" i="103" s="1"/>
  <c r="E151" i="103"/>
  <c r="F151" i="103" s="1"/>
  <c r="E147" i="103"/>
  <c r="F147" i="103" s="1"/>
  <c r="E143" i="103"/>
  <c r="F143" i="103" s="1"/>
  <c r="E139" i="103"/>
  <c r="F139" i="103" s="1"/>
  <c r="E135" i="103"/>
  <c r="F135" i="103" s="1"/>
  <c r="E131" i="103"/>
  <c r="F131" i="103" s="1"/>
  <c r="M199" i="103"/>
  <c r="N199" i="103" s="1"/>
  <c r="O199" i="103" s="1"/>
  <c r="M195" i="103"/>
  <c r="N195" i="103" s="1"/>
  <c r="O195" i="103" s="1"/>
  <c r="M191" i="103"/>
  <c r="N191" i="103" s="1"/>
  <c r="O191" i="103" s="1"/>
  <c r="M187" i="103"/>
  <c r="N187" i="103" s="1"/>
  <c r="O187" i="103" s="1"/>
  <c r="M183" i="103"/>
  <c r="N183" i="103" s="1"/>
  <c r="O183" i="103" s="1"/>
  <c r="M179" i="103"/>
  <c r="N179" i="103" s="1"/>
  <c r="O179" i="103" s="1"/>
  <c r="M175" i="103"/>
  <c r="N175" i="103" s="1"/>
  <c r="O175" i="103" s="1"/>
  <c r="M171" i="103"/>
  <c r="N171" i="103" s="1"/>
  <c r="O171" i="103" s="1"/>
  <c r="M167" i="103"/>
  <c r="N167" i="103" s="1"/>
  <c r="O167" i="103" s="1"/>
  <c r="M163" i="103"/>
  <c r="N163" i="103" s="1"/>
  <c r="O163" i="103" s="1"/>
  <c r="M159" i="103"/>
  <c r="N159" i="103" s="1"/>
  <c r="O159" i="103" s="1"/>
  <c r="M155" i="103"/>
  <c r="N155" i="103" s="1"/>
  <c r="O155" i="103" s="1"/>
  <c r="M151" i="103"/>
  <c r="N151" i="103" s="1"/>
  <c r="O151" i="103" s="1"/>
  <c r="M147" i="103"/>
  <c r="N147" i="103" s="1"/>
  <c r="O147" i="103" s="1"/>
  <c r="M143" i="103"/>
  <c r="N143" i="103" s="1"/>
  <c r="O143" i="103" s="1"/>
  <c r="M200" i="103"/>
  <c r="N200" i="103" s="1"/>
  <c r="O200" i="103" s="1"/>
  <c r="E198" i="103"/>
  <c r="F198" i="103" s="1"/>
  <c r="E190" i="103"/>
  <c r="F190" i="103" s="1"/>
  <c r="M184" i="103"/>
  <c r="N184" i="103" s="1"/>
  <c r="O184" i="103" s="1"/>
  <c r="E181" i="103"/>
  <c r="F181" i="103" s="1"/>
  <c r="E174" i="103"/>
  <c r="F174" i="103" s="1"/>
  <c r="M168" i="103"/>
  <c r="N168" i="103" s="1"/>
  <c r="O168" i="103" s="1"/>
  <c r="E165" i="103"/>
  <c r="F165" i="103" s="1"/>
  <c r="E158" i="103"/>
  <c r="F158" i="103" s="1"/>
  <c r="M152" i="103"/>
  <c r="N152" i="103" s="1"/>
  <c r="O152" i="103" s="1"/>
  <c r="E149" i="103"/>
  <c r="F149" i="103" s="1"/>
  <c r="M141" i="103"/>
  <c r="N141" i="103" s="1"/>
  <c r="O141" i="103" s="1"/>
  <c r="M136" i="103"/>
  <c r="N136" i="103" s="1"/>
  <c r="O136" i="103" s="1"/>
  <c r="E129" i="103"/>
  <c r="F129" i="103" s="1"/>
  <c r="M196" i="103"/>
  <c r="N196" i="103" s="1"/>
  <c r="O196" i="103" s="1"/>
  <c r="M193" i="103"/>
  <c r="N193" i="103" s="1"/>
  <c r="O193" i="103" s="1"/>
  <c r="E192" i="103"/>
  <c r="F192" i="103" s="1"/>
  <c r="M186" i="103"/>
  <c r="N186" i="103" s="1"/>
  <c r="O186" i="103" s="1"/>
  <c r="M177" i="103"/>
  <c r="N177" i="103" s="1"/>
  <c r="O177" i="103" s="1"/>
  <c r="E176" i="103"/>
  <c r="F176" i="103" s="1"/>
  <c r="M170" i="103"/>
  <c r="N170" i="103" s="1"/>
  <c r="O170" i="103" s="1"/>
  <c r="E194" i="103"/>
  <c r="F194" i="103" s="1"/>
  <c r="M188" i="103"/>
  <c r="N188" i="103" s="1"/>
  <c r="O188" i="103" s="1"/>
  <c r="E185" i="103"/>
  <c r="F185" i="103" s="1"/>
  <c r="E178" i="103"/>
  <c r="F178" i="103" s="1"/>
  <c r="M172" i="103"/>
  <c r="N172" i="103" s="1"/>
  <c r="O172" i="103" s="1"/>
  <c r="E169" i="103"/>
  <c r="F169" i="103" s="1"/>
  <c r="E162" i="103"/>
  <c r="F162" i="103" s="1"/>
  <c r="M156" i="103"/>
  <c r="N156" i="103" s="1"/>
  <c r="O156" i="103" s="1"/>
  <c r="E153" i="103"/>
  <c r="F153" i="103" s="1"/>
  <c r="E146" i="103"/>
  <c r="F146" i="103" s="1"/>
  <c r="E130" i="103"/>
  <c r="F130" i="103" s="1"/>
  <c r="E126" i="103"/>
  <c r="F126" i="103" s="1"/>
  <c r="E122" i="103"/>
  <c r="F122" i="103" s="1"/>
  <c r="E118" i="103"/>
  <c r="F118" i="103" s="1"/>
  <c r="E114" i="103"/>
  <c r="F114" i="103" s="1"/>
  <c r="E110" i="103"/>
  <c r="F110" i="103" s="1"/>
  <c r="E106" i="103"/>
  <c r="F106" i="103" s="1"/>
  <c r="E102" i="103"/>
  <c r="F102" i="103" s="1"/>
  <c r="E98" i="103"/>
  <c r="F98" i="103" s="1"/>
  <c r="E94" i="103"/>
  <c r="F94" i="103" s="1"/>
  <c r="E90" i="103"/>
  <c r="F90" i="103" s="1"/>
  <c r="E86" i="103"/>
  <c r="F86" i="103" s="1"/>
  <c r="E82" i="103"/>
  <c r="F82" i="103" s="1"/>
  <c r="E78" i="103"/>
  <c r="F78" i="103" s="1"/>
  <c r="E74" i="103"/>
  <c r="F74" i="103" s="1"/>
  <c r="E70" i="103"/>
  <c r="F70" i="103" s="1"/>
  <c r="E66" i="103"/>
  <c r="F66" i="103" s="1"/>
  <c r="E62" i="103"/>
  <c r="F62" i="103" s="1"/>
  <c r="E58" i="103"/>
  <c r="F58" i="103" s="1"/>
  <c r="E54" i="103"/>
  <c r="F54" i="103" s="1"/>
  <c r="E50" i="103"/>
  <c r="F50" i="103" s="1"/>
  <c r="E46" i="103"/>
  <c r="F46" i="103" s="1"/>
  <c r="E197" i="103"/>
  <c r="F197" i="103" s="1"/>
  <c r="M190" i="103"/>
  <c r="N190" i="103" s="1"/>
  <c r="O190" i="103" s="1"/>
  <c r="M181" i="103"/>
  <c r="N181" i="103" s="1"/>
  <c r="O181" i="103" s="1"/>
  <c r="E180" i="103"/>
  <c r="F180" i="103" s="1"/>
  <c r="M174" i="103"/>
  <c r="N174" i="103" s="1"/>
  <c r="O174" i="103" s="1"/>
  <c r="M165" i="103"/>
  <c r="N165" i="103" s="1"/>
  <c r="O165" i="103" s="1"/>
  <c r="E164" i="103"/>
  <c r="F164" i="103" s="1"/>
  <c r="M158" i="103"/>
  <c r="N158" i="103" s="1"/>
  <c r="O158" i="103" s="1"/>
  <c r="M149" i="103"/>
  <c r="N149" i="103" s="1"/>
  <c r="O149" i="103" s="1"/>
  <c r="E148" i="103"/>
  <c r="F148" i="103" s="1"/>
  <c r="M142" i="103"/>
  <c r="N142" i="103" s="1"/>
  <c r="O142" i="103" s="1"/>
  <c r="E140" i="103"/>
  <c r="F140" i="103" s="1"/>
  <c r="M137" i="103"/>
  <c r="N137" i="103" s="1"/>
  <c r="O137" i="103" s="1"/>
  <c r="M132" i="103"/>
  <c r="N132" i="103" s="1"/>
  <c r="O132" i="103" s="1"/>
  <c r="M126" i="103"/>
  <c r="N126" i="103" s="1"/>
  <c r="O126" i="103" s="1"/>
  <c r="M122" i="103"/>
  <c r="N122" i="103" s="1"/>
  <c r="O122" i="103" s="1"/>
  <c r="M118" i="103"/>
  <c r="N118" i="103" s="1"/>
  <c r="O118" i="103" s="1"/>
  <c r="E200" i="103"/>
  <c r="F200" i="103" s="1"/>
  <c r="M198" i="103"/>
  <c r="N198" i="103" s="1"/>
  <c r="O198" i="103" s="1"/>
  <c r="M192" i="103"/>
  <c r="N192" i="103" s="1"/>
  <c r="O192" i="103" s="1"/>
  <c r="E189" i="103"/>
  <c r="F189" i="103" s="1"/>
  <c r="E182" i="103"/>
  <c r="F182" i="103" s="1"/>
  <c r="M176" i="103"/>
  <c r="N176" i="103" s="1"/>
  <c r="O176" i="103" s="1"/>
  <c r="E173" i="103"/>
  <c r="F173" i="103" s="1"/>
  <c r="E166" i="103"/>
  <c r="F166" i="103" s="1"/>
  <c r="M160" i="103"/>
  <c r="N160" i="103" s="1"/>
  <c r="O160" i="103" s="1"/>
  <c r="E157" i="103"/>
  <c r="F157" i="103" s="1"/>
  <c r="E150" i="103"/>
  <c r="F150" i="103" s="1"/>
  <c r="M144" i="103"/>
  <c r="N144" i="103" s="1"/>
  <c r="O144" i="103" s="1"/>
  <c r="E138" i="103"/>
  <c r="F138" i="103" s="1"/>
  <c r="M135" i="103"/>
  <c r="N135" i="103" s="1"/>
  <c r="O135" i="103" s="1"/>
  <c r="E133" i="103"/>
  <c r="F133" i="103" s="1"/>
  <c r="M130" i="103"/>
  <c r="N130" i="103" s="1"/>
  <c r="O130" i="103" s="1"/>
  <c r="E127" i="103"/>
  <c r="F127" i="103" s="1"/>
  <c r="E123" i="103"/>
  <c r="F123" i="103" s="1"/>
  <c r="E119" i="103"/>
  <c r="F119" i="103" s="1"/>
  <c r="E115" i="103"/>
  <c r="F115" i="103" s="1"/>
  <c r="E111" i="103"/>
  <c r="F111" i="103" s="1"/>
  <c r="E107" i="103"/>
  <c r="F107" i="103" s="1"/>
  <c r="E103" i="103"/>
  <c r="F103" i="103" s="1"/>
  <c r="E99" i="103"/>
  <c r="F99" i="103" s="1"/>
  <c r="E95" i="103"/>
  <c r="F95" i="103" s="1"/>
  <c r="E91" i="103"/>
  <c r="F91" i="103" s="1"/>
  <c r="E87" i="103"/>
  <c r="F87" i="103" s="1"/>
  <c r="E83" i="103"/>
  <c r="F83" i="103" s="1"/>
  <c r="E79" i="103"/>
  <c r="F79" i="103" s="1"/>
  <c r="E75" i="103"/>
  <c r="F75" i="103" s="1"/>
  <c r="E71" i="103"/>
  <c r="F71" i="103" s="1"/>
  <c r="E67" i="103"/>
  <c r="F67" i="103" s="1"/>
  <c r="E63" i="103"/>
  <c r="F63" i="103" s="1"/>
  <c r="E59" i="103"/>
  <c r="F59" i="103" s="1"/>
  <c r="E55" i="103"/>
  <c r="F55" i="103" s="1"/>
  <c r="E51" i="103"/>
  <c r="F51" i="103" s="1"/>
  <c r="E47" i="103"/>
  <c r="F47" i="103" s="1"/>
  <c r="E43" i="103"/>
  <c r="F43" i="103" s="1"/>
  <c r="E39" i="103"/>
  <c r="F39" i="103" s="1"/>
  <c r="E35" i="103"/>
  <c r="F35" i="103" s="1"/>
  <c r="E31" i="103"/>
  <c r="F31" i="103" s="1"/>
  <c r="E27" i="103"/>
  <c r="F27" i="103" s="1"/>
  <c r="E23" i="103"/>
  <c r="F23" i="103" s="1"/>
  <c r="E18" i="103"/>
  <c r="F18" i="103" s="1"/>
  <c r="E16" i="103"/>
  <c r="F16" i="103" s="1"/>
  <c r="E12" i="103"/>
  <c r="F12" i="103" s="1"/>
  <c r="E8" i="103"/>
  <c r="F8" i="103" s="1"/>
  <c r="E7" i="103"/>
  <c r="F7" i="103" s="1"/>
  <c r="E196" i="103"/>
  <c r="F196" i="103" s="1"/>
  <c r="M194" i="103"/>
  <c r="N194" i="103" s="1"/>
  <c r="O194" i="103" s="1"/>
  <c r="M185" i="103"/>
  <c r="N185" i="103" s="1"/>
  <c r="O185" i="103" s="1"/>
  <c r="E184" i="103"/>
  <c r="F184" i="103" s="1"/>
  <c r="M178" i="103"/>
  <c r="N178" i="103" s="1"/>
  <c r="O178" i="103" s="1"/>
  <c r="M169" i="103"/>
  <c r="N169" i="103" s="1"/>
  <c r="O169" i="103" s="1"/>
  <c r="E168" i="103"/>
  <c r="F168" i="103" s="1"/>
  <c r="M162" i="103"/>
  <c r="N162" i="103" s="1"/>
  <c r="O162" i="103" s="1"/>
  <c r="M153" i="103"/>
  <c r="N153" i="103" s="1"/>
  <c r="O153" i="103" s="1"/>
  <c r="E152" i="103"/>
  <c r="F152" i="103" s="1"/>
  <c r="M146" i="103"/>
  <c r="N146" i="103" s="1"/>
  <c r="O146" i="103" s="1"/>
  <c r="M140" i="103"/>
  <c r="N140" i="103" s="1"/>
  <c r="O140" i="103" s="1"/>
  <c r="M127" i="103"/>
  <c r="N127" i="103" s="1"/>
  <c r="O127" i="103" s="1"/>
  <c r="M123" i="103"/>
  <c r="N123" i="103" s="1"/>
  <c r="O123" i="103" s="1"/>
  <c r="M119" i="103"/>
  <c r="N119" i="103" s="1"/>
  <c r="O119" i="103" s="1"/>
  <c r="M189" i="103"/>
  <c r="N189" i="103" s="1"/>
  <c r="O189" i="103" s="1"/>
  <c r="M180" i="103"/>
  <c r="N180" i="103" s="1"/>
  <c r="O180" i="103" s="1"/>
  <c r="E154" i="103"/>
  <c r="F154" i="103" s="1"/>
  <c r="M120" i="103"/>
  <c r="N120" i="103" s="1"/>
  <c r="O120" i="103" s="1"/>
  <c r="E33" i="103"/>
  <c r="F33" i="103" s="1"/>
  <c r="E30" i="103"/>
  <c r="F30" i="103" s="1"/>
  <c r="E188" i="103"/>
  <c r="F188" i="103" s="1"/>
  <c r="E186" i="103"/>
  <c r="F186" i="103" s="1"/>
  <c r="M145" i="103"/>
  <c r="N145" i="103" s="1"/>
  <c r="O145" i="103" s="1"/>
  <c r="M138" i="103"/>
  <c r="N138" i="103" s="1"/>
  <c r="O138" i="103" s="1"/>
  <c r="E40" i="103"/>
  <c r="F40" i="103" s="1"/>
  <c r="E24" i="103"/>
  <c r="F24" i="103" s="1"/>
  <c r="M148" i="103"/>
  <c r="N148" i="103" s="1"/>
  <c r="O148" i="103" s="1"/>
  <c r="M139" i="103"/>
  <c r="N139" i="103" s="1"/>
  <c r="O139" i="103" s="1"/>
  <c r="M134" i="103"/>
  <c r="N134" i="103" s="1"/>
  <c r="O134" i="103" s="1"/>
  <c r="M133" i="103"/>
  <c r="N133" i="103" s="1"/>
  <c r="O133" i="103" s="1"/>
  <c r="M129" i="103"/>
  <c r="N129" i="103" s="1"/>
  <c r="O129" i="103" s="1"/>
  <c r="M128" i="103"/>
  <c r="N128" i="103" s="1"/>
  <c r="O128" i="103" s="1"/>
  <c r="E121" i="103"/>
  <c r="F121" i="103" s="1"/>
  <c r="E113" i="103"/>
  <c r="F113" i="103" s="1"/>
  <c r="E105" i="103"/>
  <c r="F105" i="103" s="1"/>
  <c r="E97" i="103"/>
  <c r="F97" i="103" s="1"/>
  <c r="E89" i="103"/>
  <c r="F89" i="103" s="1"/>
  <c r="E81" i="103"/>
  <c r="F81" i="103" s="1"/>
  <c r="E73" i="103"/>
  <c r="F73" i="103" s="1"/>
  <c r="E65" i="103"/>
  <c r="F65" i="103" s="1"/>
  <c r="E57" i="103"/>
  <c r="F57" i="103" s="1"/>
  <c r="E49" i="103"/>
  <c r="F49" i="103" s="1"/>
  <c r="E37" i="103"/>
  <c r="F37" i="103" s="1"/>
  <c r="E34" i="103"/>
  <c r="F34" i="103" s="1"/>
  <c r="E21" i="103"/>
  <c r="F21" i="103" s="1"/>
  <c r="E9" i="103"/>
  <c r="F9" i="103" s="1"/>
  <c r="M182" i="103"/>
  <c r="N182" i="103" s="1"/>
  <c r="O182" i="103" s="1"/>
  <c r="M173" i="103"/>
  <c r="N173" i="103" s="1"/>
  <c r="O173" i="103" s="1"/>
  <c r="M161" i="103"/>
  <c r="N161" i="103" s="1"/>
  <c r="O161" i="103" s="1"/>
  <c r="E145" i="103"/>
  <c r="F145" i="103" s="1"/>
  <c r="E144" i="103"/>
  <c r="F144" i="103" s="1"/>
  <c r="M125" i="103"/>
  <c r="N125" i="103" s="1"/>
  <c r="O125" i="103" s="1"/>
  <c r="E120" i="103"/>
  <c r="F120" i="103" s="1"/>
  <c r="M117" i="103"/>
  <c r="N117" i="103" s="1"/>
  <c r="O117" i="103" s="1"/>
  <c r="E116" i="103"/>
  <c r="F116" i="103" s="1"/>
  <c r="E108" i="103"/>
  <c r="F108" i="103" s="1"/>
  <c r="E100" i="103"/>
  <c r="F100" i="103" s="1"/>
  <c r="E92" i="103"/>
  <c r="F92" i="103" s="1"/>
  <c r="E84" i="103"/>
  <c r="F84" i="103" s="1"/>
  <c r="E76" i="103"/>
  <c r="F76" i="103" s="1"/>
  <c r="E68" i="103"/>
  <c r="F68" i="103" s="1"/>
  <c r="E60" i="103"/>
  <c r="F60" i="103" s="1"/>
  <c r="E52" i="103"/>
  <c r="F52" i="103" s="1"/>
  <c r="E44" i="103"/>
  <c r="F44" i="103" s="1"/>
  <c r="E28" i="103"/>
  <c r="F28" i="103" s="1"/>
  <c r="E19" i="103"/>
  <c r="F19" i="103" s="1"/>
  <c r="E193" i="103"/>
  <c r="F193" i="103" s="1"/>
  <c r="E172" i="103"/>
  <c r="F172" i="103" s="1"/>
  <c r="E170" i="103"/>
  <c r="F170" i="103" s="1"/>
  <c r="E161" i="103"/>
  <c r="F161" i="103" s="1"/>
  <c r="E160" i="103"/>
  <c r="F160" i="103" s="1"/>
  <c r="M154" i="103"/>
  <c r="N154" i="103" s="1"/>
  <c r="O154" i="103" s="1"/>
  <c r="E141" i="103"/>
  <c r="F141" i="103" s="1"/>
  <c r="E134" i="103"/>
  <c r="F134" i="103" s="1"/>
  <c r="E32" i="103"/>
  <c r="F32" i="103" s="1"/>
  <c r="E109" i="103"/>
  <c r="F109" i="103" s="1"/>
  <c r="E56" i="103"/>
  <c r="F56" i="103" s="1"/>
  <c r="E45" i="103"/>
  <c r="F45" i="103" s="1"/>
  <c r="E38" i="103"/>
  <c r="F38" i="103" s="1"/>
  <c r="E11" i="103"/>
  <c r="F11" i="103" s="1"/>
  <c r="E5" i="103"/>
  <c r="F5" i="103" s="1"/>
  <c r="M157" i="103"/>
  <c r="N157" i="103" s="1"/>
  <c r="O157" i="103" s="1"/>
  <c r="E142" i="103"/>
  <c r="F142" i="103" s="1"/>
  <c r="M131" i="103"/>
  <c r="N131" i="103" s="1"/>
  <c r="O131" i="103" s="1"/>
  <c r="E96" i="103"/>
  <c r="F96" i="103" s="1"/>
  <c r="E85" i="103"/>
  <c r="F85" i="103" s="1"/>
  <c r="E36" i="103"/>
  <c r="F36" i="103" s="1"/>
  <c r="E29" i="103"/>
  <c r="F29" i="103" s="1"/>
  <c r="E22" i="103"/>
  <c r="F22" i="103" s="1"/>
  <c r="E15" i="103"/>
  <c r="F15" i="103" s="1"/>
  <c r="E14" i="103"/>
  <c r="F14" i="103" s="1"/>
  <c r="M164" i="103"/>
  <c r="N164" i="103" s="1"/>
  <c r="O164" i="103" s="1"/>
  <c r="E137" i="103"/>
  <c r="F137" i="103" s="1"/>
  <c r="E72" i="103"/>
  <c r="F72" i="103" s="1"/>
  <c r="E61" i="103"/>
  <c r="F61" i="103" s="1"/>
  <c r="E41" i="103"/>
  <c r="F41" i="103" s="1"/>
  <c r="E20" i="103"/>
  <c r="F20" i="103" s="1"/>
  <c r="E17" i="103"/>
  <c r="F17" i="103" s="1"/>
  <c r="E3" i="103"/>
  <c r="F3" i="103" s="1"/>
  <c r="E80" i="103"/>
  <c r="F80" i="103" s="1"/>
  <c r="E156" i="103"/>
  <c r="F156" i="103" s="1"/>
  <c r="E128" i="103"/>
  <c r="F128" i="103" s="1"/>
  <c r="M124" i="103"/>
  <c r="N124" i="103" s="1"/>
  <c r="O124" i="103" s="1"/>
  <c r="E112" i="103"/>
  <c r="F112" i="103" s="1"/>
  <c r="E101" i="103"/>
  <c r="F101" i="103" s="1"/>
  <c r="E48" i="103"/>
  <c r="F48" i="103" s="1"/>
  <c r="E25" i="103"/>
  <c r="F25" i="103" s="1"/>
  <c r="E6" i="103"/>
  <c r="F6" i="103" s="1"/>
  <c r="E2" i="103"/>
  <c r="F2" i="103" s="1"/>
  <c r="E177" i="103"/>
  <c r="F177" i="103" s="1"/>
  <c r="E136" i="103"/>
  <c r="F136" i="103" s="1"/>
  <c r="E69" i="103"/>
  <c r="F69" i="103" s="1"/>
  <c r="M150" i="103"/>
  <c r="N150" i="103" s="1"/>
  <c r="O150" i="103" s="1"/>
  <c r="E132" i="103"/>
  <c r="F132" i="103" s="1"/>
  <c r="M121" i="103"/>
  <c r="N121" i="103" s="1"/>
  <c r="O121" i="103" s="1"/>
  <c r="E88" i="103"/>
  <c r="F88" i="103" s="1"/>
  <c r="E77" i="103"/>
  <c r="F77" i="103" s="1"/>
  <c r="M166" i="103"/>
  <c r="N166" i="103" s="1"/>
  <c r="O166" i="103" s="1"/>
  <c r="E117" i="103"/>
  <c r="F117" i="103" s="1"/>
  <c r="E64" i="103"/>
  <c r="F64" i="103" s="1"/>
  <c r="E53" i="103"/>
  <c r="F53" i="103" s="1"/>
  <c r="E42" i="103"/>
  <c r="F42" i="103" s="1"/>
  <c r="R7" i="103"/>
  <c r="E4" i="103"/>
  <c r="F4" i="103" s="1"/>
  <c r="E125" i="103"/>
  <c r="F125" i="103" s="1"/>
  <c r="E124" i="103"/>
  <c r="F124" i="103" s="1"/>
  <c r="E104" i="103"/>
  <c r="F104" i="103" s="1"/>
  <c r="E93" i="103"/>
  <c r="F93" i="103" s="1"/>
  <c r="E26" i="103"/>
  <c r="F26" i="103" s="1"/>
  <c r="E13" i="103"/>
  <c r="F13" i="103" s="1"/>
  <c r="E10" i="103"/>
  <c r="F10" i="103" s="1"/>
  <c r="T3" i="106"/>
  <c r="T4" i="106" s="1"/>
  <c r="O6" i="93"/>
  <c r="O27" i="93"/>
  <c r="O5" i="93"/>
  <c r="O32" i="93"/>
  <c r="O2" i="93"/>
  <c r="O18" i="93"/>
  <c r="O25" i="93"/>
  <c r="O3" i="93"/>
  <c r="O30" i="93"/>
  <c r="O7" i="93"/>
  <c r="O20" i="93"/>
  <c r="O11" i="93"/>
  <c r="O29" i="93"/>
  <c r="O10" i="93"/>
  <c r="O21" i="93"/>
  <c r="O31" i="93"/>
  <c r="O19" i="93"/>
  <c r="O15" i="93"/>
  <c r="O9" i="93"/>
  <c r="O14" i="93"/>
  <c r="O4" i="93"/>
  <c r="O17" i="93"/>
  <c r="O12" i="93"/>
  <c r="O28" i="93"/>
  <c r="O16" i="93"/>
  <c r="O26" i="93"/>
  <c r="O24" i="93"/>
  <c r="O8" i="93"/>
  <c r="O13" i="93"/>
  <c r="O22" i="93"/>
  <c r="O23" i="93"/>
  <c r="X21" i="93"/>
  <c r="X20" i="93"/>
  <c r="X11" i="93"/>
  <c r="P28" i="93"/>
  <c r="P23" i="93"/>
  <c r="P22" i="93"/>
  <c r="P18" i="93"/>
  <c r="P12" i="93"/>
  <c r="P10" i="93"/>
  <c r="P6" i="93"/>
  <c r="P3" i="93"/>
  <c r="P30" i="93"/>
  <c r="P11" i="93"/>
  <c r="P13" i="93"/>
  <c r="P17" i="93"/>
  <c r="P25" i="93"/>
  <c r="P26" i="93"/>
  <c r="P7" i="93"/>
  <c r="P16" i="93"/>
  <c r="P2" i="93"/>
  <c r="P27" i="93"/>
  <c r="P32" i="93"/>
  <c r="P21" i="93"/>
  <c r="P19" i="93"/>
  <c r="P24" i="93"/>
  <c r="P4" i="93"/>
  <c r="P29" i="93"/>
  <c r="P31" i="93"/>
  <c r="P5" i="93"/>
  <c r="P15" i="93"/>
  <c r="P9" i="93"/>
  <c r="P8" i="93"/>
  <c r="P14" i="93"/>
  <c r="P20" i="93"/>
  <c r="M17" i="93"/>
  <c r="M13" i="93"/>
  <c r="M31" i="93"/>
  <c r="M27" i="93"/>
  <c r="M3" i="93"/>
  <c r="M14" i="93"/>
  <c r="M24" i="93"/>
  <c r="M9" i="93"/>
  <c r="M5" i="93"/>
  <c r="M21" i="93"/>
  <c r="M11" i="93"/>
  <c r="M8" i="93"/>
  <c r="M16" i="93"/>
  <c r="M4" i="93"/>
  <c r="M20" i="93"/>
  <c r="M15" i="93"/>
  <c r="M18" i="93"/>
  <c r="M6" i="93"/>
  <c r="M7" i="93"/>
  <c r="M2" i="93"/>
  <c r="M25" i="93"/>
  <c r="M29" i="93"/>
  <c r="M26" i="93"/>
  <c r="M30" i="93"/>
  <c r="M10" i="93"/>
  <c r="M19" i="93"/>
  <c r="M28" i="93"/>
  <c r="M22" i="93"/>
  <c r="M32" i="93"/>
  <c r="M12" i="93"/>
  <c r="M23" i="93"/>
  <c r="X28" i="93"/>
  <c r="X27" i="93"/>
  <c r="X7" i="93"/>
  <c r="X6" i="93"/>
  <c r="U14" i="73"/>
  <c r="F13" i="87"/>
  <c r="G13" i="87" s="1"/>
  <c r="U5" i="73"/>
  <c r="F4" i="87"/>
  <c r="U12" i="73"/>
  <c r="F11" i="87"/>
  <c r="G11" i="87" s="1"/>
  <c r="G10" i="87"/>
  <c r="G24" i="87"/>
  <c r="G7" i="87"/>
  <c r="U32" i="73"/>
  <c r="F31" i="87"/>
  <c r="U31" i="73"/>
  <c r="F30" i="87"/>
  <c r="G31" i="87"/>
  <c r="G30" i="87"/>
  <c r="G4" i="87"/>
  <c r="G16" i="87"/>
  <c r="G14" i="87"/>
  <c r="U26" i="73"/>
  <c r="F25" i="87"/>
  <c r="G25" i="87" s="1"/>
  <c r="U25" i="73"/>
  <c r="F24" i="87"/>
  <c r="G17" i="87"/>
  <c r="G23" i="87"/>
  <c r="R2" i="75" a="1"/>
  <c r="R3" i="75" s="1"/>
  <c r="U8" i="73"/>
  <c r="U6" i="73"/>
  <c r="U21" i="73"/>
  <c r="U15" i="73"/>
  <c r="U30" i="73"/>
  <c r="U18" i="73"/>
  <c r="E3" i="71"/>
  <c r="U17" i="73"/>
  <c r="U19" i="73"/>
  <c r="U11" i="73"/>
  <c r="T13" i="73"/>
  <c r="E12" i="87" s="1"/>
  <c r="G12" i="87" s="1"/>
  <c r="F4" i="71"/>
  <c r="G4" i="71" s="1"/>
  <c r="U29" i="73"/>
  <c r="U22" i="73"/>
  <c r="E6" i="71"/>
  <c r="U33" i="73"/>
  <c r="T23" i="73"/>
  <c r="E22" i="87" s="1"/>
  <c r="G22" i="87" s="1"/>
  <c r="F5" i="71"/>
  <c r="G5" i="71" s="1"/>
  <c r="E4" i="71"/>
  <c r="U13" i="73"/>
  <c r="T33" i="73"/>
  <c r="E32" i="87" s="1"/>
  <c r="G32" i="87" s="1"/>
  <c r="F6" i="71"/>
  <c r="G6" i="71" s="1"/>
  <c r="E5" i="71"/>
  <c r="U23" i="73"/>
  <c r="U28" i="73"/>
  <c r="U24" i="73"/>
  <c r="U10" i="73"/>
  <c r="U16" i="73"/>
  <c r="U27" i="73"/>
  <c r="U20" i="73"/>
  <c r="R2" i="77" a="1"/>
  <c r="P3" i="73"/>
  <c r="S3" i="73" s="1"/>
  <c r="P4" i="73"/>
  <c r="S4" i="73" s="1"/>
  <c r="T4" i="73" s="1"/>
  <c r="E3" i="87" s="1"/>
  <c r="Q4" i="73"/>
  <c r="R4" i="73" s="1"/>
  <c r="Q9" i="73"/>
  <c r="R9" i="73" s="1"/>
  <c r="F8" i="87" s="1"/>
  <c r="P9" i="73"/>
  <c r="S9" i="73" s="1"/>
  <c r="T9" i="73" s="1"/>
  <c r="E8" i="87" s="1"/>
  <c r="G8" i="87" s="1"/>
  <c r="P7" i="73"/>
  <c r="S7" i="73" s="1"/>
  <c r="T7" i="73" s="1"/>
  <c r="E6" i="87" s="1"/>
  <c r="G6" i="87" s="1"/>
  <c r="H200" i="68"/>
  <c r="H199" i="68"/>
  <c r="H198" i="68"/>
  <c r="H197" i="68"/>
  <c r="H196" i="68"/>
  <c r="H195" i="68"/>
  <c r="H194" i="68"/>
  <c r="H193" i="68"/>
  <c r="H192" i="68"/>
  <c r="H191" i="68"/>
  <c r="H190" i="68"/>
  <c r="H189" i="68"/>
  <c r="H188" i="68"/>
  <c r="H187" i="68"/>
  <c r="H186" i="68"/>
  <c r="H185" i="68"/>
  <c r="H184" i="68"/>
  <c r="H183" i="68"/>
  <c r="H182" i="68"/>
  <c r="H181" i="68"/>
  <c r="H180" i="68"/>
  <c r="H179" i="68"/>
  <c r="H178" i="68"/>
  <c r="H177" i="68"/>
  <c r="H176" i="68"/>
  <c r="H175" i="68"/>
  <c r="H174" i="68"/>
  <c r="H173" i="68"/>
  <c r="H172" i="68"/>
  <c r="H171" i="68"/>
  <c r="H170" i="68"/>
  <c r="H169" i="68"/>
  <c r="H168" i="68"/>
  <c r="H167" i="68"/>
  <c r="H166" i="68"/>
  <c r="H165" i="68"/>
  <c r="H164" i="68"/>
  <c r="H163" i="68"/>
  <c r="H162" i="68"/>
  <c r="H161" i="68"/>
  <c r="H160" i="68"/>
  <c r="H159" i="68"/>
  <c r="H158" i="68"/>
  <c r="H157" i="68"/>
  <c r="H156" i="68"/>
  <c r="H155" i="68"/>
  <c r="H154" i="68"/>
  <c r="H153" i="68"/>
  <c r="H152" i="68"/>
  <c r="H151" i="68"/>
  <c r="H150" i="68"/>
  <c r="H149" i="68"/>
  <c r="H148" i="68"/>
  <c r="H147" i="68"/>
  <c r="H146" i="68"/>
  <c r="H145" i="68"/>
  <c r="H144" i="68"/>
  <c r="H143" i="68"/>
  <c r="H142" i="68"/>
  <c r="H141" i="68"/>
  <c r="H140" i="68"/>
  <c r="H139" i="68"/>
  <c r="H138" i="68"/>
  <c r="H137" i="68"/>
  <c r="H136" i="68"/>
  <c r="H135" i="68"/>
  <c r="H134" i="68"/>
  <c r="H133" i="68"/>
  <c r="H132" i="68"/>
  <c r="H131" i="68"/>
  <c r="H130" i="68"/>
  <c r="H129" i="68"/>
  <c r="H128" i="68"/>
  <c r="H127" i="68"/>
  <c r="H126" i="68"/>
  <c r="H125" i="68"/>
  <c r="H124" i="68"/>
  <c r="H123" i="68"/>
  <c r="H122" i="68"/>
  <c r="H121" i="68"/>
  <c r="H120" i="68"/>
  <c r="H119" i="68"/>
  <c r="H118" i="68"/>
  <c r="H117" i="68"/>
  <c r="H116" i="68"/>
  <c r="H115" i="68"/>
  <c r="H114" i="68"/>
  <c r="H113" i="68"/>
  <c r="H112" i="68"/>
  <c r="H111" i="68"/>
  <c r="H110" i="68"/>
  <c r="H109" i="68"/>
  <c r="H108" i="68"/>
  <c r="H107" i="68"/>
  <c r="H106" i="68"/>
  <c r="H105" i="68"/>
  <c r="H104" i="68"/>
  <c r="H103" i="68"/>
  <c r="H102" i="68"/>
  <c r="H101" i="68"/>
  <c r="H100" i="68"/>
  <c r="H99" i="68"/>
  <c r="H98" i="68"/>
  <c r="H97" i="68"/>
  <c r="H96" i="68"/>
  <c r="H95" i="68"/>
  <c r="H94" i="68"/>
  <c r="H93" i="68"/>
  <c r="H92" i="68"/>
  <c r="H91" i="68"/>
  <c r="H90" i="68"/>
  <c r="H89" i="68"/>
  <c r="H88" i="68"/>
  <c r="H87" i="68"/>
  <c r="H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25" i="68"/>
  <c r="H24" i="68"/>
  <c r="H20" i="68"/>
  <c r="H18" i="68"/>
  <c r="H17" i="68"/>
  <c r="H16" i="68"/>
  <c r="H9" i="68"/>
  <c r="H8" i="68"/>
  <c r="H4" i="68"/>
  <c r="H2" i="68"/>
  <c r="G200" i="68"/>
  <c r="G199" i="68"/>
  <c r="G198" i="68"/>
  <c r="G197" i="68"/>
  <c r="G196" i="68"/>
  <c r="G195" i="68"/>
  <c r="G194" i="68"/>
  <c r="G193" i="68"/>
  <c r="G192" i="68"/>
  <c r="G191" i="68"/>
  <c r="G190" i="68"/>
  <c r="G189" i="68"/>
  <c r="G188" i="68"/>
  <c r="G187" i="68"/>
  <c r="G186" i="68"/>
  <c r="G185" i="68"/>
  <c r="G184" i="68"/>
  <c r="G183" i="68"/>
  <c r="G182" i="68"/>
  <c r="G181" i="68"/>
  <c r="G180" i="68"/>
  <c r="G179" i="68"/>
  <c r="G178" i="68"/>
  <c r="G177" i="68"/>
  <c r="G176" i="68"/>
  <c r="G175" i="68"/>
  <c r="G174" i="68"/>
  <c r="G173" i="68"/>
  <c r="G172" i="68"/>
  <c r="G171" i="68"/>
  <c r="G170" i="68"/>
  <c r="G169" i="68"/>
  <c r="G168" i="68"/>
  <c r="G167" i="68"/>
  <c r="G166" i="68"/>
  <c r="G165" i="68"/>
  <c r="G164" i="68"/>
  <c r="G163" i="68"/>
  <c r="G162" i="68"/>
  <c r="G161" i="68"/>
  <c r="G160" i="68"/>
  <c r="G159" i="68"/>
  <c r="G158" i="68"/>
  <c r="G157" i="68"/>
  <c r="G156" i="68"/>
  <c r="G155" i="68"/>
  <c r="G154" i="68"/>
  <c r="G153" i="68"/>
  <c r="G152" i="68"/>
  <c r="G151" i="68"/>
  <c r="G150" i="68"/>
  <c r="G149" i="68"/>
  <c r="G148" i="68"/>
  <c r="G147" i="68"/>
  <c r="G146" i="68"/>
  <c r="G145" i="68"/>
  <c r="G144" i="68"/>
  <c r="G143" i="68"/>
  <c r="G142" i="68"/>
  <c r="G141" i="68"/>
  <c r="G140" i="68"/>
  <c r="G139" i="68"/>
  <c r="G138" i="68"/>
  <c r="G137" i="68"/>
  <c r="G136" i="68"/>
  <c r="G135" i="68"/>
  <c r="G134" i="68"/>
  <c r="G133" i="68"/>
  <c r="G132" i="68"/>
  <c r="G131" i="68"/>
  <c r="G130" i="68"/>
  <c r="G129" i="68"/>
  <c r="G128" i="68"/>
  <c r="G127" i="68"/>
  <c r="G126" i="68"/>
  <c r="G125" i="68"/>
  <c r="G124" i="68"/>
  <c r="G123" i="68"/>
  <c r="G122" i="68"/>
  <c r="G121" i="68"/>
  <c r="G120" i="68"/>
  <c r="G119" i="68"/>
  <c r="G118" i="68"/>
  <c r="G117" i="68"/>
  <c r="G116" i="68"/>
  <c r="G115" i="68"/>
  <c r="G114" i="68"/>
  <c r="G113" i="68"/>
  <c r="G112" i="68"/>
  <c r="G111" i="68"/>
  <c r="G110" i="68"/>
  <c r="G109" i="68"/>
  <c r="G108" i="68"/>
  <c r="G107" i="68"/>
  <c r="G106" i="68"/>
  <c r="G105" i="68"/>
  <c r="G104" i="68"/>
  <c r="G103" i="68"/>
  <c r="G102" i="68"/>
  <c r="G101" i="68"/>
  <c r="G100" i="68"/>
  <c r="G99" i="68"/>
  <c r="G98" i="68"/>
  <c r="G97" i="68"/>
  <c r="G96" i="68"/>
  <c r="G95" i="68"/>
  <c r="G94" i="68"/>
  <c r="G93" i="68"/>
  <c r="G92" i="68"/>
  <c r="G91" i="68"/>
  <c r="G90" i="68"/>
  <c r="G89" i="68"/>
  <c r="G88" i="68"/>
  <c r="G87" i="68"/>
  <c r="G86" i="68"/>
  <c r="G85" i="68"/>
  <c r="G84" i="68"/>
  <c r="G83" i="68"/>
  <c r="G82" i="68"/>
  <c r="G81" i="68"/>
  <c r="G80" i="68"/>
  <c r="G79" i="68"/>
  <c r="G78" i="68"/>
  <c r="G77" i="68"/>
  <c r="G76" i="68"/>
  <c r="G75" i="68"/>
  <c r="G74" i="68"/>
  <c r="G73" i="68"/>
  <c r="G72" i="68"/>
  <c r="G71" i="68"/>
  <c r="G70" i="68"/>
  <c r="G69" i="68"/>
  <c r="G68" i="68"/>
  <c r="G67" i="68"/>
  <c r="G66" i="68"/>
  <c r="G65" i="68"/>
  <c r="G64" i="68"/>
  <c r="G63" i="68"/>
  <c r="G62" i="68"/>
  <c r="G61" i="68"/>
  <c r="G60" i="68"/>
  <c r="G59" i="68"/>
  <c r="G58" i="68"/>
  <c r="G57" i="68"/>
  <c r="G56" i="68"/>
  <c r="G55" i="68"/>
  <c r="G54" i="68"/>
  <c r="G53" i="68"/>
  <c r="G52" i="68"/>
  <c r="G51" i="68"/>
  <c r="G50" i="68"/>
  <c r="G49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H30" i="68"/>
  <c r="G29" i="68"/>
  <c r="G28" i="68"/>
  <c r="G27" i="68"/>
  <c r="G26" i="68"/>
  <c r="G25" i="68"/>
  <c r="G24" i="68"/>
  <c r="G23" i="68"/>
  <c r="G22" i="68"/>
  <c r="G21" i="68"/>
  <c r="G20" i="68"/>
  <c r="G19" i="68"/>
  <c r="G18" i="68"/>
  <c r="G17" i="68"/>
  <c r="G16" i="68"/>
  <c r="G15" i="68"/>
  <c r="G14" i="68"/>
  <c r="G13" i="68"/>
  <c r="G12" i="68"/>
  <c r="G11" i="68"/>
  <c r="G10" i="68"/>
  <c r="G9" i="68"/>
  <c r="G8" i="68"/>
  <c r="G7" i="68"/>
  <c r="G6" i="68"/>
  <c r="G5" i="68"/>
  <c r="G4" i="68"/>
  <c r="G3" i="68"/>
  <c r="G2" i="68"/>
  <c r="H200" i="59"/>
  <c r="H199" i="59"/>
  <c r="H198" i="59"/>
  <c r="H197" i="59"/>
  <c r="H196" i="59"/>
  <c r="H195" i="59"/>
  <c r="H194" i="59"/>
  <c r="H193" i="59"/>
  <c r="H192" i="59"/>
  <c r="H191" i="59"/>
  <c r="H190" i="59"/>
  <c r="H189" i="59"/>
  <c r="H188" i="59"/>
  <c r="H187" i="59"/>
  <c r="H186" i="59"/>
  <c r="H185" i="59"/>
  <c r="H184" i="59"/>
  <c r="H183" i="59"/>
  <c r="H182" i="59"/>
  <c r="H181" i="59"/>
  <c r="H180" i="59"/>
  <c r="H179" i="59"/>
  <c r="H178" i="59"/>
  <c r="H177" i="59"/>
  <c r="H176" i="59"/>
  <c r="H175" i="59"/>
  <c r="H174" i="59"/>
  <c r="H173" i="59"/>
  <c r="H172" i="59"/>
  <c r="H171" i="59"/>
  <c r="H170" i="59"/>
  <c r="H169" i="59"/>
  <c r="H168" i="59"/>
  <c r="H167" i="59"/>
  <c r="H166" i="59"/>
  <c r="H165" i="59"/>
  <c r="H164" i="59"/>
  <c r="H163" i="59"/>
  <c r="H162" i="59"/>
  <c r="H161" i="59"/>
  <c r="H160" i="59"/>
  <c r="H159" i="59"/>
  <c r="H158" i="59"/>
  <c r="H157" i="59"/>
  <c r="H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42" i="59"/>
  <c r="H141" i="59"/>
  <c r="H140" i="59"/>
  <c r="H139" i="59"/>
  <c r="H138" i="59"/>
  <c r="H137" i="59"/>
  <c r="H136" i="59"/>
  <c r="H135" i="59"/>
  <c r="H134" i="59"/>
  <c r="H133" i="59"/>
  <c r="H132" i="59"/>
  <c r="H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8" i="59"/>
  <c r="H117" i="59"/>
  <c r="H116" i="59"/>
  <c r="H115" i="59"/>
  <c r="H114" i="59"/>
  <c r="H113" i="59"/>
  <c r="H112" i="59"/>
  <c r="H111" i="59"/>
  <c r="H110" i="59"/>
  <c r="H109" i="59"/>
  <c r="H108" i="59"/>
  <c r="H107" i="59"/>
  <c r="H106" i="59"/>
  <c r="H105" i="59"/>
  <c r="H104" i="59"/>
  <c r="H103" i="59"/>
  <c r="H102" i="59"/>
  <c r="H101" i="59"/>
  <c r="H100" i="59"/>
  <c r="H99" i="59"/>
  <c r="H98" i="59"/>
  <c r="H97" i="59"/>
  <c r="H96" i="59"/>
  <c r="H95" i="59"/>
  <c r="H94" i="59"/>
  <c r="H93" i="59"/>
  <c r="H92" i="59"/>
  <c r="H91" i="59"/>
  <c r="H90" i="59"/>
  <c r="H89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H8" i="59"/>
  <c r="H7" i="59"/>
  <c r="H6" i="59"/>
  <c r="H5" i="59"/>
  <c r="H4" i="59"/>
  <c r="H3" i="59"/>
  <c r="H2" i="59"/>
  <c r="X32" i="93" l="1"/>
  <c r="J131" i="105"/>
  <c r="M131" i="105" s="1"/>
  <c r="K78" i="105"/>
  <c r="L78" i="105" s="1"/>
  <c r="J185" i="105"/>
  <c r="M185" i="105" s="1"/>
  <c r="J130" i="105"/>
  <c r="M130" i="105" s="1"/>
  <c r="K169" i="105"/>
  <c r="L169" i="105" s="1"/>
  <c r="J28" i="105"/>
  <c r="M28" i="105" s="1"/>
  <c r="K168" i="105"/>
  <c r="L168" i="105" s="1"/>
  <c r="R3" i="102"/>
  <c r="R4" i="102"/>
  <c r="R5" i="103" s="1"/>
  <c r="R2" i="102"/>
  <c r="S6" i="104"/>
  <c r="S9" i="104" s="1"/>
  <c r="S3" i="104"/>
  <c r="S2" i="104"/>
  <c r="S5" i="104"/>
  <c r="S4" i="104"/>
  <c r="W5" i="103"/>
  <c r="W3" i="103"/>
  <c r="W4" i="103" s="1"/>
  <c r="Q2" i="106"/>
  <c r="Q6" i="106" s="1"/>
  <c r="Q3" i="106"/>
  <c r="Q7" i="106" s="1"/>
  <c r="X18" i="93"/>
  <c r="X4" i="93"/>
  <c r="X25" i="93"/>
  <c r="U4" i="73"/>
  <c r="F3" i="87"/>
  <c r="G3" i="87"/>
  <c r="N12" i="68"/>
  <c r="R4" i="75"/>
  <c r="R2" i="75"/>
  <c r="E52" i="75" s="1"/>
  <c r="F52" i="75" s="1"/>
  <c r="E59" i="75"/>
  <c r="F59" i="75" s="1"/>
  <c r="E74" i="75"/>
  <c r="F74" i="75" s="1"/>
  <c r="E177" i="75"/>
  <c r="F177" i="75" s="1"/>
  <c r="E157" i="75"/>
  <c r="F157" i="75" s="1"/>
  <c r="E117" i="75"/>
  <c r="F117" i="75" s="1"/>
  <c r="E45" i="75"/>
  <c r="F45" i="75" s="1"/>
  <c r="E96" i="75"/>
  <c r="F96" i="75" s="1"/>
  <c r="E173" i="75"/>
  <c r="F173" i="75" s="1"/>
  <c r="E151" i="75"/>
  <c r="F151" i="75" s="1"/>
  <c r="E15" i="75"/>
  <c r="F15" i="75" s="1"/>
  <c r="E158" i="75"/>
  <c r="F158" i="75" s="1"/>
  <c r="E54" i="75"/>
  <c r="F54" i="75" s="1"/>
  <c r="E165" i="75"/>
  <c r="F165" i="75" s="1"/>
  <c r="U7" i="73"/>
  <c r="K97" i="71"/>
  <c r="K93" i="71"/>
  <c r="K82" i="71"/>
  <c r="K78" i="71"/>
  <c r="K63" i="71"/>
  <c r="K59" i="71"/>
  <c r="K48" i="71"/>
  <c r="K44" i="71"/>
  <c r="K33" i="71"/>
  <c r="K29" i="71"/>
  <c r="K18" i="71"/>
  <c r="K14" i="71"/>
  <c r="K100" i="71"/>
  <c r="K85" i="71"/>
  <c r="K74" i="71"/>
  <c r="K51" i="71"/>
  <c r="K40" i="71"/>
  <c r="K36" i="71"/>
  <c r="K21" i="71"/>
  <c r="K10" i="71"/>
  <c r="K58" i="71"/>
  <c r="K24" i="71"/>
  <c r="K56" i="71"/>
  <c r="K41" i="71"/>
  <c r="K22" i="71"/>
  <c r="K3" i="71"/>
  <c r="K89" i="71"/>
  <c r="K70" i="71"/>
  <c r="K55" i="71"/>
  <c r="K25" i="71"/>
  <c r="K6" i="71"/>
  <c r="K35" i="71"/>
  <c r="K20" i="71"/>
  <c r="K9" i="71"/>
  <c r="K96" i="71"/>
  <c r="K92" i="71"/>
  <c r="K81" i="71"/>
  <c r="K77" i="71"/>
  <c r="K66" i="71"/>
  <c r="K62" i="71"/>
  <c r="K47" i="71"/>
  <c r="K43" i="71"/>
  <c r="K32" i="71"/>
  <c r="K28" i="71"/>
  <c r="K17" i="71"/>
  <c r="K13" i="71"/>
  <c r="K2" i="71"/>
  <c r="K99" i="71"/>
  <c r="K88" i="71"/>
  <c r="K84" i="71"/>
  <c r="K73" i="71"/>
  <c r="K69" i="71"/>
  <c r="K54" i="71"/>
  <c r="K39" i="71"/>
  <c r="K5" i="71"/>
  <c r="K86" i="71"/>
  <c r="K67" i="71"/>
  <c r="K52" i="71"/>
  <c r="K95" i="71"/>
  <c r="K91" i="71"/>
  <c r="K80" i="71"/>
  <c r="K76" i="71"/>
  <c r="K65" i="71"/>
  <c r="K61" i="71"/>
  <c r="K50" i="71"/>
  <c r="K46" i="71"/>
  <c r="K31" i="71"/>
  <c r="K27" i="71"/>
  <c r="K16" i="71"/>
  <c r="K12" i="71"/>
  <c r="K38" i="71"/>
  <c r="K19" i="71"/>
  <c r="K4" i="71"/>
  <c r="K90" i="71"/>
  <c r="K71" i="71"/>
  <c r="K102" i="71"/>
  <c r="K87" i="71"/>
  <c r="K83" i="71"/>
  <c r="K72" i="71"/>
  <c r="K68" i="71"/>
  <c r="K57" i="71"/>
  <c r="K53" i="71"/>
  <c r="K42" i="71"/>
  <c r="K23" i="71"/>
  <c r="K8" i="71"/>
  <c r="K98" i="71"/>
  <c r="K94" i="71"/>
  <c r="K79" i="71"/>
  <c r="K75" i="71"/>
  <c r="K64" i="71"/>
  <c r="K60" i="71"/>
  <c r="K49" i="71"/>
  <c r="K45" i="71"/>
  <c r="K34" i="71"/>
  <c r="K30" i="71"/>
  <c r="K15" i="71"/>
  <c r="K11" i="71"/>
  <c r="K101" i="71"/>
  <c r="K37" i="71"/>
  <c r="K26" i="71"/>
  <c r="K7" i="71"/>
  <c r="U9" i="73"/>
  <c r="T3" i="73"/>
  <c r="E2" i="87" s="1"/>
  <c r="G2" i="87" s="1"/>
  <c r="F3" i="71"/>
  <c r="G3" i="71" s="1"/>
  <c r="L102" i="71"/>
  <c r="L94" i="71"/>
  <c r="L86" i="71"/>
  <c r="L78" i="71"/>
  <c r="L70" i="71"/>
  <c r="L62" i="71"/>
  <c r="L54" i="71"/>
  <c r="L46" i="71"/>
  <c r="L38" i="71"/>
  <c r="L30" i="71"/>
  <c r="L22" i="71"/>
  <c r="L14" i="71"/>
  <c r="L6" i="71"/>
  <c r="L61" i="71"/>
  <c r="L37" i="71"/>
  <c r="L21" i="71"/>
  <c r="L5" i="71"/>
  <c r="L95" i="71"/>
  <c r="L79" i="71"/>
  <c r="L71" i="71"/>
  <c r="L39" i="71"/>
  <c r="L31" i="71"/>
  <c r="L7" i="71"/>
  <c r="L101" i="71"/>
  <c r="L93" i="71"/>
  <c r="L85" i="71"/>
  <c r="L77" i="71"/>
  <c r="L69" i="71"/>
  <c r="L53" i="71"/>
  <c r="L45" i="71"/>
  <c r="L29" i="71"/>
  <c r="L13" i="71"/>
  <c r="L63" i="71"/>
  <c r="L100" i="71"/>
  <c r="L92" i="71"/>
  <c r="L84" i="71"/>
  <c r="L76" i="71"/>
  <c r="L68" i="71"/>
  <c r="L60" i="71"/>
  <c r="L52" i="71"/>
  <c r="L44" i="71"/>
  <c r="L36" i="71"/>
  <c r="L28" i="71"/>
  <c r="L20" i="71"/>
  <c r="L12" i="71"/>
  <c r="L4" i="71"/>
  <c r="L99" i="71"/>
  <c r="L91" i="71"/>
  <c r="L83" i="71"/>
  <c r="L75" i="71"/>
  <c r="L67" i="71"/>
  <c r="L59" i="71"/>
  <c r="L51" i="71"/>
  <c r="L43" i="71"/>
  <c r="L35" i="71"/>
  <c r="L27" i="71"/>
  <c r="L19" i="71"/>
  <c r="L11" i="71"/>
  <c r="L3" i="71"/>
  <c r="L55" i="71"/>
  <c r="L15" i="71"/>
  <c r="L98" i="71"/>
  <c r="L90" i="71"/>
  <c r="L82" i="71"/>
  <c r="L74" i="71"/>
  <c r="L66" i="71"/>
  <c r="L58" i="71"/>
  <c r="L50" i="71"/>
  <c r="L42" i="71"/>
  <c r="L34" i="71"/>
  <c r="L26" i="71"/>
  <c r="L18" i="71"/>
  <c r="L10" i="71"/>
  <c r="L2" i="71"/>
  <c r="L87" i="71"/>
  <c r="L47" i="71"/>
  <c r="L23" i="71"/>
  <c r="L97" i="71"/>
  <c r="L89" i="71"/>
  <c r="L81" i="71"/>
  <c r="L73" i="71"/>
  <c r="L65" i="71"/>
  <c r="L57" i="71"/>
  <c r="L49" i="71"/>
  <c r="L41" i="71"/>
  <c r="L33" i="71"/>
  <c r="L25" i="71"/>
  <c r="L17" i="71"/>
  <c r="L9" i="71"/>
  <c r="L96" i="71"/>
  <c r="L88" i="71"/>
  <c r="L80" i="71"/>
  <c r="L72" i="71"/>
  <c r="L64" i="71"/>
  <c r="L56" i="71"/>
  <c r="L48" i="71"/>
  <c r="L40" i="71"/>
  <c r="L32" i="71"/>
  <c r="L24" i="71"/>
  <c r="L16" i="71"/>
  <c r="L8" i="71"/>
  <c r="M74" i="71"/>
  <c r="M10" i="71"/>
  <c r="M66" i="71"/>
  <c r="M2" i="71"/>
  <c r="M82" i="71"/>
  <c r="M50" i="71"/>
  <c r="M58" i="71"/>
  <c r="M42" i="71"/>
  <c r="M101" i="71"/>
  <c r="M18" i="71"/>
  <c r="M98" i="71"/>
  <c r="M34" i="71"/>
  <c r="M90" i="71"/>
  <c r="M26" i="71"/>
  <c r="M7" i="71"/>
  <c r="M71" i="71"/>
  <c r="M36" i="71"/>
  <c r="M100" i="71"/>
  <c r="M65" i="71"/>
  <c r="M30" i="71"/>
  <c r="M94" i="71"/>
  <c r="M51" i="71"/>
  <c r="M16" i="71"/>
  <c r="M80" i="71"/>
  <c r="M45" i="71"/>
  <c r="M15" i="71"/>
  <c r="M79" i="71"/>
  <c r="M44" i="71"/>
  <c r="M9" i="71"/>
  <c r="M73" i="71"/>
  <c r="M38" i="71"/>
  <c r="M102" i="71"/>
  <c r="M59" i="71"/>
  <c r="M24" i="71"/>
  <c r="M88" i="71"/>
  <c r="M53" i="71"/>
  <c r="M52" i="71"/>
  <c r="M46" i="71"/>
  <c r="M32" i="71"/>
  <c r="M31" i="71"/>
  <c r="M95" i="71"/>
  <c r="M60" i="71"/>
  <c r="M25" i="71"/>
  <c r="M89" i="71"/>
  <c r="M54" i="71"/>
  <c r="M11" i="71"/>
  <c r="M75" i="71"/>
  <c r="M40" i="71"/>
  <c r="M5" i="71"/>
  <c r="M69" i="71"/>
  <c r="M47" i="71"/>
  <c r="M76" i="71"/>
  <c r="M41" i="71"/>
  <c r="M6" i="71"/>
  <c r="M27" i="71"/>
  <c r="M56" i="71"/>
  <c r="M85" i="71"/>
  <c r="M99" i="71"/>
  <c r="M93" i="71"/>
  <c r="M96" i="71"/>
  <c r="M39" i="71"/>
  <c r="M4" i="71"/>
  <c r="M68" i="71"/>
  <c r="M33" i="71"/>
  <c r="M97" i="71"/>
  <c r="M62" i="71"/>
  <c r="M19" i="71"/>
  <c r="M83" i="71"/>
  <c r="M48" i="71"/>
  <c r="M13" i="71"/>
  <c r="M77" i="71"/>
  <c r="M70" i="71"/>
  <c r="M21" i="71"/>
  <c r="M64" i="71"/>
  <c r="M28" i="71"/>
  <c r="M22" i="71"/>
  <c r="M8" i="71"/>
  <c r="M37" i="71"/>
  <c r="M61" i="71"/>
  <c r="M12" i="71"/>
  <c r="M91" i="71"/>
  <c r="M63" i="71"/>
  <c r="M92" i="71"/>
  <c r="M57" i="71"/>
  <c r="M43" i="71"/>
  <c r="M72" i="71"/>
  <c r="M87" i="71"/>
  <c r="M3" i="71"/>
  <c r="M55" i="71"/>
  <c r="M20" i="71"/>
  <c r="M84" i="71"/>
  <c r="M49" i="71"/>
  <c r="M14" i="71"/>
  <c r="M78" i="71"/>
  <c r="M35" i="71"/>
  <c r="M29" i="71"/>
  <c r="M86" i="71"/>
  <c r="M23" i="71"/>
  <c r="M17" i="71"/>
  <c r="M81" i="71"/>
  <c r="M67" i="71"/>
  <c r="J90" i="71"/>
  <c r="J71" i="71"/>
  <c r="J67" i="71"/>
  <c r="J56" i="71"/>
  <c r="J26" i="71"/>
  <c r="J7" i="71"/>
  <c r="J3" i="71"/>
  <c r="J93" i="71"/>
  <c r="J29" i="71"/>
  <c r="J43" i="71"/>
  <c r="J32" i="71"/>
  <c r="J13" i="71"/>
  <c r="J97" i="71"/>
  <c r="J63" i="71"/>
  <c r="J44" i="71"/>
  <c r="J33" i="71"/>
  <c r="J60" i="71"/>
  <c r="J30" i="71"/>
  <c r="J11" i="71"/>
  <c r="J100" i="71"/>
  <c r="J70" i="71"/>
  <c r="J51" i="71"/>
  <c r="J40" i="71"/>
  <c r="J36" i="71"/>
  <c r="J25" i="71"/>
  <c r="J21" i="71"/>
  <c r="J6" i="71"/>
  <c r="J96" i="71"/>
  <c r="J92" i="71"/>
  <c r="J81" i="71"/>
  <c r="J77" i="71"/>
  <c r="J66" i="71"/>
  <c r="J62" i="71"/>
  <c r="J28" i="71"/>
  <c r="J17" i="71"/>
  <c r="J34" i="71"/>
  <c r="J15" i="71"/>
  <c r="J99" i="71"/>
  <c r="J88" i="71"/>
  <c r="J84" i="71"/>
  <c r="J73" i="71"/>
  <c r="J69" i="71"/>
  <c r="J58" i="71"/>
  <c r="J54" i="71"/>
  <c r="J39" i="71"/>
  <c r="J35" i="71"/>
  <c r="J24" i="71"/>
  <c r="J20" i="71"/>
  <c r="J9" i="71"/>
  <c r="J5" i="71"/>
  <c r="J61" i="71"/>
  <c r="J46" i="71"/>
  <c r="J31" i="71"/>
  <c r="J12" i="71"/>
  <c r="J45" i="71"/>
  <c r="J95" i="71"/>
  <c r="J91" i="71"/>
  <c r="J80" i="71"/>
  <c r="J76" i="71"/>
  <c r="J65" i="71"/>
  <c r="J50" i="71"/>
  <c r="J27" i="71"/>
  <c r="J16" i="71"/>
  <c r="J102" i="71"/>
  <c r="J87" i="71"/>
  <c r="J83" i="71"/>
  <c r="J72" i="71"/>
  <c r="J68" i="71"/>
  <c r="J57" i="71"/>
  <c r="J53" i="71"/>
  <c r="J42" i="71"/>
  <c r="J38" i="71"/>
  <c r="J23" i="71"/>
  <c r="J19" i="71"/>
  <c r="J8" i="71"/>
  <c r="J4" i="71"/>
  <c r="J64" i="71"/>
  <c r="U3" i="73"/>
  <c r="R4" i="77"/>
  <c r="R5" i="75" s="1"/>
  <c r="R3" i="77"/>
  <c r="R2" i="77"/>
  <c r="M157" i="75"/>
  <c r="N157" i="75" s="1"/>
  <c r="O157" i="75" s="1"/>
  <c r="M137" i="75"/>
  <c r="N137" i="75" s="1"/>
  <c r="O137" i="75" s="1"/>
  <c r="M121" i="75"/>
  <c r="N121" i="75" s="1"/>
  <c r="O121" i="75" s="1"/>
  <c r="M164" i="75"/>
  <c r="N164" i="75" s="1"/>
  <c r="O164" i="75" s="1"/>
  <c r="M127" i="75"/>
  <c r="N127" i="75" s="1"/>
  <c r="O127" i="75" s="1"/>
  <c r="M147" i="75"/>
  <c r="N147" i="75" s="1"/>
  <c r="O147" i="75" s="1"/>
  <c r="M186" i="75"/>
  <c r="N186" i="75" s="1"/>
  <c r="O186" i="75" s="1"/>
  <c r="M170" i="75"/>
  <c r="N170" i="75" s="1"/>
  <c r="O170" i="75" s="1"/>
  <c r="M140" i="75"/>
  <c r="N140" i="75" s="1"/>
  <c r="O140" i="75" s="1"/>
  <c r="M122" i="75"/>
  <c r="N122" i="75" s="1"/>
  <c r="O122" i="75" s="1"/>
  <c r="M131" i="75"/>
  <c r="N131" i="75" s="1"/>
  <c r="O131" i="75" s="1"/>
  <c r="M144" i="75"/>
  <c r="N144" i="75" s="1"/>
  <c r="O144" i="75" s="1"/>
  <c r="Z23" i="4"/>
  <c r="Z9" i="4"/>
  <c r="AC23" i="4"/>
  <c r="H6" i="68"/>
  <c r="H10" i="68"/>
  <c r="H14" i="68"/>
  <c r="H22" i="68"/>
  <c r="H26" i="68"/>
  <c r="H19" i="68"/>
  <c r="H3" i="68"/>
  <c r="H11" i="68"/>
  <c r="H23" i="68"/>
  <c r="H12" i="68"/>
  <c r="H28" i="68"/>
  <c r="H7" i="68"/>
  <c r="H15" i="68"/>
  <c r="H27" i="68"/>
  <c r="H31" i="68"/>
  <c r="H5" i="68"/>
  <c r="H13" i="68"/>
  <c r="H21" i="68"/>
  <c r="H29" i="68"/>
  <c r="O13" i="68"/>
  <c r="N16" i="68" s="1" a="1"/>
  <c r="M200" i="30"/>
  <c r="M199" i="30"/>
  <c r="M198" i="30"/>
  <c r="M197" i="30"/>
  <c r="M196" i="30"/>
  <c r="M195" i="30"/>
  <c r="M194" i="30"/>
  <c r="M193" i="30"/>
  <c r="M192" i="30"/>
  <c r="M191" i="30"/>
  <c r="M190" i="30"/>
  <c r="M189" i="30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9" i="30"/>
  <c r="M168" i="30"/>
  <c r="M167" i="30"/>
  <c r="M166" i="30"/>
  <c r="M165" i="30"/>
  <c r="M164" i="30"/>
  <c r="M163" i="30"/>
  <c r="M162" i="30"/>
  <c r="M161" i="30"/>
  <c r="M160" i="30"/>
  <c r="M159" i="30"/>
  <c r="M158" i="30"/>
  <c r="M157" i="30"/>
  <c r="M156" i="30"/>
  <c r="M155" i="30"/>
  <c r="M154" i="30"/>
  <c r="M153" i="30"/>
  <c r="M152" i="30"/>
  <c r="M151" i="30"/>
  <c r="M150" i="30"/>
  <c r="M149" i="30"/>
  <c r="M148" i="30"/>
  <c r="M147" i="30"/>
  <c r="M146" i="30"/>
  <c r="M145" i="30"/>
  <c r="M144" i="30"/>
  <c r="M143" i="30"/>
  <c r="M142" i="30"/>
  <c r="M141" i="30"/>
  <c r="M140" i="30"/>
  <c r="M139" i="30"/>
  <c r="M138" i="30"/>
  <c r="M137" i="30"/>
  <c r="M136" i="30"/>
  <c r="M135" i="30"/>
  <c r="M134" i="30"/>
  <c r="M133" i="30"/>
  <c r="M132" i="30"/>
  <c r="M131" i="30"/>
  <c r="M130" i="30"/>
  <c r="M129" i="30"/>
  <c r="M128" i="30"/>
  <c r="M127" i="30"/>
  <c r="M126" i="30"/>
  <c r="M125" i="30"/>
  <c r="M124" i="30"/>
  <c r="M123" i="30"/>
  <c r="M122" i="30"/>
  <c r="M121" i="30"/>
  <c r="M120" i="30"/>
  <c r="M119" i="30"/>
  <c r="M118" i="30"/>
  <c r="M117" i="30"/>
  <c r="M116" i="30"/>
  <c r="M115" i="30"/>
  <c r="M114" i="30"/>
  <c r="M113" i="30"/>
  <c r="M112" i="30"/>
  <c r="M111" i="30"/>
  <c r="M110" i="30"/>
  <c r="M109" i="30"/>
  <c r="M108" i="30"/>
  <c r="M107" i="30"/>
  <c r="M106" i="30"/>
  <c r="M105" i="30"/>
  <c r="M104" i="30"/>
  <c r="M103" i="30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M6" i="30"/>
  <c r="M5" i="30"/>
  <c r="M4" i="30"/>
  <c r="M3" i="30"/>
  <c r="M2" i="30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AD15" i="63" a="1"/>
  <c r="AF17" i="63" s="1"/>
  <c r="D6" i="63"/>
  <c r="W18" i="63" s="1"/>
  <c r="C6" i="63"/>
  <c r="U18" i="63" s="1"/>
  <c r="V18" i="63" s="1"/>
  <c r="D5" i="63"/>
  <c r="W17" i="63" s="1"/>
  <c r="C5" i="63"/>
  <c r="U17" i="63" s="1"/>
  <c r="V17" i="63" s="1"/>
  <c r="D4" i="63"/>
  <c r="W16" i="63" s="1"/>
  <c r="C4" i="63"/>
  <c r="U16" i="63" s="1"/>
  <c r="V16" i="63" s="1"/>
  <c r="D3" i="63"/>
  <c r="W15" i="63" s="1"/>
  <c r="C3" i="63"/>
  <c r="U15" i="63" s="1"/>
  <c r="V15" i="63" s="1"/>
  <c r="B6" i="63"/>
  <c r="T18" i="63" s="1"/>
  <c r="B5" i="63"/>
  <c r="T17" i="63" s="1"/>
  <c r="B4" i="63"/>
  <c r="T16" i="63" s="1"/>
  <c r="B3" i="63"/>
  <c r="T15" i="63" s="1"/>
  <c r="U3" i="105" l="1"/>
  <c r="U4" i="105" s="1"/>
  <c r="U5" i="105"/>
  <c r="E162" i="102"/>
  <c r="F162" i="102" s="1"/>
  <c r="E103" i="102"/>
  <c r="F103" i="102" s="1"/>
  <c r="E71" i="102"/>
  <c r="F71" i="102" s="1"/>
  <c r="E39" i="102"/>
  <c r="F39" i="102" s="1"/>
  <c r="E152" i="102"/>
  <c r="F152" i="102" s="1"/>
  <c r="M103" i="102"/>
  <c r="N103" i="102" s="1"/>
  <c r="O103" i="102" s="1"/>
  <c r="M71" i="102"/>
  <c r="N71" i="102" s="1"/>
  <c r="O71" i="102" s="1"/>
  <c r="M39" i="102"/>
  <c r="N39" i="102" s="1"/>
  <c r="O39" i="102" s="1"/>
  <c r="E149" i="102"/>
  <c r="F149" i="102" s="1"/>
  <c r="E100" i="102"/>
  <c r="F100" i="102" s="1"/>
  <c r="E68" i="102"/>
  <c r="F68" i="102" s="1"/>
  <c r="E36" i="102"/>
  <c r="F36" i="102" s="1"/>
  <c r="E153" i="102"/>
  <c r="F153" i="102" s="1"/>
  <c r="M100" i="102"/>
  <c r="N100" i="102" s="1"/>
  <c r="O100" i="102" s="1"/>
  <c r="M113" i="102"/>
  <c r="N113" i="102" s="1"/>
  <c r="O113" i="102" s="1"/>
  <c r="M52" i="102"/>
  <c r="N52" i="102" s="1"/>
  <c r="O52" i="102" s="1"/>
  <c r="E136" i="102"/>
  <c r="F136" i="102" s="1"/>
  <c r="E41" i="102"/>
  <c r="F41" i="102" s="1"/>
  <c r="E139" i="102"/>
  <c r="F139" i="102" s="1"/>
  <c r="M70" i="102"/>
  <c r="N70" i="102" s="1"/>
  <c r="O70" i="102" s="1"/>
  <c r="M69" i="102"/>
  <c r="N69" i="102" s="1"/>
  <c r="O69" i="102" s="1"/>
  <c r="E132" i="102"/>
  <c r="F132" i="102" s="1"/>
  <c r="E69" i="102"/>
  <c r="F69" i="102" s="1"/>
  <c r="E30" i="102"/>
  <c r="F30" i="102" s="1"/>
  <c r="E4" i="102"/>
  <c r="F4" i="102" s="1"/>
  <c r="E70" i="102"/>
  <c r="F70" i="102" s="1"/>
  <c r="E189" i="102"/>
  <c r="F189" i="102" s="1"/>
  <c r="M64" i="102"/>
  <c r="N64" i="102" s="1"/>
  <c r="O64" i="102" s="1"/>
  <c r="E62" i="102"/>
  <c r="F62" i="102" s="1"/>
  <c r="E151" i="102"/>
  <c r="F151" i="102" s="1"/>
  <c r="M44" i="102"/>
  <c r="N44" i="102" s="1"/>
  <c r="O44" i="102" s="1"/>
  <c r="E8" i="102"/>
  <c r="F8" i="102" s="1"/>
  <c r="E65" i="102"/>
  <c r="F65" i="102" s="1"/>
  <c r="M115" i="102"/>
  <c r="N115" i="102" s="1"/>
  <c r="O115" i="102" s="1"/>
  <c r="M58" i="102"/>
  <c r="N58" i="102" s="1"/>
  <c r="O58" i="102" s="1"/>
  <c r="E83" i="102"/>
  <c r="F83" i="102" s="1"/>
  <c r="E170" i="102"/>
  <c r="F170" i="102" s="1"/>
  <c r="E174" i="102"/>
  <c r="F174" i="102" s="1"/>
  <c r="E89" i="102"/>
  <c r="F89" i="102" s="1"/>
  <c r="E85" i="102"/>
  <c r="F85" i="102" s="1"/>
  <c r="E158" i="102"/>
  <c r="F158" i="102" s="1"/>
  <c r="E126" i="102"/>
  <c r="F126" i="102" s="1"/>
  <c r="E176" i="102"/>
  <c r="F176" i="102" s="1"/>
  <c r="E179" i="102"/>
  <c r="F179" i="102" s="1"/>
  <c r="E155" i="102"/>
  <c r="F155" i="102" s="1"/>
  <c r="E99" i="102"/>
  <c r="F99" i="102" s="1"/>
  <c r="E67" i="102"/>
  <c r="F67" i="102" s="1"/>
  <c r="E35" i="102"/>
  <c r="F35" i="102" s="1"/>
  <c r="E145" i="102"/>
  <c r="F145" i="102" s="1"/>
  <c r="M99" i="102"/>
  <c r="N99" i="102" s="1"/>
  <c r="O99" i="102" s="1"/>
  <c r="M67" i="102"/>
  <c r="N67" i="102" s="1"/>
  <c r="O67" i="102" s="1"/>
  <c r="M35" i="102"/>
  <c r="N35" i="102" s="1"/>
  <c r="O35" i="102" s="1"/>
  <c r="E138" i="102"/>
  <c r="F138" i="102" s="1"/>
  <c r="E96" i="102"/>
  <c r="F96" i="102" s="1"/>
  <c r="E64" i="102"/>
  <c r="F64" i="102" s="1"/>
  <c r="E32" i="102"/>
  <c r="F32" i="102" s="1"/>
  <c r="E142" i="102"/>
  <c r="F142" i="102" s="1"/>
  <c r="M96" i="102"/>
  <c r="N96" i="102" s="1"/>
  <c r="O96" i="102" s="1"/>
  <c r="M109" i="102"/>
  <c r="N109" i="102" s="1"/>
  <c r="O109" i="102" s="1"/>
  <c r="E45" i="102"/>
  <c r="F45" i="102" s="1"/>
  <c r="E129" i="102"/>
  <c r="F129" i="102" s="1"/>
  <c r="E29" i="102"/>
  <c r="F29" i="102" s="1"/>
  <c r="E115" i="102"/>
  <c r="F115" i="102" s="1"/>
  <c r="M65" i="102"/>
  <c r="N65" i="102" s="1"/>
  <c r="O65" i="102" s="1"/>
  <c r="E196" i="102"/>
  <c r="F196" i="102" s="1"/>
  <c r="E122" i="102"/>
  <c r="F122" i="102" s="1"/>
  <c r="E66" i="102"/>
  <c r="F66" i="102" s="1"/>
  <c r="E26" i="102"/>
  <c r="F26" i="102" s="1"/>
  <c r="E3" i="102"/>
  <c r="F3" i="102" s="1"/>
  <c r="E49" i="102"/>
  <c r="F49" i="102" s="1"/>
  <c r="E125" i="102"/>
  <c r="F125" i="102" s="1"/>
  <c r="M56" i="102"/>
  <c r="N56" i="102" s="1"/>
  <c r="O56" i="102" s="1"/>
  <c r="E57" i="102"/>
  <c r="F57" i="102" s="1"/>
  <c r="E140" i="102"/>
  <c r="F140" i="102" s="1"/>
  <c r="M41" i="102"/>
  <c r="N41" i="102" s="1"/>
  <c r="O41" i="102" s="1"/>
  <c r="E7" i="102"/>
  <c r="F7" i="102" s="1"/>
  <c r="E54" i="102"/>
  <c r="F54" i="102" s="1"/>
  <c r="M106" i="102"/>
  <c r="N106" i="102" s="1"/>
  <c r="O106" i="102" s="1"/>
  <c r="M53" i="102"/>
  <c r="N53" i="102" s="1"/>
  <c r="O53" i="102" s="1"/>
  <c r="M86" i="102"/>
  <c r="N86" i="102" s="1"/>
  <c r="O86" i="102" s="1"/>
  <c r="M116" i="102"/>
  <c r="N116" i="102" s="1"/>
  <c r="O116" i="102" s="1"/>
  <c r="E148" i="102"/>
  <c r="F148" i="102" s="1"/>
  <c r="E95" i="102"/>
  <c r="F95" i="102" s="1"/>
  <c r="E63" i="102"/>
  <c r="F63" i="102" s="1"/>
  <c r="E198" i="102"/>
  <c r="F198" i="102" s="1"/>
  <c r="E134" i="102"/>
  <c r="F134" i="102" s="1"/>
  <c r="M95" i="102"/>
  <c r="N95" i="102" s="1"/>
  <c r="O95" i="102" s="1"/>
  <c r="M63" i="102"/>
  <c r="N63" i="102" s="1"/>
  <c r="O63" i="102" s="1"/>
  <c r="E195" i="102"/>
  <c r="F195" i="102" s="1"/>
  <c r="E131" i="102"/>
  <c r="F131" i="102" s="1"/>
  <c r="E92" i="102"/>
  <c r="F92" i="102" s="1"/>
  <c r="E60" i="102"/>
  <c r="F60" i="102" s="1"/>
  <c r="E199" i="102"/>
  <c r="F199" i="102" s="1"/>
  <c r="E135" i="102"/>
  <c r="F135" i="102" s="1"/>
  <c r="M92" i="102"/>
  <c r="N92" i="102" s="1"/>
  <c r="O92" i="102" s="1"/>
  <c r="M98" i="102"/>
  <c r="N98" i="102" s="1"/>
  <c r="O98" i="102" s="1"/>
  <c r="E34" i="102"/>
  <c r="F34" i="102" s="1"/>
  <c r="E119" i="102"/>
  <c r="F119" i="102" s="1"/>
  <c r="E25" i="102"/>
  <c r="F25" i="102" s="1"/>
  <c r="E110" i="102"/>
  <c r="F110" i="102" s="1"/>
  <c r="M62" i="102"/>
  <c r="N62" i="102" s="1"/>
  <c r="O62" i="102" s="1"/>
  <c r="E186" i="102"/>
  <c r="F186" i="102" s="1"/>
  <c r="E113" i="102"/>
  <c r="F113" i="102" s="1"/>
  <c r="E61" i="102"/>
  <c r="F61" i="102" s="1"/>
  <c r="E22" i="102"/>
  <c r="F22" i="102" s="1"/>
  <c r="E190" i="102"/>
  <c r="F190" i="102" s="1"/>
  <c r="E38" i="102"/>
  <c r="F38" i="102" s="1"/>
  <c r="E109" i="102"/>
  <c r="F109" i="102" s="1"/>
  <c r="M48" i="102"/>
  <c r="N48" i="102" s="1"/>
  <c r="O48" i="102" s="1"/>
  <c r="E15" i="102"/>
  <c r="F15" i="102" s="1"/>
  <c r="M110" i="102"/>
  <c r="N110" i="102" s="1"/>
  <c r="O110" i="102" s="1"/>
  <c r="E31" i="102"/>
  <c r="F31" i="102" s="1"/>
  <c r="E182" i="102"/>
  <c r="F182" i="102" s="1"/>
  <c r="E28" i="102"/>
  <c r="F28" i="102" s="1"/>
  <c r="E101" i="102"/>
  <c r="F101" i="102" s="1"/>
  <c r="M50" i="102"/>
  <c r="N50" i="102" s="1"/>
  <c r="O50" i="102" s="1"/>
  <c r="E177" i="102"/>
  <c r="F177" i="102" s="1"/>
  <c r="E48" i="102"/>
  <c r="F48" i="102" s="1"/>
  <c r="E183" i="102"/>
  <c r="F183" i="102" s="1"/>
  <c r="M49" i="102"/>
  <c r="N49" i="102" s="1"/>
  <c r="O49" i="102" s="1"/>
  <c r="M89" i="102"/>
  <c r="N89" i="102" s="1"/>
  <c r="O89" i="102" s="1"/>
  <c r="M112" i="102"/>
  <c r="N112" i="102" s="1"/>
  <c r="O112" i="102" s="1"/>
  <c r="E141" i="102"/>
  <c r="F141" i="102" s="1"/>
  <c r="E91" i="102"/>
  <c r="F91" i="102" s="1"/>
  <c r="E59" i="102"/>
  <c r="F59" i="102" s="1"/>
  <c r="E191" i="102"/>
  <c r="F191" i="102" s="1"/>
  <c r="E127" i="102"/>
  <c r="F127" i="102" s="1"/>
  <c r="M91" i="102"/>
  <c r="N91" i="102" s="1"/>
  <c r="O91" i="102" s="1"/>
  <c r="M59" i="102"/>
  <c r="N59" i="102" s="1"/>
  <c r="O59" i="102" s="1"/>
  <c r="E188" i="102"/>
  <c r="F188" i="102" s="1"/>
  <c r="E124" i="102"/>
  <c r="F124" i="102" s="1"/>
  <c r="E88" i="102"/>
  <c r="F88" i="102" s="1"/>
  <c r="E56" i="102"/>
  <c r="F56" i="102" s="1"/>
  <c r="E192" i="102"/>
  <c r="F192" i="102" s="1"/>
  <c r="E128" i="102"/>
  <c r="F128" i="102" s="1"/>
  <c r="M88" i="102"/>
  <c r="N88" i="102" s="1"/>
  <c r="O88" i="102" s="1"/>
  <c r="E93" i="102"/>
  <c r="F93" i="102" s="1"/>
  <c r="E200" i="102"/>
  <c r="F200" i="102" s="1"/>
  <c r="M105" i="102"/>
  <c r="N105" i="102" s="1"/>
  <c r="O105" i="102" s="1"/>
  <c r="E21" i="102"/>
  <c r="F21" i="102" s="1"/>
  <c r="M101" i="102"/>
  <c r="N101" i="102" s="1"/>
  <c r="O101" i="102" s="1"/>
  <c r="M57" i="102"/>
  <c r="N57" i="102" s="1"/>
  <c r="O57" i="102" s="1"/>
  <c r="E178" i="102"/>
  <c r="F178" i="102" s="1"/>
  <c r="E106" i="102"/>
  <c r="F106" i="102" s="1"/>
  <c r="E58" i="102"/>
  <c r="F58" i="102" s="1"/>
  <c r="E17" i="102"/>
  <c r="F17" i="102" s="1"/>
  <c r="E169" i="102"/>
  <c r="F169" i="102" s="1"/>
  <c r="M36" i="102"/>
  <c r="N36" i="102" s="1"/>
  <c r="O36" i="102" s="1"/>
  <c r="E102" i="102"/>
  <c r="F102" i="102" s="1"/>
  <c r="M45" i="102"/>
  <c r="N45" i="102" s="1"/>
  <c r="O45" i="102" s="1"/>
  <c r="E13" i="102"/>
  <c r="F13" i="102" s="1"/>
  <c r="E105" i="102"/>
  <c r="F105" i="102" s="1"/>
  <c r="E27" i="102"/>
  <c r="F27" i="102" s="1"/>
  <c r="E154" i="102"/>
  <c r="F154" i="102" s="1"/>
  <c r="E9" i="102"/>
  <c r="F9" i="102" s="1"/>
  <c r="E94" i="102"/>
  <c r="F94" i="102" s="1"/>
  <c r="E42" i="102"/>
  <c r="F42" i="102" s="1"/>
  <c r="E51" i="102"/>
  <c r="F51" i="102" s="1"/>
  <c r="E112" i="102"/>
  <c r="F112" i="102" s="1"/>
  <c r="M114" i="102"/>
  <c r="N114" i="102" s="1"/>
  <c r="O114" i="102" s="1"/>
  <c r="R7" i="102"/>
  <c r="M74" i="102"/>
  <c r="N74" i="102" s="1"/>
  <c r="O74" i="102" s="1"/>
  <c r="E194" i="102"/>
  <c r="F194" i="102" s="1"/>
  <c r="E130" i="102"/>
  <c r="F130" i="102" s="1"/>
  <c r="E87" i="102"/>
  <c r="F87" i="102" s="1"/>
  <c r="E55" i="102"/>
  <c r="F55" i="102" s="1"/>
  <c r="E184" i="102"/>
  <c r="F184" i="102" s="1"/>
  <c r="E120" i="102"/>
  <c r="F120" i="102" s="1"/>
  <c r="M87" i="102"/>
  <c r="N87" i="102" s="1"/>
  <c r="O87" i="102" s="1"/>
  <c r="M55" i="102"/>
  <c r="N55" i="102" s="1"/>
  <c r="O55" i="102" s="1"/>
  <c r="E181" i="102"/>
  <c r="F181" i="102" s="1"/>
  <c r="E117" i="102"/>
  <c r="F117" i="102" s="1"/>
  <c r="E84" i="102"/>
  <c r="F84" i="102" s="1"/>
  <c r="E52" i="102"/>
  <c r="F52" i="102" s="1"/>
  <c r="E185" i="102"/>
  <c r="F185" i="102" s="1"/>
  <c r="E121" i="102"/>
  <c r="F121" i="102" s="1"/>
  <c r="M84" i="102"/>
  <c r="N84" i="102" s="1"/>
  <c r="O84" i="102" s="1"/>
  <c r="E86" i="102"/>
  <c r="F86" i="102" s="1"/>
  <c r="E193" i="102"/>
  <c r="F193" i="102" s="1"/>
  <c r="M94" i="102"/>
  <c r="N94" i="102" s="1"/>
  <c r="O94" i="102" s="1"/>
  <c r="E14" i="102"/>
  <c r="F14" i="102" s="1"/>
  <c r="M90" i="102"/>
  <c r="N90" i="102" s="1"/>
  <c r="O90" i="102" s="1"/>
  <c r="M54" i="102"/>
  <c r="N54" i="102" s="1"/>
  <c r="O54" i="102" s="1"/>
  <c r="E175" i="102"/>
  <c r="F175" i="102" s="1"/>
  <c r="M97" i="102"/>
  <c r="N97" i="102" s="1"/>
  <c r="O97" i="102" s="1"/>
  <c r="E53" i="102"/>
  <c r="F53" i="102" s="1"/>
  <c r="E11" i="102"/>
  <c r="F11" i="102" s="1"/>
  <c r="E164" i="102"/>
  <c r="F164" i="102" s="1"/>
  <c r="M33" i="102"/>
  <c r="N33" i="102" s="1"/>
  <c r="O33" i="102" s="1"/>
  <c r="M93" i="102"/>
  <c r="N93" i="102" s="1"/>
  <c r="O93" i="102" s="1"/>
  <c r="M34" i="102"/>
  <c r="N34" i="102" s="1"/>
  <c r="O34" i="102" s="1"/>
  <c r="E2" i="102"/>
  <c r="F2" i="102" s="1"/>
  <c r="E98" i="102"/>
  <c r="F98" i="102" s="1"/>
  <c r="E23" i="102"/>
  <c r="F23" i="102" s="1"/>
  <c r="E143" i="102"/>
  <c r="F143" i="102" s="1"/>
  <c r="E197" i="102"/>
  <c r="F197" i="102" s="1"/>
  <c r="M85" i="102"/>
  <c r="N85" i="102" s="1"/>
  <c r="O85" i="102" s="1"/>
  <c r="M40" i="102"/>
  <c r="N40" i="102" s="1"/>
  <c r="O40" i="102" s="1"/>
  <c r="E114" i="102"/>
  <c r="F114" i="102" s="1"/>
  <c r="E80" i="102"/>
  <c r="F80" i="102" s="1"/>
  <c r="M77" i="102"/>
  <c r="N77" i="102" s="1"/>
  <c r="O77" i="102" s="1"/>
  <c r="M82" i="102"/>
  <c r="N82" i="102" s="1"/>
  <c r="O82" i="102" s="1"/>
  <c r="E180" i="102"/>
  <c r="F180" i="102" s="1"/>
  <c r="E111" i="102"/>
  <c r="F111" i="102" s="1"/>
  <c r="E79" i="102"/>
  <c r="F79" i="102" s="1"/>
  <c r="E47" i="102"/>
  <c r="F47" i="102" s="1"/>
  <c r="E166" i="102"/>
  <c r="F166" i="102" s="1"/>
  <c r="M111" i="102"/>
  <c r="N111" i="102" s="1"/>
  <c r="O111" i="102" s="1"/>
  <c r="M79" i="102"/>
  <c r="N79" i="102" s="1"/>
  <c r="O79" i="102" s="1"/>
  <c r="M47" i="102"/>
  <c r="N47" i="102" s="1"/>
  <c r="O47" i="102" s="1"/>
  <c r="E163" i="102"/>
  <c r="F163" i="102" s="1"/>
  <c r="E108" i="102"/>
  <c r="F108" i="102" s="1"/>
  <c r="E76" i="102"/>
  <c r="F76" i="102" s="1"/>
  <c r="E44" i="102"/>
  <c r="F44" i="102" s="1"/>
  <c r="E167" i="102"/>
  <c r="F167" i="102" s="1"/>
  <c r="M108" i="102"/>
  <c r="N108" i="102" s="1"/>
  <c r="O108" i="102" s="1"/>
  <c r="M76" i="102"/>
  <c r="N76" i="102" s="1"/>
  <c r="O76" i="102" s="1"/>
  <c r="M68" i="102"/>
  <c r="N68" i="102" s="1"/>
  <c r="O68" i="102" s="1"/>
  <c r="E172" i="102"/>
  <c r="F172" i="102" s="1"/>
  <c r="E82" i="102"/>
  <c r="F82" i="102" s="1"/>
  <c r="E165" i="102"/>
  <c r="F165" i="102" s="1"/>
  <c r="E78" i="102"/>
  <c r="F78" i="102" s="1"/>
  <c r="M42" i="102"/>
  <c r="N42" i="102" s="1"/>
  <c r="O42" i="102" s="1"/>
  <c r="E150" i="102"/>
  <c r="F150" i="102" s="1"/>
  <c r="E81" i="102"/>
  <c r="F81" i="102" s="1"/>
  <c r="M38" i="102"/>
  <c r="N38" i="102" s="1"/>
  <c r="O38" i="102" s="1"/>
  <c r="E6" i="102"/>
  <c r="F6" i="102" s="1"/>
  <c r="E118" i="102"/>
  <c r="F118" i="102" s="1"/>
  <c r="E20" i="102"/>
  <c r="F20" i="102" s="1"/>
  <c r="E77" i="102"/>
  <c r="F77" i="102" s="1"/>
  <c r="M102" i="102"/>
  <c r="N102" i="102" s="1"/>
  <c r="O102" i="102" s="1"/>
  <c r="E168" i="102"/>
  <c r="F168" i="102" s="1"/>
  <c r="M78" i="102"/>
  <c r="N78" i="102" s="1"/>
  <c r="O78" i="102" s="1"/>
  <c r="E16" i="102"/>
  <c r="F16" i="102" s="1"/>
  <c r="E90" i="102"/>
  <c r="F90" i="102" s="1"/>
  <c r="E171" i="102"/>
  <c r="F171" i="102" s="1"/>
  <c r="M66" i="102"/>
  <c r="N66" i="102" s="1"/>
  <c r="O66" i="102" s="1"/>
  <c r="E187" i="102"/>
  <c r="F187" i="102" s="1"/>
  <c r="M83" i="102"/>
  <c r="N83" i="102" s="1"/>
  <c r="O83" i="102" s="1"/>
  <c r="M80" i="102"/>
  <c r="N80" i="102" s="1"/>
  <c r="O80" i="102" s="1"/>
  <c r="E24" i="102"/>
  <c r="F24" i="102" s="1"/>
  <c r="E18" i="102"/>
  <c r="F18" i="102" s="1"/>
  <c r="M37" i="102"/>
  <c r="N37" i="102" s="1"/>
  <c r="O37" i="102" s="1"/>
  <c r="E173" i="102"/>
  <c r="F173" i="102" s="1"/>
  <c r="E107" i="102"/>
  <c r="F107" i="102" s="1"/>
  <c r="E75" i="102"/>
  <c r="F75" i="102" s="1"/>
  <c r="E43" i="102"/>
  <c r="F43" i="102" s="1"/>
  <c r="E159" i="102"/>
  <c r="F159" i="102" s="1"/>
  <c r="M107" i="102"/>
  <c r="N107" i="102" s="1"/>
  <c r="O107" i="102" s="1"/>
  <c r="M75" i="102"/>
  <c r="N75" i="102" s="1"/>
  <c r="O75" i="102" s="1"/>
  <c r="M43" i="102"/>
  <c r="N43" i="102" s="1"/>
  <c r="O43" i="102" s="1"/>
  <c r="E156" i="102"/>
  <c r="F156" i="102" s="1"/>
  <c r="E104" i="102"/>
  <c r="F104" i="102" s="1"/>
  <c r="E72" i="102"/>
  <c r="F72" i="102" s="1"/>
  <c r="E40" i="102"/>
  <c r="F40" i="102" s="1"/>
  <c r="E160" i="102"/>
  <c r="F160" i="102" s="1"/>
  <c r="M104" i="102"/>
  <c r="N104" i="102" s="1"/>
  <c r="O104" i="102" s="1"/>
  <c r="E157" i="102"/>
  <c r="F157" i="102" s="1"/>
  <c r="M60" i="102"/>
  <c r="N60" i="102" s="1"/>
  <c r="O60" i="102" s="1"/>
  <c r="E144" i="102"/>
  <c r="F144" i="102" s="1"/>
  <c r="M46" i="102"/>
  <c r="N46" i="102" s="1"/>
  <c r="O46" i="102" s="1"/>
  <c r="E147" i="102"/>
  <c r="F147" i="102" s="1"/>
  <c r="M73" i="102"/>
  <c r="N73" i="102" s="1"/>
  <c r="O73" i="102" s="1"/>
  <c r="E37" i="102"/>
  <c r="F37" i="102" s="1"/>
  <c r="E137" i="102"/>
  <c r="F137" i="102" s="1"/>
  <c r="E74" i="102"/>
  <c r="F74" i="102" s="1"/>
  <c r="E33" i="102"/>
  <c r="F33" i="102" s="1"/>
  <c r="E5" i="102"/>
  <c r="F5" i="102" s="1"/>
  <c r="E116" i="102"/>
  <c r="F116" i="102" s="1"/>
  <c r="E19" i="102"/>
  <c r="F19" i="102" s="1"/>
  <c r="M72" i="102"/>
  <c r="N72" i="102" s="1"/>
  <c r="O72" i="102" s="1"/>
  <c r="E73" i="102"/>
  <c r="F73" i="102" s="1"/>
  <c r="E161" i="102"/>
  <c r="F161" i="102" s="1"/>
  <c r="E46" i="102"/>
  <c r="F46" i="102" s="1"/>
  <c r="E12" i="102"/>
  <c r="F12" i="102" s="1"/>
  <c r="M81" i="102"/>
  <c r="N81" i="102" s="1"/>
  <c r="O81" i="102" s="1"/>
  <c r="E133" i="102"/>
  <c r="F133" i="102" s="1"/>
  <c r="M61" i="102"/>
  <c r="N61" i="102" s="1"/>
  <c r="O61" i="102" s="1"/>
  <c r="E123" i="102"/>
  <c r="F123" i="102" s="1"/>
  <c r="M51" i="102"/>
  <c r="N51" i="102" s="1"/>
  <c r="O51" i="102" s="1"/>
  <c r="E10" i="102"/>
  <c r="F10" i="102" s="1"/>
  <c r="E50" i="102"/>
  <c r="F50" i="102" s="1"/>
  <c r="E146" i="102"/>
  <c r="F146" i="102" s="1"/>
  <c r="E97" i="102"/>
  <c r="F97" i="102" s="1"/>
  <c r="R3" i="105"/>
  <c r="R6" i="105" s="1"/>
  <c r="R2" i="105"/>
  <c r="R5" i="105" s="1"/>
  <c r="E191" i="104"/>
  <c r="F191" i="104" s="1"/>
  <c r="E172" i="104"/>
  <c r="F172" i="104" s="1"/>
  <c r="E140" i="104"/>
  <c r="F140" i="104" s="1"/>
  <c r="E108" i="104"/>
  <c r="F108" i="104" s="1"/>
  <c r="N187" i="104"/>
  <c r="O187" i="104" s="1"/>
  <c r="P187" i="104" s="1"/>
  <c r="N156" i="104"/>
  <c r="O156" i="104" s="1"/>
  <c r="P156" i="104" s="1"/>
  <c r="N124" i="104"/>
  <c r="O124" i="104" s="1"/>
  <c r="P124" i="104" s="1"/>
  <c r="E173" i="104"/>
  <c r="F173" i="104" s="1"/>
  <c r="E141" i="104"/>
  <c r="F141" i="104" s="1"/>
  <c r="E196" i="104"/>
  <c r="F196" i="104" s="1"/>
  <c r="N165" i="104"/>
  <c r="O165" i="104" s="1"/>
  <c r="P165" i="104" s="1"/>
  <c r="N133" i="104"/>
  <c r="O133" i="104" s="1"/>
  <c r="P133" i="104" s="1"/>
  <c r="E192" i="104"/>
  <c r="F192" i="104" s="1"/>
  <c r="N154" i="104"/>
  <c r="O154" i="104" s="1"/>
  <c r="P154" i="104" s="1"/>
  <c r="N135" i="104"/>
  <c r="O135" i="104" s="1"/>
  <c r="P135" i="104" s="1"/>
  <c r="N167" i="104"/>
  <c r="O167" i="104" s="1"/>
  <c r="P167" i="104" s="1"/>
  <c r="E89" i="104"/>
  <c r="F89" i="104" s="1"/>
  <c r="E58" i="104"/>
  <c r="F58" i="104" s="1"/>
  <c r="N146" i="104"/>
  <c r="O146" i="104" s="1"/>
  <c r="P146" i="104" s="1"/>
  <c r="N111" i="104"/>
  <c r="O111" i="104" s="1"/>
  <c r="P111" i="104" s="1"/>
  <c r="N74" i="104"/>
  <c r="O74" i="104" s="1"/>
  <c r="P74" i="104" s="1"/>
  <c r="N118" i="104"/>
  <c r="O118" i="104" s="1"/>
  <c r="P118" i="104" s="1"/>
  <c r="N89" i="104"/>
  <c r="O89" i="104" s="1"/>
  <c r="P89" i="104" s="1"/>
  <c r="E51" i="104"/>
  <c r="F51" i="104" s="1"/>
  <c r="E143" i="104"/>
  <c r="F143" i="104" s="1"/>
  <c r="E95" i="104"/>
  <c r="F95" i="104" s="1"/>
  <c r="N71" i="104"/>
  <c r="O71" i="104" s="1"/>
  <c r="P71" i="104" s="1"/>
  <c r="E114" i="104"/>
  <c r="F114" i="104" s="1"/>
  <c r="E76" i="104"/>
  <c r="F76" i="104" s="1"/>
  <c r="N151" i="104"/>
  <c r="O151" i="104" s="1"/>
  <c r="P151" i="104" s="1"/>
  <c r="E69" i="104"/>
  <c r="F69" i="104" s="1"/>
  <c r="N23" i="104"/>
  <c r="O23" i="104" s="1"/>
  <c r="P23" i="104" s="1"/>
  <c r="N49" i="104"/>
  <c r="O49" i="104" s="1"/>
  <c r="P49" i="104" s="1"/>
  <c r="E17" i="104"/>
  <c r="F17" i="104" s="1"/>
  <c r="E103" i="104"/>
  <c r="F103" i="104" s="1"/>
  <c r="E50" i="104"/>
  <c r="F50" i="104" s="1"/>
  <c r="N19" i="104"/>
  <c r="O19" i="104" s="1"/>
  <c r="P19" i="104" s="1"/>
  <c r="E41" i="104"/>
  <c r="F41" i="104" s="1"/>
  <c r="E155" i="104"/>
  <c r="F155" i="104" s="1"/>
  <c r="N41" i="104"/>
  <c r="O41" i="104" s="1"/>
  <c r="P41" i="104" s="1"/>
  <c r="E171" i="104"/>
  <c r="F171" i="104" s="1"/>
  <c r="E30" i="104"/>
  <c r="F30" i="104" s="1"/>
  <c r="E8" i="104"/>
  <c r="F8" i="104" s="1"/>
  <c r="N64" i="104"/>
  <c r="O64" i="104" s="1"/>
  <c r="P64" i="104" s="1"/>
  <c r="E31" i="104"/>
  <c r="F31" i="104" s="1"/>
  <c r="N85" i="104"/>
  <c r="O85" i="104" s="1"/>
  <c r="P85" i="104" s="1"/>
  <c r="E7" i="104"/>
  <c r="F7" i="104" s="1"/>
  <c r="E39" i="104"/>
  <c r="F39" i="104" s="1"/>
  <c r="N5" i="104"/>
  <c r="O5" i="104" s="1"/>
  <c r="P5" i="104" s="1"/>
  <c r="E198" i="104"/>
  <c r="F198" i="104" s="1"/>
  <c r="E187" i="104"/>
  <c r="F187" i="104" s="1"/>
  <c r="E168" i="104"/>
  <c r="F168" i="104" s="1"/>
  <c r="E136" i="104"/>
  <c r="F136" i="104" s="1"/>
  <c r="E104" i="104"/>
  <c r="F104" i="104" s="1"/>
  <c r="N184" i="104"/>
  <c r="O184" i="104" s="1"/>
  <c r="P184" i="104" s="1"/>
  <c r="N152" i="104"/>
  <c r="O152" i="104" s="1"/>
  <c r="P152" i="104" s="1"/>
  <c r="N120" i="104"/>
  <c r="O120" i="104" s="1"/>
  <c r="P120" i="104" s="1"/>
  <c r="E169" i="104"/>
  <c r="F169" i="104" s="1"/>
  <c r="E137" i="104"/>
  <c r="F137" i="104" s="1"/>
  <c r="N191" i="104"/>
  <c r="O191" i="104" s="1"/>
  <c r="P191" i="104" s="1"/>
  <c r="N161" i="104"/>
  <c r="O161" i="104" s="1"/>
  <c r="P161" i="104" s="1"/>
  <c r="N129" i="104"/>
  <c r="O129" i="104" s="1"/>
  <c r="P129" i="104" s="1"/>
  <c r="N182" i="104"/>
  <c r="O182" i="104" s="1"/>
  <c r="P182" i="104" s="1"/>
  <c r="N150" i="104"/>
  <c r="O150" i="104" s="1"/>
  <c r="P150" i="104" s="1"/>
  <c r="N131" i="104"/>
  <c r="O131" i="104" s="1"/>
  <c r="P131" i="104" s="1"/>
  <c r="E189" i="104"/>
  <c r="F189" i="104" s="1"/>
  <c r="N86" i="104"/>
  <c r="O86" i="104" s="1"/>
  <c r="P86" i="104" s="1"/>
  <c r="E54" i="104"/>
  <c r="F54" i="104" s="1"/>
  <c r="N142" i="104"/>
  <c r="O142" i="104" s="1"/>
  <c r="P142" i="104" s="1"/>
  <c r="E109" i="104"/>
  <c r="F109" i="104" s="1"/>
  <c r="N70" i="104"/>
  <c r="O70" i="104" s="1"/>
  <c r="P70" i="104" s="1"/>
  <c r="N113" i="104"/>
  <c r="O113" i="104" s="1"/>
  <c r="P113" i="104" s="1"/>
  <c r="E79" i="104"/>
  <c r="F79" i="104" s="1"/>
  <c r="E47" i="104"/>
  <c r="F47" i="104" s="1"/>
  <c r="E139" i="104"/>
  <c r="F139" i="104" s="1"/>
  <c r="N92" i="104"/>
  <c r="O92" i="104" s="1"/>
  <c r="P92" i="104" s="1"/>
  <c r="N67" i="104"/>
  <c r="O67" i="104" s="1"/>
  <c r="P67" i="104" s="1"/>
  <c r="E110" i="104"/>
  <c r="F110" i="104" s="1"/>
  <c r="E72" i="104"/>
  <c r="F72" i="104" s="1"/>
  <c r="E134" i="104"/>
  <c r="F134" i="104" s="1"/>
  <c r="N61" i="104"/>
  <c r="O61" i="104" s="1"/>
  <c r="P61" i="104" s="1"/>
  <c r="N22" i="104"/>
  <c r="O22" i="104" s="1"/>
  <c r="P22" i="104" s="1"/>
  <c r="E44" i="104"/>
  <c r="F44" i="104" s="1"/>
  <c r="E15" i="104"/>
  <c r="F15" i="104" s="1"/>
  <c r="E101" i="104"/>
  <c r="F101" i="104" s="1"/>
  <c r="N47" i="104"/>
  <c r="O47" i="104" s="1"/>
  <c r="P47" i="104" s="1"/>
  <c r="N179" i="104"/>
  <c r="O179" i="104" s="1"/>
  <c r="P179" i="104" s="1"/>
  <c r="E37" i="104"/>
  <c r="F37" i="104" s="1"/>
  <c r="E142" i="104"/>
  <c r="F142" i="104" s="1"/>
  <c r="N37" i="104"/>
  <c r="O37" i="104" s="1"/>
  <c r="P37" i="104" s="1"/>
  <c r="N69" i="104"/>
  <c r="O69" i="104" s="1"/>
  <c r="P69" i="104" s="1"/>
  <c r="E26" i="104"/>
  <c r="F26" i="104" s="1"/>
  <c r="E183" i="104"/>
  <c r="F183" i="104" s="1"/>
  <c r="N34" i="104"/>
  <c r="O34" i="104" s="1"/>
  <c r="P34" i="104" s="1"/>
  <c r="N18" i="104"/>
  <c r="O18" i="104" s="1"/>
  <c r="P18" i="104" s="1"/>
  <c r="N65" i="104"/>
  <c r="O65" i="104" s="1"/>
  <c r="P65" i="104" s="1"/>
  <c r="N93" i="104"/>
  <c r="O93" i="104" s="1"/>
  <c r="P93" i="104" s="1"/>
  <c r="N26" i="104"/>
  <c r="O26" i="104" s="1"/>
  <c r="P26" i="104" s="1"/>
  <c r="E73" i="104"/>
  <c r="F73" i="104" s="1"/>
  <c r="N106" i="104"/>
  <c r="O106" i="104" s="1"/>
  <c r="P106" i="104" s="1"/>
  <c r="E68" i="104"/>
  <c r="F68" i="104" s="1"/>
  <c r="N60" i="104"/>
  <c r="O60" i="104" s="1"/>
  <c r="P60" i="104" s="1"/>
  <c r="E33" i="104"/>
  <c r="F33" i="104" s="1"/>
  <c r="E126" i="104"/>
  <c r="F126" i="104" s="1"/>
  <c r="N33" i="104"/>
  <c r="O33" i="104" s="1"/>
  <c r="P33" i="104" s="1"/>
  <c r="N12" i="104"/>
  <c r="O12" i="104" s="1"/>
  <c r="P12" i="104" s="1"/>
  <c r="E124" i="104"/>
  <c r="F124" i="104" s="1"/>
  <c r="N172" i="104"/>
  <c r="O172" i="104" s="1"/>
  <c r="P172" i="104" s="1"/>
  <c r="N181" i="104"/>
  <c r="O181" i="104" s="1"/>
  <c r="P181" i="104" s="1"/>
  <c r="E154" i="104"/>
  <c r="F154" i="104" s="1"/>
  <c r="E179" i="104"/>
  <c r="F179" i="104" s="1"/>
  <c r="N58" i="104"/>
  <c r="O58" i="104" s="1"/>
  <c r="P58" i="104" s="1"/>
  <c r="N102" i="104"/>
  <c r="O102" i="104" s="1"/>
  <c r="P102" i="104" s="1"/>
  <c r="N188" i="104"/>
  <c r="O188" i="104" s="1"/>
  <c r="P188" i="104" s="1"/>
  <c r="E46" i="104"/>
  <c r="F46" i="104" s="1"/>
  <c r="N17" i="104"/>
  <c r="O17" i="104" s="1"/>
  <c r="P17" i="104" s="1"/>
  <c r="E194" i="104"/>
  <c r="F194" i="104" s="1"/>
  <c r="E197" i="104"/>
  <c r="F197" i="104" s="1"/>
  <c r="E164" i="104"/>
  <c r="F164" i="104" s="1"/>
  <c r="E132" i="104"/>
  <c r="F132" i="104" s="1"/>
  <c r="E100" i="104"/>
  <c r="F100" i="104" s="1"/>
  <c r="N180" i="104"/>
  <c r="O180" i="104" s="1"/>
  <c r="P180" i="104" s="1"/>
  <c r="N148" i="104"/>
  <c r="O148" i="104" s="1"/>
  <c r="P148" i="104" s="1"/>
  <c r="N116" i="104"/>
  <c r="O116" i="104" s="1"/>
  <c r="P116" i="104" s="1"/>
  <c r="E165" i="104"/>
  <c r="F165" i="104" s="1"/>
  <c r="E133" i="104"/>
  <c r="F133" i="104" s="1"/>
  <c r="E188" i="104"/>
  <c r="F188" i="104" s="1"/>
  <c r="N157" i="104"/>
  <c r="O157" i="104" s="1"/>
  <c r="P157" i="104" s="1"/>
  <c r="N125" i="104"/>
  <c r="O125" i="104" s="1"/>
  <c r="P125" i="104" s="1"/>
  <c r="N178" i="104"/>
  <c r="O178" i="104" s="1"/>
  <c r="P178" i="104" s="1"/>
  <c r="N196" i="104"/>
  <c r="O196" i="104" s="1"/>
  <c r="P196" i="104" s="1"/>
  <c r="N127" i="104"/>
  <c r="O127" i="104" s="1"/>
  <c r="P127" i="104" s="1"/>
  <c r="E174" i="104"/>
  <c r="F174" i="104" s="1"/>
  <c r="N81" i="104"/>
  <c r="O81" i="104" s="1"/>
  <c r="P81" i="104" s="1"/>
  <c r="N199" i="104"/>
  <c r="O199" i="104" s="1"/>
  <c r="P199" i="104" s="1"/>
  <c r="N138" i="104"/>
  <c r="O138" i="104" s="1"/>
  <c r="P138" i="104" s="1"/>
  <c r="N66" i="104"/>
  <c r="O66" i="104" s="1"/>
  <c r="P66" i="104" s="1"/>
  <c r="E135" i="104"/>
  <c r="F135" i="104" s="1"/>
  <c r="E90" i="104"/>
  <c r="F90" i="104" s="1"/>
  <c r="N63" i="104"/>
  <c r="O63" i="104" s="1"/>
  <c r="P63" i="104" s="1"/>
  <c r="N107" i="104"/>
  <c r="O107" i="104" s="1"/>
  <c r="P107" i="104" s="1"/>
  <c r="N186" i="104"/>
  <c r="O186" i="104" s="1"/>
  <c r="P186" i="104" s="1"/>
  <c r="N68" i="104"/>
  <c r="O68" i="104" s="1"/>
  <c r="P68" i="104" s="1"/>
  <c r="N15" i="104"/>
  <c r="O15" i="104" s="1"/>
  <c r="P15" i="104" s="1"/>
  <c r="E190" i="104"/>
  <c r="F190" i="104" s="1"/>
  <c r="N195" i="104"/>
  <c r="O195" i="104" s="1"/>
  <c r="P195" i="104" s="1"/>
  <c r="E160" i="104"/>
  <c r="F160" i="104" s="1"/>
  <c r="E128" i="104"/>
  <c r="F128" i="104" s="1"/>
  <c r="E96" i="104"/>
  <c r="F96" i="104" s="1"/>
  <c r="N176" i="104"/>
  <c r="O176" i="104" s="1"/>
  <c r="P176" i="104" s="1"/>
  <c r="N144" i="104"/>
  <c r="O144" i="104" s="1"/>
  <c r="P144" i="104" s="1"/>
  <c r="E200" i="104"/>
  <c r="F200" i="104" s="1"/>
  <c r="E161" i="104"/>
  <c r="F161" i="104" s="1"/>
  <c r="E129" i="104"/>
  <c r="F129" i="104" s="1"/>
  <c r="N185" i="104"/>
  <c r="O185" i="104" s="1"/>
  <c r="P185" i="104" s="1"/>
  <c r="N153" i="104"/>
  <c r="O153" i="104" s="1"/>
  <c r="P153" i="104" s="1"/>
  <c r="N121" i="104"/>
  <c r="O121" i="104" s="1"/>
  <c r="P121" i="104" s="1"/>
  <c r="N174" i="104"/>
  <c r="O174" i="104" s="1"/>
  <c r="P174" i="104" s="1"/>
  <c r="E170" i="104"/>
  <c r="F170" i="104" s="1"/>
  <c r="N123" i="104"/>
  <c r="O123" i="104" s="1"/>
  <c r="P123" i="104" s="1"/>
  <c r="E158" i="104"/>
  <c r="F158" i="104" s="1"/>
  <c r="E78" i="104"/>
  <c r="F78" i="104" s="1"/>
  <c r="N183" i="104"/>
  <c r="O183" i="104" s="1"/>
  <c r="P183" i="104" s="1"/>
  <c r="N134" i="104"/>
  <c r="O134" i="104" s="1"/>
  <c r="P134" i="104" s="1"/>
  <c r="N101" i="104"/>
  <c r="O101" i="104" s="1"/>
  <c r="P101" i="104" s="1"/>
  <c r="N62" i="104"/>
  <c r="O62" i="104" s="1"/>
  <c r="P62" i="104" s="1"/>
  <c r="N104" i="104"/>
  <c r="O104" i="104" s="1"/>
  <c r="P104" i="104" s="1"/>
  <c r="E71" i="104"/>
  <c r="F71" i="104" s="1"/>
  <c r="N175" i="104"/>
  <c r="O175" i="104" s="1"/>
  <c r="P175" i="104" s="1"/>
  <c r="E131" i="104"/>
  <c r="F131" i="104" s="1"/>
  <c r="N87" i="104"/>
  <c r="O87" i="104" s="1"/>
  <c r="P87" i="104" s="1"/>
  <c r="N59" i="104"/>
  <c r="O59" i="104" s="1"/>
  <c r="P59" i="104" s="1"/>
  <c r="E105" i="104"/>
  <c r="F105" i="104" s="1"/>
  <c r="E64" i="104"/>
  <c r="F64" i="104" s="1"/>
  <c r="E115" i="104"/>
  <c r="F115" i="104" s="1"/>
  <c r="N43" i="104"/>
  <c r="O43" i="104" s="1"/>
  <c r="P43" i="104" s="1"/>
  <c r="N105" i="104"/>
  <c r="O105" i="104" s="1"/>
  <c r="P105" i="104" s="1"/>
  <c r="E36" i="104"/>
  <c r="F36" i="104" s="1"/>
  <c r="N2" i="104"/>
  <c r="O2" i="104" s="1"/>
  <c r="P2" i="104" s="1"/>
  <c r="E91" i="104"/>
  <c r="F91" i="104" s="1"/>
  <c r="N40" i="104"/>
  <c r="O40" i="104" s="1"/>
  <c r="P40" i="104" s="1"/>
  <c r="E106" i="104"/>
  <c r="F106" i="104" s="1"/>
  <c r="E29" i="104"/>
  <c r="F29" i="104" s="1"/>
  <c r="E77" i="104"/>
  <c r="F77" i="104" s="1"/>
  <c r="N29" i="104"/>
  <c r="O29" i="104" s="1"/>
  <c r="P29" i="104" s="1"/>
  <c r="N52" i="104"/>
  <c r="O52" i="104" s="1"/>
  <c r="P52" i="104" s="1"/>
  <c r="E18" i="104"/>
  <c r="F18" i="104" s="1"/>
  <c r="N90" i="104"/>
  <c r="O90" i="104" s="1"/>
  <c r="P90" i="104" s="1"/>
  <c r="N100" i="104"/>
  <c r="O100" i="104" s="1"/>
  <c r="P100" i="104" s="1"/>
  <c r="N6" i="104"/>
  <c r="O6" i="104" s="1"/>
  <c r="P6" i="104" s="1"/>
  <c r="N21" i="104"/>
  <c r="O21" i="104" s="1"/>
  <c r="P21" i="104" s="1"/>
  <c r="E35" i="104"/>
  <c r="F35" i="104" s="1"/>
  <c r="N10" i="104"/>
  <c r="O10" i="104" s="1"/>
  <c r="P10" i="104" s="1"/>
  <c r="N16" i="104"/>
  <c r="O16" i="104" s="1"/>
  <c r="P16" i="104" s="1"/>
  <c r="E156" i="104"/>
  <c r="F156" i="104" s="1"/>
  <c r="E92" i="104"/>
  <c r="F92" i="104" s="1"/>
  <c r="N140" i="104"/>
  <c r="O140" i="104" s="1"/>
  <c r="P140" i="104" s="1"/>
  <c r="N197" i="104"/>
  <c r="O197" i="104" s="1"/>
  <c r="P197" i="104" s="1"/>
  <c r="E74" i="104"/>
  <c r="F74" i="104" s="1"/>
  <c r="E102" i="104"/>
  <c r="F102" i="104" s="1"/>
  <c r="E167" i="104"/>
  <c r="F167" i="104" s="1"/>
  <c r="E85" i="104"/>
  <c r="F85" i="104" s="1"/>
  <c r="E60" i="104"/>
  <c r="F60" i="104" s="1"/>
  <c r="N77" i="104"/>
  <c r="O77" i="104" s="1"/>
  <c r="P77" i="104" s="1"/>
  <c r="N36" i="104"/>
  <c r="O36" i="104" s="1"/>
  <c r="P36" i="104" s="1"/>
  <c r="E16" i="104"/>
  <c r="F16" i="104" s="1"/>
  <c r="N83" i="104"/>
  <c r="O83" i="104" s="1"/>
  <c r="P83" i="104" s="1"/>
  <c r="N30" i="104"/>
  <c r="O30" i="104" s="1"/>
  <c r="P30" i="104" s="1"/>
  <c r="N194" i="104"/>
  <c r="O194" i="104" s="1"/>
  <c r="P194" i="104" s="1"/>
  <c r="E184" i="104"/>
  <c r="F184" i="104" s="1"/>
  <c r="E152" i="104"/>
  <c r="F152" i="104" s="1"/>
  <c r="E120" i="104"/>
  <c r="F120" i="104" s="1"/>
  <c r="E88" i="104"/>
  <c r="F88" i="104" s="1"/>
  <c r="N168" i="104"/>
  <c r="O168" i="104" s="1"/>
  <c r="P168" i="104" s="1"/>
  <c r="N136" i="104"/>
  <c r="O136" i="104" s="1"/>
  <c r="P136" i="104" s="1"/>
  <c r="E185" i="104"/>
  <c r="F185" i="104" s="1"/>
  <c r="E153" i="104"/>
  <c r="F153" i="104" s="1"/>
  <c r="E121" i="104"/>
  <c r="F121" i="104" s="1"/>
  <c r="N177" i="104"/>
  <c r="O177" i="104" s="1"/>
  <c r="P177" i="104" s="1"/>
  <c r="N145" i="104"/>
  <c r="O145" i="104" s="1"/>
  <c r="P145" i="104" s="1"/>
  <c r="E186" i="104"/>
  <c r="F186" i="104" s="1"/>
  <c r="N166" i="104"/>
  <c r="O166" i="104" s="1"/>
  <c r="P166" i="104" s="1"/>
  <c r="N147" i="104"/>
  <c r="O147" i="104" s="1"/>
  <c r="P147" i="104" s="1"/>
  <c r="N114" i="104"/>
  <c r="O114" i="104" s="1"/>
  <c r="P114" i="104" s="1"/>
  <c r="N96" i="104"/>
  <c r="O96" i="104" s="1"/>
  <c r="P96" i="104" s="1"/>
  <c r="E70" i="104"/>
  <c r="F70" i="104" s="1"/>
  <c r="N171" i="104"/>
  <c r="O171" i="104" s="1"/>
  <c r="P171" i="104" s="1"/>
  <c r="N126" i="104"/>
  <c r="O126" i="104" s="1"/>
  <c r="P126" i="104" s="1"/>
  <c r="N84" i="104"/>
  <c r="O84" i="104" s="1"/>
  <c r="P84" i="104" s="1"/>
  <c r="N54" i="104"/>
  <c r="O54" i="104" s="1"/>
  <c r="P54" i="104" s="1"/>
  <c r="N99" i="104"/>
  <c r="O99" i="104" s="1"/>
  <c r="P99" i="104" s="1"/>
  <c r="E63" i="104"/>
  <c r="F63" i="104" s="1"/>
  <c r="N159" i="104"/>
  <c r="O159" i="104" s="1"/>
  <c r="P159" i="104" s="1"/>
  <c r="E123" i="104"/>
  <c r="F123" i="104" s="1"/>
  <c r="N82" i="104"/>
  <c r="O82" i="104" s="1"/>
  <c r="P82" i="104" s="1"/>
  <c r="E166" i="104"/>
  <c r="F166" i="104" s="1"/>
  <c r="N97" i="104"/>
  <c r="O97" i="104" s="1"/>
  <c r="P97" i="104" s="1"/>
  <c r="E56" i="104"/>
  <c r="F56" i="104" s="1"/>
  <c r="N98" i="104"/>
  <c r="O98" i="104" s="1"/>
  <c r="P98" i="104" s="1"/>
  <c r="N35" i="104"/>
  <c r="O35" i="104" s="1"/>
  <c r="P35" i="104" s="1"/>
  <c r="N76" i="104"/>
  <c r="O76" i="104" s="1"/>
  <c r="P76" i="104" s="1"/>
  <c r="E28" i="104"/>
  <c r="F28" i="104" s="1"/>
  <c r="E138" i="104"/>
  <c r="F138" i="104" s="1"/>
  <c r="E81" i="104"/>
  <c r="F81" i="104" s="1"/>
  <c r="N32" i="104"/>
  <c r="O32" i="104" s="1"/>
  <c r="P32" i="104" s="1"/>
  <c r="N72" i="104"/>
  <c r="O72" i="104" s="1"/>
  <c r="P72" i="104" s="1"/>
  <c r="E20" i="104"/>
  <c r="F20" i="104" s="1"/>
  <c r="N50" i="104"/>
  <c r="O50" i="104" s="1"/>
  <c r="P50" i="104" s="1"/>
  <c r="N20" i="104"/>
  <c r="O20" i="104" s="1"/>
  <c r="P20" i="104" s="1"/>
  <c r="E42" i="104"/>
  <c r="F42" i="104" s="1"/>
  <c r="E14" i="104"/>
  <c r="F14" i="104" s="1"/>
  <c r="E27" i="104"/>
  <c r="F27" i="104" s="1"/>
  <c r="E53" i="104"/>
  <c r="F53" i="104" s="1"/>
  <c r="N4" i="104"/>
  <c r="O4" i="104" s="1"/>
  <c r="P4" i="104" s="1"/>
  <c r="N14" i="104"/>
  <c r="O14" i="104" s="1"/>
  <c r="P14" i="104" s="1"/>
  <c r="E130" i="104"/>
  <c r="F130" i="104" s="1"/>
  <c r="E22" i="104"/>
  <c r="F22" i="104" s="1"/>
  <c r="N51" i="104"/>
  <c r="O51" i="104" s="1"/>
  <c r="P51" i="104" s="1"/>
  <c r="E107" i="104"/>
  <c r="F107" i="104" s="1"/>
  <c r="E12" i="104"/>
  <c r="F12" i="104" s="1"/>
  <c r="N44" i="104"/>
  <c r="O44" i="104" s="1"/>
  <c r="P44" i="104" s="1"/>
  <c r="E111" i="104"/>
  <c r="F111" i="104" s="1"/>
  <c r="N48" i="104"/>
  <c r="O48" i="104" s="1"/>
  <c r="P48" i="104" s="1"/>
  <c r="N198" i="104"/>
  <c r="O198" i="104" s="1"/>
  <c r="P198" i="104" s="1"/>
  <c r="E157" i="104"/>
  <c r="F157" i="104" s="1"/>
  <c r="N149" i="104"/>
  <c r="O149" i="104" s="1"/>
  <c r="P149" i="104" s="1"/>
  <c r="E99" i="104"/>
  <c r="F99" i="104" s="1"/>
  <c r="E87" i="104"/>
  <c r="F87" i="104" s="1"/>
  <c r="E67" i="104"/>
  <c r="F67" i="104" s="1"/>
  <c r="E127" i="104"/>
  <c r="F127" i="104" s="1"/>
  <c r="N55" i="104"/>
  <c r="O55" i="104" s="1"/>
  <c r="P55" i="104" s="1"/>
  <c r="E32" i="104"/>
  <c r="F32" i="104" s="1"/>
  <c r="N73" i="104"/>
  <c r="O73" i="104" s="1"/>
  <c r="P73" i="104" s="1"/>
  <c r="N80" i="104"/>
  <c r="O80" i="104" s="1"/>
  <c r="P80" i="104" s="1"/>
  <c r="E4" i="104"/>
  <c r="F4" i="104" s="1"/>
  <c r="E199" i="104"/>
  <c r="F199" i="104" s="1"/>
  <c r="E180" i="104"/>
  <c r="F180" i="104" s="1"/>
  <c r="E148" i="104"/>
  <c r="F148" i="104" s="1"/>
  <c r="E116" i="104"/>
  <c r="F116" i="104" s="1"/>
  <c r="E84" i="104"/>
  <c r="F84" i="104" s="1"/>
  <c r="N164" i="104"/>
  <c r="O164" i="104" s="1"/>
  <c r="P164" i="104" s="1"/>
  <c r="N132" i="104"/>
  <c r="O132" i="104" s="1"/>
  <c r="P132" i="104" s="1"/>
  <c r="E181" i="104"/>
  <c r="F181" i="104" s="1"/>
  <c r="E149" i="104"/>
  <c r="F149" i="104" s="1"/>
  <c r="E117" i="104"/>
  <c r="F117" i="104" s="1"/>
  <c r="N173" i="104"/>
  <c r="O173" i="104" s="1"/>
  <c r="P173" i="104" s="1"/>
  <c r="N141" i="104"/>
  <c r="O141" i="104" s="1"/>
  <c r="P141" i="104" s="1"/>
  <c r="E182" i="104"/>
  <c r="F182" i="104" s="1"/>
  <c r="N162" i="104"/>
  <c r="O162" i="104" s="1"/>
  <c r="P162" i="104" s="1"/>
  <c r="N143" i="104"/>
  <c r="O143" i="104" s="1"/>
  <c r="P143" i="104" s="1"/>
  <c r="N110" i="104"/>
  <c r="O110" i="104" s="1"/>
  <c r="P110" i="104" s="1"/>
  <c r="E94" i="104"/>
  <c r="F94" i="104" s="1"/>
  <c r="E66" i="104"/>
  <c r="F66" i="104" s="1"/>
  <c r="E163" i="104"/>
  <c r="F163" i="104" s="1"/>
  <c r="N122" i="104"/>
  <c r="O122" i="104" s="1"/>
  <c r="P122" i="104" s="1"/>
  <c r="E82" i="104"/>
  <c r="F82" i="104" s="1"/>
  <c r="E178" i="104"/>
  <c r="F178" i="104" s="1"/>
  <c r="E97" i="104"/>
  <c r="F97" i="104" s="1"/>
  <c r="E59" i="104"/>
  <c r="F59" i="104" s="1"/>
  <c r="E151" i="104"/>
  <c r="F151" i="104" s="1"/>
  <c r="E119" i="104"/>
  <c r="F119" i="104" s="1"/>
  <c r="N79" i="104"/>
  <c r="O79" i="104" s="1"/>
  <c r="P79" i="104" s="1"/>
  <c r="E150" i="104"/>
  <c r="F150" i="104" s="1"/>
  <c r="E83" i="104"/>
  <c r="F83" i="104" s="1"/>
  <c r="E52" i="104"/>
  <c r="F52" i="104" s="1"/>
  <c r="E93" i="104"/>
  <c r="F93" i="104" s="1"/>
  <c r="N31" i="104"/>
  <c r="O31" i="104" s="1"/>
  <c r="P31" i="104" s="1"/>
  <c r="N57" i="104"/>
  <c r="O57" i="104" s="1"/>
  <c r="P57" i="104" s="1"/>
  <c r="E24" i="104"/>
  <c r="F24" i="104" s="1"/>
  <c r="E122" i="104"/>
  <c r="F122" i="104" s="1"/>
  <c r="E65" i="104"/>
  <c r="F65" i="104" s="1"/>
  <c r="N28" i="104"/>
  <c r="O28" i="104" s="1"/>
  <c r="P28" i="104" s="1"/>
  <c r="E61" i="104"/>
  <c r="F61" i="104" s="1"/>
  <c r="N190" i="104"/>
  <c r="O190" i="104" s="1"/>
  <c r="P190" i="104" s="1"/>
  <c r="E48" i="104"/>
  <c r="F48" i="104" s="1"/>
  <c r="N13" i="104"/>
  <c r="O13" i="104" s="1"/>
  <c r="P13" i="104" s="1"/>
  <c r="E38" i="104"/>
  <c r="F38" i="104" s="1"/>
  <c r="E10" i="104"/>
  <c r="F10" i="104" s="1"/>
  <c r="E11" i="104"/>
  <c r="F11" i="104" s="1"/>
  <c r="N42" i="104"/>
  <c r="O42" i="104" s="1"/>
  <c r="P42" i="104" s="1"/>
  <c r="E3" i="104"/>
  <c r="F3" i="104" s="1"/>
  <c r="E13" i="104"/>
  <c r="F13" i="104" s="1"/>
  <c r="N95" i="104"/>
  <c r="O95" i="104" s="1"/>
  <c r="P95" i="104" s="1"/>
  <c r="N3" i="104"/>
  <c r="O3" i="104" s="1"/>
  <c r="P3" i="104" s="1"/>
  <c r="E6" i="104"/>
  <c r="F6" i="104" s="1"/>
  <c r="N200" i="104"/>
  <c r="O200" i="104" s="1"/>
  <c r="P200" i="104" s="1"/>
  <c r="S8" i="104"/>
  <c r="E49" i="104"/>
  <c r="F49" i="104" s="1"/>
  <c r="E125" i="104"/>
  <c r="F125" i="104" s="1"/>
  <c r="N119" i="104"/>
  <c r="O119" i="104" s="1"/>
  <c r="P119" i="104" s="1"/>
  <c r="N39" i="104"/>
  <c r="O39" i="104" s="1"/>
  <c r="P39" i="104" s="1"/>
  <c r="E5" i="104"/>
  <c r="F5" i="104" s="1"/>
  <c r="E195" i="104"/>
  <c r="F195" i="104" s="1"/>
  <c r="E176" i="104"/>
  <c r="F176" i="104" s="1"/>
  <c r="E144" i="104"/>
  <c r="F144" i="104" s="1"/>
  <c r="E112" i="104"/>
  <c r="F112" i="104" s="1"/>
  <c r="E193" i="104"/>
  <c r="F193" i="104" s="1"/>
  <c r="N160" i="104"/>
  <c r="O160" i="104" s="1"/>
  <c r="P160" i="104" s="1"/>
  <c r="N128" i="104"/>
  <c r="O128" i="104" s="1"/>
  <c r="P128" i="104" s="1"/>
  <c r="E177" i="104"/>
  <c r="F177" i="104" s="1"/>
  <c r="E145" i="104"/>
  <c r="F145" i="104" s="1"/>
  <c r="E113" i="104"/>
  <c r="F113" i="104" s="1"/>
  <c r="N169" i="104"/>
  <c r="O169" i="104" s="1"/>
  <c r="P169" i="104" s="1"/>
  <c r="N137" i="104"/>
  <c r="O137" i="104" s="1"/>
  <c r="P137" i="104" s="1"/>
  <c r="N193" i="104"/>
  <c r="O193" i="104" s="1"/>
  <c r="P193" i="104" s="1"/>
  <c r="N158" i="104"/>
  <c r="O158" i="104" s="1"/>
  <c r="P158" i="104" s="1"/>
  <c r="N139" i="104"/>
  <c r="O139" i="104" s="1"/>
  <c r="P139" i="104" s="1"/>
  <c r="E175" i="104"/>
  <c r="F175" i="104" s="1"/>
  <c r="N91" i="104"/>
  <c r="O91" i="104" s="1"/>
  <c r="P91" i="104" s="1"/>
  <c r="E62" i="104"/>
  <c r="F62" i="104" s="1"/>
  <c r="N155" i="104"/>
  <c r="O155" i="104" s="1"/>
  <c r="P155" i="104" s="1"/>
  <c r="N115" i="104"/>
  <c r="O115" i="104" s="1"/>
  <c r="P115" i="104" s="1"/>
  <c r="N78" i="104"/>
  <c r="O78" i="104" s="1"/>
  <c r="P78" i="104" s="1"/>
  <c r="E162" i="104"/>
  <c r="F162" i="104" s="1"/>
  <c r="N94" i="104"/>
  <c r="O94" i="104" s="1"/>
  <c r="P94" i="104" s="1"/>
  <c r="E55" i="104"/>
  <c r="F55" i="104" s="1"/>
  <c r="E147" i="104"/>
  <c r="F147" i="104" s="1"/>
  <c r="N109" i="104"/>
  <c r="O109" i="104" s="1"/>
  <c r="P109" i="104" s="1"/>
  <c r="N75" i="104"/>
  <c r="O75" i="104" s="1"/>
  <c r="P75" i="104" s="1"/>
  <c r="N117" i="104"/>
  <c r="O117" i="104" s="1"/>
  <c r="P117" i="104" s="1"/>
  <c r="E80" i="104"/>
  <c r="F80" i="104" s="1"/>
  <c r="N163" i="104"/>
  <c r="O163" i="104" s="1"/>
  <c r="P163" i="104" s="1"/>
  <c r="N88" i="104"/>
  <c r="O88" i="104" s="1"/>
  <c r="P88" i="104" s="1"/>
  <c r="N27" i="104"/>
  <c r="O27" i="104" s="1"/>
  <c r="P27" i="104" s="1"/>
  <c r="N56" i="104"/>
  <c r="O56" i="104" s="1"/>
  <c r="P56" i="104" s="1"/>
  <c r="E19" i="104"/>
  <c r="F19" i="104" s="1"/>
  <c r="N108" i="104"/>
  <c r="O108" i="104" s="1"/>
  <c r="P108" i="104" s="1"/>
  <c r="N53" i="104"/>
  <c r="O53" i="104" s="1"/>
  <c r="P53" i="104" s="1"/>
  <c r="N24" i="104"/>
  <c r="O24" i="104" s="1"/>
  <c r="P24" i="104" s="1"/>
  <c r="E45" i="104"/>
  <c r="F45" i="104" s="1"/>
  <c r="E159" i="104"/>
  <c r="F159" i="104" s="1"/>
  <c r="N45" i="104"/>
  <c r="O45" i="104" s="1"/>
  <c r="P45" i="104" s="1"/>
  <c r="N7" i="104"/>
  <c r="O7" i="104" s="1"/>
  <c r="P7" i="104" s="1"/>
  <c r="E34" i="104"/>
  <c r="F34" i="104" s="1"/>
  <c r="E9" i="104"/>
  <c r="F9" i="104" s="1"/>
  <c r="N9" i="104"/>
  <c r="O9" i="104" s="1"/>
  <c r="P9" i="104" s="1"/>
  <c r="N38" i="104"/>
  <c r="O38" i="104" s="1"/>
  <c r="P38" i="104" s="1"/>
  <c r="E2" i="104"/>
  <c r="F2" i="104" s="1"/>
  <c r="N8" i="104"/>
  <c r="O8" i="104" s="1"/>
  <c r="P8" i="104" s="1"/>
  <c r="E43" i="104"/>
  <c r="F43" i="104" s="1"/>
  <c r="E146" i="104"/>
  <c r="F146" i="104" s="1"/>
  <c r="E23" i="104"/>
  <c r="F23" i="104" s="1"/>
  <c r="E75" i="104"/>
  <c r="F75" i="104" s="1"/>
  <c r="E118" i="104"/>
  <c r="F118" i="104" s="1"/>
  <c r="E40" i="104"/>
  <c r="F40" i="104" s="1"/>
  <c r="E98" i="104"/>
  <c r="F98" i="104" s="1"/>
  <c r="N112" i="104"/>
  <c r="O112" i="104" s="1"/>
  <c r="P112" i="104" s="1"/>
  <c r="E21" i="104"/>
  <c r="F21" i="104" s="1"/>
  <c r="N46" i="104"/>
  <c r="O46" i="104" s="1"/>
  <c r="P46" i="104" s="1"/>
  <c r="N192" i="104"/>
  <c r="O192" i="104" s="1"/>
  <c r="P192" i="104" s="1"/>
  <c r="N189" i="104"/>
  <c r="O189" i="104" s="1"/>
  <c r="P189" i="104" s="1"/>
  <c r="N170" i="104"/>
  <c r="O170" i="104" s="1"/>
  <c r="P170" i="104" s="1"/>
  <c r="N130" i="104"/>
  <c r="O130" i="104" s="1"/>
  <c r="P130" i="104" s="1"/>
  <c r="N103" i="104"/>
  <c r="O103" i="104" s="1"/>
  <c r="P103" i="104" s="1"/>
  <c r="E86" i="104"/>
  <c r="F86" i="104" s="1"/>
  <c r="E25" i="104"/>
  <c r="F25" i="104" s="1"/>
  <c r="E57" i="104"/>
  <c r="F57" i="104" s="1"/>
  <c r="N25" i="104"/>
  <c r="O25" i="104" s="1"/>
  <c r="P25" i="104" s="1"/>
  <c r="N11" i="104"/>
  <c r="O11" i="104" s="1"/>
  <c r="P11" i="104" s="1"/>
  <c r="T3" i="103"/>
  <c r="T2" i="103"/>
  <c r="T7" i="103" s="1"/>
  <c r="T4" i="103"/>
  <c r="Q12" i="68"/>
  <c r="Q13" i="68"/>
  <c r="M111" i="77"/>
  <c r="M103" i="77"/>
  <c r="M95" i="77"/>
  <c r="M87" i="77"/>
  <c r="M79" i="77"/>
  <c r="M71" i="77"/>
  <c r="M63" i="77"/>
  <c r="M55" i="77"/>
  <c r="N55" i="77" s="1"/>
  <c r="O55" i="77" s="1"/>
  <c r="M47" i="77"/>
  <c r="M39" i="77"/>
  <c r="M64" i="77"/>
  <c r="R7" i="77"/>
  <c r="M110" i="77"/>
  <c r="M102" i="77"/>
  <c r="M94" i="77"/>
  <c r="M86" i="77"/>
  <c r="M78" i="77"/>
  <c r="M70" i="77"/>
  <c r="M62" i="77"/>
  <c r="M54" i="77"/>
  <c r="M46" i="77"/>
  <c r="M38" i="77"/>
  <c r="M88" i="77"/>
  <c r="M109" i="77"/>
  <c r="N109" i="77" s="1"/>
  <c r="O109" i="77" s="1"/>
  <c r="M101" i="77"/>
  <c r="M93" i="77"/>
  <c r="M85" i="77"/>
  <c r="M77" i="77"/>
  <c r="M69" i="77"/>
  <c r="M61" i="77"/>
  <c r="M53" i="77"/>
  <c r="M45" i="77"/>
  <c r="N45" i="77" s="1"/>
  <c r="O45" i="77" s="1"/>
  <c r="M37" i="77"/>
  <c r="M80" i="77"/>
  <c r="M116" i="77"/>
  <c r="M108" i="77"/>
  <c r="M100" i="77"/>
  <c r="M92" i="77"/>
  <c r="M84" i="77"/>
  <c r="M76" i="77"/>
  <c r="N76" i="77" s="1"/>
  <c r="O76" i="77" s="1"/>
  <c r="M68" i="77"/>
  <c r="M60" i="77"/>
  <c r="M52" i="77"/>
  <c r="M44" i="77"/>
  <c r="M36" i="77"/>
  <c r="M96" i="77"/>
  <c r="M115" i="77"/>
  <c r="M107" i="77"/>
  <c r="N107" i="77" s="1"/>
  <c r="O107" i="77" s="1"/>
  <c r="M99" i="77"/>
  <c r="M91" i="77"/>
  <c r="M83" i="77"/>
  <c r="M75" i="77"/>
  <c r="M67" i="77"/>
  <c r="M59" i="77"/>
  <c r="M51" i="77"/>
  <c r="M43" i="77"/>
  <c r="N43" i="77" s="1"/>
  <c r="O43" i="77" s="1"/>
  <c r="M35" i="77"/>
  <c r="M72" i="77"/>
  <c r="M114" i="77"/>
  <c r="M106" i="77"/>
  <c r="M98" i="77"/>
  <c r="M90" i="77"/>
  <c r="M82" i="77"/>
  <c r="M74" i="77"/>
  <c r="M66" i="77"/>
  <c r="M58" i="77"/>
  <c r="M50" i="77"/>
  <c r="M42" i="77"/>
  <c r="M34" i="77"/>
  <c r="M104" i="77"/>
  <c r="M48" i="77"/>
  <c r="M113" i="77"/>
  <c r="N113" i="77" s="1"/>
  <c r="O113" i="77" s="1"/>
  <c r="M105" i="77"/>
  <c r="M97" i="77"/>
  <c r="M89" i="77"/>
  <c r="M81" i="77"/>
  <c r="M73" i="77"/>
  <c r="M65" i="77"/>
  <c r="M57" i="77"/>
  <c r="M49" i="77"/>
  <c r="N49" i="77" s="1"/>
  <c r="O49" i="77" s="1"/>
  <c r="M41" i="77"/>
  <c r="M33" i="77"/>
  <c r="M112" i="77"/>
  <c r="M56" i="77"/>
  <c r="M40" i="77"/>
  <c r="E200" i="77"/>
  <c r="F200" i="77" s="1"/>
  <c r="E192" i="77"/>
  <c r="E184" i="77"/>
  <c r="F184" i="77" s="1"/>
  <c r="E176" i="77"/>
  <c r="F176" i="77" s="1"/>
  <c r="E168" i="77"/>
  <c r="F168" i="77" s="1"/>
  <c r="E160" i="77"/>
  <c r="F160" i="77" s="1"/>
  <c r="E152" i="77"/>
  <c r="F152" i="77" s="1"/>
  <c r="E144" i="77"/>
  <c r="F144" i="77" s="1"/>
  <c r="E136" i="77"/>
  <c r="F136" i="77" s="1"/>
  <c r="E128" i="77"/>
  <c r="E120" i="77"/>
  <c r="E112" i="77"/>
  <c r="F112" i="77" s="1"/>
  <c r="E104" i="77"/>
  <c r="F104" i="77" s="1"/>
  <c r="E96" i="77"/>
  <c r="F96" i="77" s="1"/>
  <c r="E88" i="77"/>
  <c r="F88" i="77" s="1"/>
  <c r="E80" i="77"/>
  <c r="F80" i="77" s="1"/>
  <c r="E72" i="77"/>
  <c r="F72" i="77" s="1"/>
  <c r="E64" i="77"/>
  <c r="E56" i="77"/>
  <c r="F56" i="77" s="1"/>
  <c r="E48" i="77"/>
  <c r="F48" i="77" s="1"/>
  <c r="E40" i="77"/>
  <c r="F40" i="77" s="1"/>
  <c r="E32" i="77"/>
  <c r="F32" i="77" s="1"/>
  <c r="E24" i="77"/>
  <c r="F24" i="77" s="1"/>
  <c r="E16" i="77"/>
  <c r="F16" i="77" s="1"/>
  <c r="E8" i="77"/>
  <c r="E193" i="77"/>
  <c r="E153" i="77"/>
  <c r="F153" i="77" s="1"/>
  <c r="E129" i="77"/>
  <c r="E105" i="77"/>
  <c r="E73" i="77"/>
  <c r="F73" i="77" s="1"/>
  <c r="E57" i="77"/>
  <c r="F57" i="77" s="1"/>
  <c r="E25" i="77"/>
  <c r="F25" i="77" s="1"/>
  <c r="E199" i="77"/>
  <c r="E191" i="77"/>
  <c r="E183" i="77"/>
  <c r="E175" i="77"/>
  <c r="F175" i="77" s="1"/>
  <c r="E167" i="77"/>
  <c r="F167" i="77" s="1"/>
  <c r="E159" i="77"/>
  <c r="F159" i="77" s="1"/>
  <c r="E151" i="77"/>
  <c r="F151" i="77" s="1"/>
  <c r="E143" i="77"/>
  <c r="F143" i="77" s="1"/>
  <c r="E135" i="77"/>
  <c r="E127" i="77"/>
  <c r="E119" i="77"/>
  <c r="F119" i="77" s="1"/>
  <c r="E111" i="77"/>
  <c r="E103" i="77"/>
  <c r="F103" i="77" s="1"/>
  <c r="E95" i="77"/>
  <c r="F95" i="77" s="1"/>
  <c r="E87" i="77"/>
  <c r="F87" i="77" s="1"/>
  <c r="E79" i="77"/>
  <c r="F79" i="77" s="1"/>
  <c r="E71" i="77"/>
  <c r="F71" i="77" s="1"/>
  <c r="E63" i="77"/>
  <c r="E55" i="77"/>
  <c r="F55" i="77" s="1"/>
  <c r="E47" i="77"/>
  <c r="E39" i="77"/>
  <c r="E31" i="77"/>
  <c r="F31" i="77" s="1"/>
  <c r="E23" i="77"/>
  <c r="F23" i="77" s="1"/>
  <c r="E15" i="77"/>
  <c r="F15" i="77" s="1"/>
  <c r="E7" i="77"/>
  <c r="F7" i="77" s="1"/>
  <c r="E177" i="77"/>
  <c r="E145" i="77"/>
  <c r="F145" i="77" s="1"/>
  <c r="E97" i="77"/>
  <c r="E65" i="77"/>
  <c r="F65" i="77" s="1"/>
  <c r="E33" i="77"/>
  <c r="F33" i="77" s="1"/>
  <c r="E198" i="77"/>
  <c r="F198" i="77" s="1"/>
  <c r="E190" i="77"/>
  <c r="F190" i="77" s="1"/>
  <c r="E182" i="77"/>
  <c r="F182" i="77" s="1"/>
  <c r="E174" i="77"/>
  <c r="E166" i="77"/>
  <c r="E158" i="77"/>
  <c r="F158" i="77" s="1"/>
  <c r="E150" i="77"/>
  <c r="F150" i="77" s="1"/>
  <c r="E142" i="77"/>
  <c r="F142" i="77" s="1"/>
  <c r="E134" i="77"/>
  <c r="F134" i="77" s="1"/>
  <c r="E126" i="77"/>
  <c r="F126" i="77" s="1"/>
  <c r="E118" i="77"/>
  <c r="F118" i="77" s="1"/>
  <c r="E110" i="77"/>
  <c r="E102" i="77"/>
  <c r="F102" i="77" s="1"/>
  <c r="E94" i="77"/>
  <c r="F94" i="77" s="1"/>
  <c r="E86" i="77"/>
  <c r="F86" i="77" s="1"/>
  <c r="E78" i="77"/>
  <c r="F78" i="77" s="1"/>
  <c r="E70" i="77"/>
  <c r="F70" i="77" s="1"/>
  <c r="E62" i="77"/>
  <c r="F62" i="77" s="1"/>
  <c r="E54" i="77"/>
  <c r="E46" i="77"/>
  <c r="E38" i="77"/>
  <c r="F38" i="77" s="1"/>
  <c r="E30" i="77"/>
  <c r="F30" i="77" s="1"/>
  <c r="E22" i="77"/>
  <c r="F22" i="77" s="1"/>
  <c r="E14" i="77"/>
  <c r="F14" i="77" s="1"/>
  <c r="E6" i="77"/>
  <c r="F6" i="77" s="1"/>
  <c r="E197" i="77"/>
  <c r="F197" i="77" s="1"/>
  <c r="E189" i="77"/>
  <c r="F189" i="77" s="1"/>
  <c r="E181" i="77"/>
  <c r="E173" i="77"/>
  <c r="F173" i="77" s="1"/>
  <c r="E165" i="77"/>
  <c r="E157" i="77"/>
  <c r="F157" i="77" s="1"/>
  <c r="E149" i="77"/>
  <c r="F149" i="77" s="1"/>
  <c r="E141" i="77"/>
  <c r="F141" i="77" s="1"/>
  <c r="E133" i="77"/>
  <c r="F133" i="77" s="1"/>
  <c r="E125" i="77"/>
  <c r="F125" i="77" s="1"/>
  <c r="E117" i="77"/>
  <c r="E109" i="77"/>
  <c r="F109" i="77" s="1"/>
  <c r="E101" i="77"/>
  <c r="F101" i="77" s="1"/>
  <c r="E93" i="77"/>
  <c r="E85" i="77"/>
  <c r="F85" i="77" s="1"/>
  <c r="E77" i="77"/>
  <c r="F77" i="77" s="1"/>
  <c r="E69" i="77"/>
  <c r="F69" i="77" s="1"/>
  <c r="E61" i="77"/>
  <c r="F61" i="77" s="1"/>
  <c r="E53" i="77"/>
  <c r="E45" i="77"/>
  <c r="F45" i="77" s="1"/>
  <c r="E37" i="77"/>
  <c r="E29" i="77"/>
  <c r="F29" i="77" s="1"/>
  <c r="E21" i="77"/>
  <c r="F21" i="77" s="1"/>
  <c r="E13" i="77"/>
  <c r="F13" i="77" s="1"/>
  <c r="E5" i="77"/>
  <c r="F5" i="77" s="1"/>
  <c r="E169" i="77"/>
  <c r="F169" i="77" s="1"/>
  <c r="E121" i="77"/>
  <c r="E89" i="77"/>
  <c r="F89" i="77" s="1"/>
  <c r="E49" i="77"/>
  <c r="F49" i="77" s="1"/>
  <c r="E9" i="77"/>
  <c r="E196" i="77"/>
  <c r="F196" i="77" s="1"/>
  <c r="E188" i="77"/>
  <c r="F188" i="77" s="1"/>
  <c r="E180" i="77"/>
  <c r="F180" i="77" s="1"/>
  <c r="E172" i="77"/>
  <c r="F172" i="77" s="1"/>
  <c r="E164" i="77"/>
  <c r="E156" i="77"/>
  <c r="F156" i="77" s="1"/>
  <c r="E148" i="77"/>
  <c r="F148" i="77" s="1"/>
  <c r="E140" i="77"/>
  <c r="E132" i="77"/>
  <c r="F132" i="77" s="1"/>
  <c r="E124" i="77"/>
  <c r="F124" i="77" s="1"/>
  <c r="E116" i="77"/>
  <c r="F116" i="77" s="1"/>
  <c r="E108" i="77"/>
  <c r="F108" i="77" s="1"/>
  <c r="E100" i="77"/>
  <c r="E92" i="77"/>
  <c r="F92" i="77" s="1"/>
  <c r="E84" i="77"/>
  <c r="F84" i="77" s="1"/>
  <c r="E76" i="77"/>
  <c r="E68" i="77"/>
  <c r="F68" i="77" s="1"/>
  <c r="E60" i="77"/>
  <c r="F60" i="77" s="1"/>
  <c r="E52" i="77"/>
  <c r="F52" i="77" s="1"/>
  <c r="E44" i="77"/>
  <c r="F44" i="77" s="1"/>
  <c r="E36" i="77"/>
  <c r="E28" i="77"/>
  <c r="F28" i="77" s="1"/>
  <c r="E20" i="77"/>
  <c r="F20" i="77" s="1"/>
  <c r="E12" i="77"/>
  <c r="F12" i="77" s="1"/>
  <c r="E4" i="77"/>
  <c r="F4" i="77" s="1"/>
  <c r="E185" i="77"/>
  <c r="F185" i="77" s="1"/>
  <c r="E161" i="77"/>
  <c r="F161" i="77" s="1"/>
  <c r="E137" i="77"/>
  <c r="E113" i="77"/>
  <c r="E81" i="77"/>
  <c r="F81" i="77" s="1"/>
  <c r="E41" i="77"/>
  <c r="F41" i="77" s="1"/>
  <c r="E17" i="77"/>
  <c r="F17" i="77" s="1"/>
  <c r="E195" i="77"/>
  <c r="F195" i="77" s="1"/>
  <c r="E187" i="77"/>
  <c r="F187" i="77" s="1"/>
  <c r="E179" i="77"/>
  <c r="F179" i="77" s="1"/>
  <c r="E171" i="77"/>
  <c r="E163" i="77"/>
  <c r="E155" i="77"/>
  <c r="F155" i="77" s="1"/>
  <c r="E147" i="77"/>
  <c r="F147" i="77" s="1"/>
  <c r="E139" i="77"/>
  <c r="F139" i="77" s="1"/>
  <c r="E131" i="77"/>
  <c r="F131" i="77" s="1"/>
  <c r="E123" i="77"/>
  <c r="F123" i="77" s="1"/>
  <c r="E115" i="77"/>
  <c r="F115" i="77" s="1"/>
  <c r="E107" i="77"/>
  <c r="F107" i="77" s="1"/>
  <c r="E99" i="77"/>
  <c r="E91" i="77"/>
  <c r="F91" i="77" s="1"/>
  <c r="E83" i="77"/>
  <c r="F83" i="77" s="1"/>
  <c r="E75" i="77"/>
  <c r="F75" i="77" s="1"/>
  <c r="E67" i="77"/>
  <c r="F67" i="77" s="1"/>
  <c r="E59" i="77"/>
  <c r="F59" i="77" s="1"/>
  <c r="E51" i="77"/>
  <c r="F51" i="77" s="1"/>
  <c r="E43" i="77"/>
  <c r="F43" i="77" s="1"/>
  <c r="E35" i="77"/>
  <c r="E27" i="77"/>
  <c r="F27" i="77" s="1"/>
  <c r="E19" i="77"/>
  <c r="F19" i="77" s="1"/>
  <c r="E11" i="77"/>
  <c r="F11" i="77" s="1"/>
  <c r="E3" i="77"/>
  <c r="F3" i="77" s="1"/>
  <c r="E194" i="77"/>
  <c r="F194" i="77" s="1"/>
  <c r="E186" i="77"/>
  <c r="F186" i="77" s="1"/>
  <c r="E178" i="77"/>
  <c r="F178" i="77" s="1"/>
  <c r="E170" i="77"/>
  <c r="E162" i="77"/>
  <c r="F162" i="77" s="1"/>
  <c r="E154" i="77"/>
  <c r="F154" i="77" s="1"/>
  <c r="E146" i="77"/>
  <c r="F146" i="77" s="1"/>
  <c r="E138" i="77"/>
  <c r="F138" i="77" s="1"/>
  <c r="E130" i="77"/>
  <c r="F130" i="77" s="1"/>
  <c r="E122" i="77"/>
  <c r="F122" i="77" s="1"/>
  <c r="E114" i="77"/>
  <c r="F114" i="77" s="1"/>
  <c r="E106" i="77"/>
  <c r="E98" i="77"/>
  <c r="F98" i="77" s="1"/>
  <c r="E90" i="77"/>
  <c r="E82" i="77"/>
  <c r="F82" i="77" s="1"/>
  <c r="E74" i="77"/>
  <c r="F74" i="77" s="1"/>
  <c r="E66" i="77"/>
  <c r="F66" i="77" s="1"/>
  <c r="E58" i="77"/>
  <c r="F58" i="77" s="1"/>
  <c r="E50" i="77"/>
  <c r="F50" i="77" s="1"/>
  <c r="E42" i="77"/>
  <c r="E34" i="77"/>
  <c r="F34" i="77" s="1"/>
  <c r="E26" i="77"/>
  <c r="F26" i="77" s="1"/>
  <c r="E18" i="77"/>
  <c r="F18" i="77" s="1"/>
  <c r="E10" i="77"/>
  <c r="F10" i="77" s="1"/>
  <c r="E2" i="77"/>
  <c r="F2" i="77" s="1"/>
  <c r="E116" i="75"/>
  <c r="F116" i="75" s="1"/>
  <c r="M187" i="75"/>
  <c r="N187" i="75" s="1"/>
  <c r="O187" i="75" s="1"/>
  <c r="M194" i="75"/>
  <c r="N194" i="75" s="1"/>
  <c r="O194" i="75" s="1"/>
  <c r="M176" i="75"/>
  <c r="N176" i="75" s="1"/>
  <c r="O176" i="75" s="1"/>
  <c r="M169" i="75"/>
  <c r="N169" i="75" s="1"/>
  <c r="O169" i="75" s="1"/>
  <c r="E53" i="75"/>
  <c r="F53" i="75" s="1"/>
  <c r="E23" i="75"/>
  <c r="F23" i="75" s="1"/>
  <c r="E128" i="75"/>
  <c r="F128" i="75" s="1"/>
  <c r="E57" i="75"/>
  <c r="F57" i="75" s="1"/>
  <c r="E155" i="75"/>
  <c r="F155" i="75" s="1"/>
  <c r="R7" i="75"/>
  <c r="M123" i="75"/>
  <c r="N123" i="75" s="1"/>
  <c r="O123" i="75" s="1"/>
  <c r="M192" i="75"/>
  <c r="N192" i="75" s="1"/>
  <c r="O192" i="75" s="1"/>
  <c r="M185" i="75"/>
  <c r="N185" i="75" s="1"/>
  <c r="O185" i="75" s="1"/>
  <c r="E22" i="75"/>
  <c r="F22" i="75" s="1"/>
  <c r="E87" i="75"/>
  <c r="F87" i="75" s="1"/>
  <c r="E136" i="75"/>
  <c r="F136" i="75" s="1"/>
  <c r="E113" i="75"/>
  <c r="F113" i="75" s="1"/>
  <c r="E84" i="75"/>
  <c r="F84" i="75" s="1"/>
  <c r="M134" i="75"/>
  <c r="N134" i="75" s="1"/>
  <c r="O134" i="75" s="1"/>
  <c r="M191" i="75"/>
  <c r="N191" i="75" s="1"/>
  <c r="O191" i="75" s="1"/>
  <c r="M146" i="75"/>
  <c r="N146" i="75" s="1"/>
  <c r="O146" i="75" s="1"/>
  <c r="M196" i="75"/>
  <c r="N196" i="75" s="1"/>
  <c r="O196" i="75" s="1"/>
  <c r="M189" i="75"/>
  <c r="N189" i="75" s="1"/>
  <c r="O189" i="75" s="1"/>
  <c r="E30" i="75"/>
  <c r="F30" i="75" s="1"/>
  <c r="E143" i="75"/>
  <c r="F143" i="75" s="1"/>
  <c r="E160" i="75"/>
  <c r="F160" i="75" s="1"/>
  <c r="E121" i="75"/>
  <c r="F121" i="75" s="1"/>
  <c r="E92" i="75"/>
  <c r="F92" i="75" s="1"/>
  <c r="M132" i="75"/>
  <c r="N132" i="75" s="1"/>
  <c r="O132" i="75" s="1"/>
  <c r="M162" i="75"/>
  <c r="N162" i="75" s="1"/>
  <c r="O162" i="75" s="1"/>
  <c r="M118" i="75"/>
  <c r="N118" i="75" s="1"/>
  <c r="O118" i="75" s="1"/>
  <c r="M125" i="75"/>
  <c r="N125" i="75" s="1"/>
  <c r="O125" i="75" s="1"/>
  <c r="E118" i="75"/>
  <c r="F118" i="75" s="1"/>
  <c r="E175" i="75"/>
  <c r="F175" i="75" s="1"/>
  <c r="E93" i="75"/>
  <c r="F93" i="75" s="1"/>
  <c r="E185" i="75"/>
  <c r="F185" i="75" s="1"/>
  <c r="E148" i="75"/>
  <c r="F148" i="75" s="1"/>
  <c r="M120" i="75"/>
  <c r="N120" i="75" s="1"/>
  <c r="O120" i="75" s="1"/>
  <c r="M178" i="75"/>
  <c r="N178" i="75" s="1"/>
  <c r="O178" i="75" s="1"/>
  <c r="M160" i="75"/>
  <c r="N160" i="75" s="1"/>
  <c r="O160" i="75" s="1"/>
  <c r="M153" i="75"/>
  <c r="N153" i="75" s="1"/>
  <c r="O153" i="75" s="1"/>
  <c r="E182" i="75"/>
  <c r="F182" i="75" s="1"/>
  <c r="E64" i="75"/>
  <c r="F64" i="75" s="1"/>
  <c r="E149" i="75"/>
  <c r="F149" i="75" s="1"/>
  <c r="E138" i="75"/>
  <c r="F138" i="75" s="1"/>
  <c r="E178" i="75"/>
  <c r="F178" i="75" s="1"/>
  <c r="E27" i="75"/>
  <c r="F27" i="75" s="1"/>
  <c r="E86" i="75"/>
  <c r="F86" i="75" s="1"/>
  <c r="E47" i="75"/>
  <c r="F47" i="75" s="1"/>
  <c r="E8" i="75"/>
  <c r="F8" i="75" s="1"/>
  <c r="E192" i="75"/>
  <c r="F192" i="75" s="1"/>
  <c r="E17" i="75"/>
  <c r="F17" i="75" s="1"/>
  <c r="E42" i="75"/>
  <c r="F42" i="75" s="1"/>
  <c r="E99" i="75"/>
  <c r="F99" i="75" s="1"/>
  <c r="E156" i="75"/>
  <c r="F156" i="75" s="1"/>
  <c r="E94" i="75"/>
  <c r="F94" i="75" s="1"/>
  <c r="E79" i="75"/>
  <c r="F79" i="75" s="1"/>
  <c r="E32" i="75"/>
  <c r="F32" i="75" s="1"/>
  <c r="E200" i="75"/>
  <c r="F200" i="75" s="1"/>
  <c r="E49" i="75"/>
  <c r="F49" i="75" s="1"/>
  <c r="E50" i="75"/>
  <c r="F50" i="75" s="1"/>
  <c r="E123" i="75"/>
  <c r="F123" i="75" s="1"/>
  <c r="E180" i="75"/>
  <c r="F180" i="75" s="1"/>
  <c r="E5" i="75"/>
  <c r="F5" i="75" s="1"/>
  <c r="E150" i="75"/>
  <c r="F150" i="75" s="1"/>
  <c r="E111" i="75"/>
  <c r="F111" i="75" s="1"/>
  <c r="E72" i="75"/>
  <c r="F72" i="75" s="1"/>
  <c r="E85" i="75"/>
  <c r="F85" i="75" s="1"/>
  <c r="E81" i="75"/>
  <c r="F81" i="75" s="1"/>
  <c r="E106" i="75"/>
  <c r="F106" i="75" s="1"/>
  <c r="E163" i="75"/>
  <c r="F163" i="75" s="1"/>
  <c r="E145" i="75"/>
  <c r="F145" i="75" s="1"/>
  <c r="E170" i="75"/>
  <c r="F170" i="75" s="1"/>
  <c r="E187" i="75"/>
  <c r="F187" i="75" s="1"/>
  <c r="E10" i="75"/>
  <c r="F10" i="75" s="1"/>
  <c r="E181" i="75"/>
  <c r="F181" i="75" s="1"/>
  <c r="E20" i="75"/>
  <c r="F20" i="75" s="1"/>
  <c r="E35" i="75"/>
  <c r="F35" i="75" s="1"/>
  <c r="E28" i="75"/>
  <c r="F28" i="75" s="1"/>
  <c r="E114" i="75"/>
  <c r="F114" i="75" s="1"/>
  <c r="E91" i="75"/>
  <c r="F91" i="75" s="1"/>
  <c r="E140" i="75"/>
  <c r="F140" i="75" s="1"/>
  <c r="M171" i="75"/>
  <c r="N171" i="75" s="1"/>
  <c r="O171" i="75" s="1"/>
  <c r="M183" i="75"/>
  <c r="N183" i="75" s="1"/>
  <c r="O183" i="75" s="1"/>
  <c r="M142" i="75"/>
  <c r="N142" i="75" s="1"/>
  <c r="O142" i="75" s="1"/>
  <c r="M198" i="75"/>
  <c r="N198" i="75" s="1"/>
  <c r="O198" i="75" s="1"/>
  <c r="M182" i="75"/>
  <c r="N182" i="75" s="1"/>
  <c r="O182" i="75" s="1"/>
  <c r="M128" i="75"/>
  <c r="N128" i="75" s="1"/>
  <c r="O128" i="75" s="1"/>
  <c r="M168" i="75"/>
  <c r="N168" i="75" s="1"/>
  <c r="O168" i="75" s="1"/>
  <c r="M200" i="75"/>
  <c r="N200" i="75" s="1"/>
  <c r="O200" i="75" s="1"/>
  <c r="M129" i="75"/>
  <c r="N129" i="75" s="1"/>
  <c r="O129" i="75" s="1"/>
  <c r="M161" i="75"/>
  <c r="N161" i="75" s="1"/>
  <c r="O161" i="75" s="1"/>
  <c r="M193" i="75"/>
  <c r="N193" i="75" s="1"/>
  <c r="O193" i="75" s="1"/>
  <c r="E21" i="75"/>
  <c r="F21" i="75" s="1"/>
  <c r="E38" i="75"/>
  <c r="F38" i="75" s="1"/>
  <c r="E102" i="75"/>
  <c r="F102" i="75" s="1"/>
  <c r="E166" i="75"/>
  <c r="F166" i="75" s="1"/>
  <c r="E31" i="75"/>
  <c r="F31" i="75" s="1"/>
  <c r="E95" i="75"/>
  <c r="F95" i="75" s="1"/>
  <c r="E159" i="75"/>
  <c r="F159" i="75" s="1"/>
  <c r="E16" i="75"/>
  <c r="F16" i="75" s="1"/>
  <c r="E80" i="75"/>
  <c r="F80" i="75" s="1"/>
  <c r="E144" i="75"/>
  <c r="F144" i="75" s="1"/>
  <c r="E13" i="75"/>
  <c r="F13" i="75" s="1"/>
  <c r="E101" i="75"/>
  <c r="F101" i="75" s="1"/>
  <c r="E189" i="75"/>
  <c r="F189" i="75" s="1"/>
  <c r="E65" i="75"/>
  <c r="F65" i="75" s="1"/>
  <c r="E129" i="75"/>
  <c r="F129" i="75" s="1"/>
  <c r="E193" i="75"/>
  <c r="F193" i="75" s="1"/>
  <c r="E58" i="75"/>
  <c r="F58" i="75" s="1"/>
  <c r="E122" i="75"/>
  <c r="F122" i="75" s="1"/>
  <c r="E186" i="75"/>
  <c r="F186" i="75" s="1"/>
  <c r="E43" i="75"/>
  <c r="F43" i="75" s="1"/>
  <c r="E107" i="75"/>
  <c r="F107" i="75" s="1"/>
  <c r="E171" i="75"/>
  <c r="F171" i="75" s="1"/>
  <c r="E36" i="75"/>
  <c r="F36" i="75" s="1"/>
  <c r="E100" i="75"/>
  <c r="F100" i="75" s="1"/>
  <c r="E164" i="75"/>
  <c r="F164" i="75" s="1"/>
  <c r="M143" i="75"/>
  <c r="N143" i="75" s="1"/>
  <c r="O143" i="75" s="1"/>
  <c r="M155" i="75"/>
  <c r="N155" i="75" s="1"/>
  <c r="O155" i="75" s="1"/>
  <c r="M179" i="75"/>
  <c r="N179" i="75" s="1"/>
  <c r="O179" i="75" s="1"/>
  <c r="M151" i="75"/>
  <c r="N151" i="75" s="1"/>
  <c r="O151" i="75" s="1"/>
  <c r="M166" i="75"/>
  <c r="N166" i="75" s="1"/>
  <c r="O166" i="75" s="1"/>
  <c r="M199" i="75"/>
  <c r="N199" i="75" s="1"/>
  <c r="O199" i="75" s="1"/>
  <c r="M138" i="75"/>
  <c r="N138" i="75" s="1"/>
  <c r="O138" i="75" s="1"/>
  <c r="M172" i="75"/>
  <c r="N172" i="75" s="1"/>
  <c r="O172" i="75" s="1"/>
  <c r="M133" i="75"/>
  <c r="N133" i="75" s="1"/>
  <c r="O133" i="75" s="1"/>
  <c r="M165" i="75"/>
  <c r="N165" i="75" s="1"/>
  <c r="O165" i="75" s="1"/>
  <c r="M197" i="75"/>
  <c r="N197" i="75" s="1"/>
  <c r="O197" i="75" s="1"/>
  <c r="E37" i="75"/>
  <c r="F37" i="75" s="1"/>
  <c r="E46" i="75"/>
  <c r="F46" i="75" s="1"/>
  <c r="E110" i="75"/>
  <c r="F110" i="75" s="1"/>
  <c r="E174" i="75"/>
  <c r="F174" i="75" s="1"/>
  <c r="E39" i="75"/>
  <c r="F39" i="75" s="1"/>
  <c r="E103" i="75"/>
  <c r="F103" i="75" s="1"/>
  <c r="E167" i="75"/>
  <c r="F167" i="75" s="1"/>
  <c r="E24" i="75"/>
  <c r="F24" i="75" s="1"/>
  <c r="E88" i="75"/>
  <c r="F88" i="75" s="1"/>
  <c r="E152" i="75"/>
  <c r="F152" i="75" s="1"/>
  <c r="E29" i="75"/>
  <c r="F29" i="75" s="1"/>
  <c r="E109" i="75"/>
  <c r="F109" i="75" s="1"/>
  <c r="E9" i="75"/>
  <c r="F9" i="75" s="1"/>
  <c r="E73" i="75"/>
  <c r="F73" i="75" s="1"/>
  <c r="E137" i="75"/>
  <c r="F137" i="75" s="1"/>
  <c r="E2" i="75"/>
  <c r="F2" i="75" s="1"/>
  <c r="E66" i="75"/>
  <c r="F66" i="75" s="1"/>
  <c r="E130" i="75"/>
  <c r="F130" i="75" s="1"/>
  <c r="E194" i="75"/>
  <c r="F194" i="75" s="1"/>
  <c r="E51" i="75"/>
  <c r="F51" i="75" s="1"/>
  <c r="E115" i="75"/>
  <c r="F115" i="75" s="1"/>
  <c r="E179" i="75"/>
  <c r="F179" i="75" s="1"/>
  <c r="E44" i="75"/>
  <c r="F44" i="75" s="1"/>
  <c r="E108" i="75"/>
  <c r="F108" i="75" s="1"/>
  <c r="E172" i="75"/>
  <c r="F172" i="75" s="1"/>
  <c r="M163" i="75"/>
  <c r="N163" i="75" s="1"/>
  <c r="O163" i="75" s="1"/>
  <c r="M154" i="75"/>
  <c r="N154" i="75" s="1"/>
  <c r="O154" i="75" s="1"/>
  <c r="M124" i="75"/>
  <c r="N124" i="75" s="1"/>
  <c r="O124" i="75" s="1"/>
  <c r="M126" i="75"/>
  <c r="N126" i="75" s="1"/>
  <c r="O126" i="75" s="1"/>
  <c r="M148" i="75"/>
  <c r="N148" i="75" s="1"/>
  <c r="O148" i="75" s="1"/>
  <c r="M150" i="75"/>
  <c r="N150" i="75" s="1"/>
  <c r="O150" i="75" s="1"/>
  <c r="M180" i="75"/>
  <c r="N180" i="75" s="1"/>
  <c r="O180" i="75" s="1"/>
  <c r="M141" i="75"/>
  <c r="N141" i="75" s="1"/>
  <c r="O141" i="75" s="1"/>
  <c r="M173" i="75"/>
  <c r="N173" i="75" s="1"/>
  <c r="O173" i="75" s="1"/>
  <c r="E197" i="75"/>
  <c r="F197" i="75" s="1"/>
  <c r="E62" i="75"/>
  <c r="F62" i="75" s="1"/>
  <c r="E126" i="75"/>
  <c r="F126" i="75" s="1"/>
  <c r="E190" i="75"/>
  <c r="F190" i="75" s="1"/>
  <c r="E55" i="75"/>
  <c r="F55" i="75" s="1"/>
  <c r="E119" i="75"/>
  <c r="F119" i="75" s="1"/>
  <c r="E183" i="75"/>
  <c r="F183" i="75" s="1"/>
  <c r="E40" i="75"/>
  <c r="F40" i="75" s="1"/>
  <c r="E104" i="75"/>
  <c r="F104" i="75" s="1"/>
  <c r="E168" i="75"/>
  <c r="F168" i="75" s="1"/>
  <c r="E61" i="75"/>
  <c r="F61" i="75" s="1"/>
  <c r="E125" i="75"/>
  <c r="F125" i="75" s="1"/>
  <c r="E25" i="75"/>
  <c r="F25" i="75" s="1"/>
  <c r="E89" i="75"/>
  <c r="F89" i="75" s="1"/>
  <c r="E153" i="75"/>
  <c r="F153" i="75" s="1"/>
  <c r="E18" i="75"/>
  <c r="F18" i="75" s="1"/>
  <c r="E82" i="75"/>
  <c r="F82" i="75" s="1"/>
  <c r="E146" i="75"/>
  <c r="F146" i="75" s="1"/>
  <c r="E3" i="75"/>
  <c r="F3" i="75" s="1"/>
  <c r="E67" i="75"/>
  <c r="F67" i="75" s="1"/>
  <c r="E131" i="75"/>
  <c r="F131" i="75" s="1"/>
  <c r="E195" i="75"/>
  <c r="F195" i="75" s="1"/>
  <c r="E60" i="75"/>
  <c r="F60" i="75" s="1"/>
  <c r="E124" i="75"/>
  <c r="F124" i="75" s="1"/>
  <c r="E188" i="75"/>
  <c r="F188" i="75" s="1"/>
  <c r="M175" i="75"/>
  <c r="N175" i="75" s="1"/>
  <c r="O175" i="75" s="1"/>
  <c r="M159" i="75"/>
  <c r="N159" i="75" s="1"/>
  <c r="O159" i="75" s="1"/>
  <c r="M130" i="75"/>
  <c r="N130" i="75" s="1"/>
  <c r="O130" i="75" s="1"/>
  <c r="M174" i="75"/>
  <c r="N174" i="75" s="1"/>
  <c r="O174" i="75" s="1"/>
  <c r="M190" i="75"/>
  <c r="N190" i="75" s="1"/>
  <c r="O190" i="75" s="1"/>
  <c r="M135" i="75"/>
  <c r="N135" i="75" s="1"/>
  <c r="O135" i="75" s="1"/>
  <c r="M152" i="75"/>
  <c r="N152" i="75" s="1"/>
  <c r="O152" i="75" s="1"/>
  <c r="M184" i="75"/>
  <c r="N184" i="75" s="1"/>
  <c r="O184" i="75" s="1"/>
  <c r="M145" i="75"/>
  <c r="N145" i="75" s="1"/>
  <c r="O145" i="75" s="1"/>
  <c r="M177" i="75"/>
  <c r="N177" i="75" s="1"/>
  <c r="O177" i="75" s="1"/>
  <c r="E6" i="75"/>
  <c r="F6" i="75" s="1"/>
  <c r="E70" i="75"/>
  <c r="F70" i="75" s="1"/>
  <c r="E134" i="75"/>
  <c r="F134" i="75" s="1"/>
  <c r="E198" i="75"/>
  <c r="F198" i="75" s="1"/>
  <c r="E63" i="75"/>
  <c r="F63" i="75" s="1"/>
  <c r="E127" i="75"/>
  <c r="F127" i="75" s="1"/>
  <c r="E191" i="75"/>
  <c r="F191" i="75" s="1"/>
  <c r="E48" i="75"/>
  <c r="F48" i="75" s="1"/>
  <c r="E112" i="75"/>
  <c r="F112" i="75" s="1"/>
  <c r="E176" i="75"/>
  <c r="F176" i="75" s="1"/>
  <c r="E69" i="75"/>
  <c r="F69" i="75" s="1"/>
  <c r="E133" i="75"/>
  <c r="F133" i="75" s="1"/>
  <c r="E33" i="75"/>
  <c r="F33" i="75" s="1"/>
  <c r="E97" i="75"/>
  <c r="F97" i="75" s="1"/>
  <c r="E161" i="75"/>
  <c r="F161" i="75" s="1"/>
  <c r="E26" i="75"/>
  <c r="F26" i="75" s="1"/>
  <c r="E90" i="75"/>
  <c r="F90" i="75" s="1"/>
  <c r="E154" i="75"/>
  <c r="F154" i="75" s="1"/>
  <c r="E11" i="75"/>
  <c r="F11" i="75" s="1"/>
  <c r="E75" i="75"/>
  <c r="F75" i="75" s="1"/>
  <c r="E139" i="75"/>
  <c r="F139" i="75" s="1"/>
  <c r="E4" i="75"/>
  <c r="F4" i="75" s="1"/>
  <c r="E68" i="75"/>
  <c r="F68" i="75" s="1"/>
  <c r="E132" i="75"/>
  <c r="F132" i="75" s="1"/>
  <c r="E196" i="75"/>
  <c r="F196" i="75" s="1"/>
  <c r="M195" i="75"/>
  <c r="N195" i="75" s="1"/>
  <c r="O195" i="75" s="1"/>
  <c r="M119" i="75"/>
  <c r="N119" i="75" s="1"/>
  <c r="O119" i="75" s="1"/>
  <c r="M167" i="75"/>
  <c r="N167" i="75" s="1"/>
  <c r="O167" i="75" s="1"/>
  <c r="M139" i="75"/>
  <c r="N139" i="75" s="1"/>
  <c r="O139" i="75" s="1"/>
  <c r="M158" i="75"/>
  <c r="N158" i="75" s="1"/>
  <c r="O158" i="75" s="1"/>
  <c r="M136" i="75"/>
  <c r="N136" i="75" s="1"/>
  <c r="O136" i="75" s="1"/>
  <c r="M156" i="75"/>
  <c r="N156" i="75" s="1"/>
  <c r="O156" i="75" s="1"/>
  <c r="M188" i="75"/>
  <c r="N188" i="75" s="1"/>
  <c r="O188" i="75" s="1"/>
  <c r="M117" i="75"/>
  <c r="N117" i="75" s="1"/>
  <c r="O117" i="75" s="1"/>
  <c r="M149" i="75"/>
  <c r="N149" i="75" s="1"/>
  <c r="O149" i="75" s="1"/>
  <c r="M181" i="75"/>
  <c r="N181" i="75" s="1"/>
  <c r="O181" i="75" s="1"/>
  <c r="E14" i="75"/>
  <c r="F14" i="75" s="1"/>
  <c r="E78" i="75"/>
  <c r="F78" i="75" s="1"/>
  <c r="E142" i="75"/>
  <c r="F142" i="75" s="1"/>
  <c r="E7" i="75"/>
  <c r="F7" i="75" s="1"/>
  <c r="E71" i="75"/>
  <c r="F71" i="75" s="1"/>
  <c r="E135" i="75"/>
  <c r="F135" i="75" s="1"/>
  <c r="E199" i="75"/>
  <c r="F199" i="75" s="1"/>
  <c r="E56" i="75"/>
  <c r="F56" i="75" s="1"/>
  <c r="E120" i="75"/>
  <c r="F120" i="75" s="1"/>
  <c r="E184" i="75"/>
  <c r="F184" i="75" s="1"/>
  <c r="E77" i="75"/>
  <c r="F77" i="75" s="1"/>
  <c r="E141" i="75"/>
  <c r="F141" i="75" s="1"/>
  <c r="E41" i="75"/>
  <c r="F41" i="75" s="1"/>
  <c r="E105" i="75"/>
  <c r="F105" i="75" s="1"/>
  <c r="E169" i="75"/>
  <c r="F169" i="75" s="1"/>
  <c r="E34" i="75"/>
  <c r="F34" i="75" s="1"/>
  <c r="E98" i="75"/>
  <c r="F98" i="75" s="1"/>
  <c r="E162" i="75"/>
  <c r="F162" i="75" s="1"/>
  <c r="E19" i="75"/>
  <c r="F19" i="75" s="1"/>
  <c r="E83" i="75"/>
  <c r="F83" i="75" s="1"/>
  <c r="E147" i="75"/>
  <c r="F147" i="75" s="1"/>
  <c r="E12" i="75"/>
  <c r="F12" i="75" s="1"/>
  <c r="E76" i="75"/>
  <c r="F76" i="75" s="1"/>
  <c r="AA9" i="4"/>
  <c r="Z10" i="4" s="1"/>
  <c r="AC10" i="4"/>
  <c r="AA24" i="4"/>
  <c r="AC24" i="4"/>
  <c r="AA10" i="4"/>
  <c r="AA23" i="4"/>
  <c r="Z24" i="4" s="1"/>
  <c r="J55" i="71"/>
  <c r="J49" i="71"/>
  <c r="J78" i="71"/>
  <c r="J14" i="71"/>
  <c r="J22" i="71"/>
  <c r="J86" i="71"/>
  <c r="J47" i="71"/>
  <c r="J10" i="71"/>
  <c r="J74" i="71"/>
  <c r="J79" i="71"/>
  <c r="J75" i="71"/>
  <c r="J48" i="71"/>
  <c r="J37" i="71"/>
  <c r="J101" i="71"/>
  <c r="J85" i="71"/>
  <c r="J98" i="71"/>
  <c r="J94" i="71"/>
  <c r="J59" i="71"/>
  <c r="J41" i="71"/>
  <c r="J89" i="71"/>
  <c r="J18" i="71"/>
  <c r="J2" i="71"/>
  <c r="J82" i="71"/>
  <c r="J52" i="71"/>
  <c r="N105" i="77"/>
  <c r="O105" i="77" s="1"/>
  <c r="N101" i="77"/>
  <c r="O101" i="77" s="1"/>
  <c r="N97" i="77"/>
  <c r="O97" i="77" s="1"/>
  <c r="N93" i="77"/>
  <c r="O93" i="77" s="1"/>
  <c r="N89" i="77"/>
  <c r="O89" i="77" s="1"/>
  <c r="N85" i="77"/>
  <c r="O85" i="77" s="1"/>
  <c r="N81" i="77"/>
  <c r="O81" i="77" s="1"/>
  <c r="N77" i="77"/>
  <c r="O77" i="77" s="1"/>
  <c r="N73" i="77"/>
  <c r="O73" i="77" s="1"/>
  <c r="N69" i="77"/>
  <c r="O69" i="77" s="1"/>
  <c r="N65" i="77"/>
  <c r="O65" i="77" s="1"/>
  <c r="N61" i="77"/>
  <c r="O61" i="77" s="1"/>
  <c r="N57" i="77"/>
  <c r="O57" i="77" s="1"/>
  <c r="N53" i="77"/>
  <c r="O53" i="77" s="1"/>
  <c r="N41" i="77"/>
  <c r="O41" i="77" s="1"/>
  <c r="N37" i="77"/>
  <c r="O37" i="77" s="1"/>
  <c r="N33" i="77"/>
  <c r="O33" i="77" s="1"/>
  <c r="F192" i="77"/>
  <c r="F164" i="77"/>
  <c r="F140" i="77"/>
  <c r="F128" i="77"/>
  <c r="F120" i="77"/>
  <c r="F100" i="77"/>
  <c r="F76" i="77"/>
  <c r="F64" i="77"/>
  <c r="F36" i="77"/>
  <c r="N116" i="77"/>
  <c r="O116" i="77" s="1"/>
  <c r="N112" i="77"/>
  <c r="O112" i="77" s="1"/>
  <c r="N108" i="77"/>
  <c r="O108" i="77" s="1"/>
  <c r="N104" i="77"/>
  <c r="O104" i="77" s="1"/>
  <c r="N100" i="77"/>
  <c r="O100" i="77" s="1"/>
  <c r="N96" i="77"/>
  <c r="O96" i="77" s="1"/>
  <c r="N92" i="77"/>
  <c r="O92" i="77" s="1"/>
  <c r="N88" i="77"/>
  <c r="O88" i="77" s="1"/>
  <c r="N84" i="77"/>
  <c r="O84" i="77" s="1"/>
  <c r="N80" i="77"/>
  <c r="O80" i="77" s="1"/>
  <c r="N72" i="77"/>
  <c r="O72" i="77" s="1"/>
  <c r="N68" i="77"/>
  <c r="O68" i="77" s="1"/>
  <c r="N64" i="77"/>
  <c r="O64" i="77" s="1"/>
  <c r="N60" i="77"/>
  <c r="O60" i="77" s="1"/>
  <c r="N56" i="77"/>
  <c r="O56" i="77" s="1"/>
  <c r="N52" i="77"/>
  <c r="O52" i="77" s="1"/>
  <c r="N48" i="77"/>
  <c r="O48" i="77" s="1"/>
  <c r="N44" i="77"/>
  <c r="O44" i="77" s="1"/>
  <c r="N115" i="77"/>
  <c r="O115" i="77" s="1"/>
  <c r="N111" i="77"/>
  <c r="O111" i="77" s="1"/>
  <c r="N103" i="77"/>
  <c r="O103" i="77" s="1"/>
  <c r="N99" i="77"/>
  <c r="O99" i="77" s="1"/>
  <c r="N95" i="77"/>
  <c r="O95" i="77" s="1"/>
  <c r="N91" i="77"/>
  <c r="O91" i="77" s="1"/>
  <c r="N87" i="77"/>
  <c r="O87" i="77" s="1"/>
  <c r="N83" i="77"/>
  <c r="O83" i="77" s="1"/>
  <c r="N79" i="77"/>
  <c r="O79" i="77" s="1"/>
  <c r="N75" i="77"/>
  <c r="O75" i="77" s="1"/>
  <c r="N71" i="77"/>
  <c r="O71" i="77" s="1"/>
  <c r="N67" i="77"/>
  <c r="O67" i="77" s="1"/>
  <c r="N63" i="77"/>
  <c r="O63" i="77" s="1"/>
  <c r="N59" i="77"/>
  <c r="O59" i="77" s="1"/>
  <c r="N51" i="77"/>
  <c r="O51" i="77" s="1"/>
  <c r="N47" i="77"/>
  <c r="O47" i="77" s="1"/>
  <c r="F174" i="77"/>
  <c r="F170" i="77"/>
  <c r="F166" i="77"/>
  <c r="F110" i="77"/>
  <c r="F106" i="77"/>
  <c r="F90" i="77"/>
  <c r="F54" i="77"/>
  <c r="F46" i="77"/>
  <c r="F42" i="77"/>
  <c r="F199" i="77"/>
  <c r="F135" i="77"/>
  <c r="F93" i="77"/>
  <c r="N86" i="77"/>
  <c r="O86" i="77" s="1"/>
  <c r="N54" i="77"/>
  <c r="O54" i="77" s="1"/>
  <c r="N40" i="77"/>
  <c r="O40" i="77" s="1"/>
  <c r="N39" i="77"/>
  <c r="O39" i="77" s="1"/>
  <c r="F37" i="77"/>
  <c r="F35" i="77"/>
  <c r="F191" i="77"/>
  <c r="F99" i="77"/>
  <c r="F53" i="77"/>
  <c r="F177" i="77"/>
  <c r="F113" i="77"/>
  <c r="N106" i="77"/>
  <c r="O106" i="77" s="1"/>
  <c r="N74" i="77"/>
  <c r="O74" i="77" s="1"/>
  <c r="F63" i="77"/>
  <c r="N42" i="77"/>
  <c r="O42" i="77" s="1"/>
  <c r="N38" i="77"/>
  <c r="O38" i="77" s="1"/>
  <c r="N36" i="77"/>
  <c r="O36" i="77" s="1"/>
  <c r="N35" i="77"/>
  <c r="O35" i="77" s="1"/>
  <c r="F163" i="77"/>
  <c r="F121" i="77"/>
  <c r="N114" i="77"/>
  <c r="O114" i="77" s="1"/>
  <c r="F181" i="77"/>
  <c r="F117" i="77"/>
  <c r="N110" i="77"/>
  <c r="O110" i="77" s="1"/>
  <c r="F137" i="77"/>
  <c r="N98" i="77"/>
  <c r="O98" i="77" s="1"/>
  <c r="F165" i="77"/>
  <c r="N94" i="77"/>
  <c r="O94" i="77" s="1"/>
  <c r="N62" i="77"/>
  <c r="O62" i="77" s="1"/>
  <c r="N34" i="77"/>
  <c r="O34" i="77" s="1"/>
  <c r="F9" i="77"/>
  <c r="N82" i="77"/>
  <c r="O82" i="77" s="1"/>
  <c r="N50" i="77"/>
  <c r="O50" i="77" s="1"/>
  <c r="F39" i="77"/>
  <c r="F183" i="77"/>
  <c r="N102" i="77"/>
  <c r="O102" i="77" s="1"/>
  <c r="N70" i="77"/>
  <c r="O70" i="77" s="1"/>
  <c r="F105" i="77"/>
  <c r="N66" i="77"/>
  <c r="O66" i="77" s="1"/>
  <c r="F193" i="77"/>
  <c r="F171" i="77"/>
  <c r="F129" i="77"/>
  <c r="F111" i="77"/>
  <c r="F97" i="77"/>
  <c r="N90" i="77"/>
  <c r="O90" i="77" s="1"/>
  <c r="N58" i="77"/>
  <c r="O58" i="77" s="1"/>
  <c r="F47" i="77"/>
  <c r="F127" i="77"/>
  <c r="N78" i="77"/>
  <c r="O78" i="77" s="1"/>
  <c r="N46" i="77"/>
  <c r="O46" i="77" s="1"/>
  <c r="F8" i="77"/>
  <c r="AK19" i="63"/>
  <c r="AF22" i="63"/>
  <c r="AF16" i="63"/>
  <c r="AK17" i="63"/>
  <c r="AK21" i="63"/>
  <c r="AK15" i="63"/>
  <c r="AF18" i="63"/>
  <c r="AF21" i="63"/>
  <c r="AJ15" i="63"/>
  <c r="AF20" i="63"/>
  <c r="AE15" i="63"/>
  <c r="O17" i="68"/>
  <c r="N17" i="68"/>
  <c r="O16" i="68"/>
  <c r="N16" i="68"/>
  <c r="O2" i="68" s="1"/>
  <c r="O6" i="68" s="1"/>
  <c r="AD15" i="63"/>
  <c r="AK16" i="63"/>
  <c r="AK20" i="63"/>
  <c r="AF19" i="63"/>
  <c r="AH15" i="63"/>
  <c r="AK18" i="63"/>
  <c r="AF15" i="63"/>
  <c r="AK22" i="63"/>
  <c r="AJ22" i="63"/>
  <c r="AJ21" i="63"/>
  <c r="AJ20" i="63"/>
  <c r="AJ19" i="63"/>
  <c r="AJ18" i="63"/>
  <c r="AJ17" i="63"/>
  <c r="AJ16" i="63"/>
  <c r="AI22" i="63"/>
  <c r="AI21" i="63"/>
  <c r="AI20" i="63"/>
  <c r="AI19" i="63"/>
  <c r="AI18" i="63"/>
  <c r="AI17" i="63"/>
  <c r="AI16" i="63"/>
  <c r="AI15" i="63"/>
  <c r="AH22" i="63"/>
  <c r="AH21" i="63"/>
  <c r="AH20" i="63"/>
  <c r="AH19" i="63"/>
  <c r="AH18" i="63"/>
  <c r="AH17" i="63"/>
  <c r="AH16" i="63"/>
  <c r="AG22" i="63"/>
  <c r="AG21" i="63"/>
  <c r="AG20" i="63"/>
  <c r="AG19" i="63"/>
  <c r="AG18" i="63"/>
  <c r="AG17" i="63"/>
  <c r="AG16" i="63"/>
  <c r="AG15" i="63"/>
  <c r="AE22" i="63"/>
  <c r="AE21" i="63"/>
  <c r="AE20" i="63"/>
  <c r="AE19" i="63"/>
  <c r="AE18" i="63"/>
  <c r="AE17" i="63"/>
  <c r="AE16" i="63"/>
  <c r="AD22" i="63"/>
  <c r="AD21" i="63"/>
  <c r="AD20" i="63"/>
  <c r="AD19" i="63"/>
  <c r="AD18" i="63"/>
  <c r="AD17" i="63"/>
  <c r="AD16" i="63"/>
  <c r="C32" i="59"/>
  <c r="D32" i="59" s="1"/>
  <c r="I32" i="59" s="1"/>
  <c r="C31" i="59"/>
  <c r="C30" i="59"/>
  <c r="D30" i="59" s="1"/>
  <c r="I30" i="59" s="1"/>
  <c r="C29" i="59"/>
  <c r="D29" i="59" s="1"/>
  <c r="I29" i="59" s="1"/>
  <c r="C28" i="59"/>
  <c r="D28" i="59" s="1"/>
  <c r="C27" i="59"/>
  <c r="C26" i="59"/>
  <c r="C25" i="59"/>
  <c r="D25" i="59" s="1"/>
  <c r="I25" i="59" s="1"/>
  <c r="C24" i="59"/>
  <c r="C23" i="59"/>
  <c r="C22" i="59"/>
  <c r="D22" i="59" s="1"/>
  <c r="I22" i="59" s="1"/>
  <c r="C21" i="59"/>
  <c r="D21" i="59" s="1"/>
  <c r="I21" i="59" s="1"/>
  <c r="C20" i="59"/>
  <c r="D20" i="59" s="1"/>
  <c r="I20" i="59" s="1"/>
  <c r="C19" i="59"/>
  <c r="D19" i="59" s="1"/>
  <c r="I19" i="59" s="1"/>
  <c r="C18" i="59"/>
  <c r="C17" i="59"/>
  <c r="D17" i="59" s="1"/>
  <c r="I17" i="59" s="1"/>
  <c r="C16" i="59"/>
  <c r="C15" i="59"/>
  <c r="C14" i="59"/>
  <c r="C13" i="59"/>
  <c r="D13" i="59" s="1"/>
  <c r="I13" i="59" s="1"/>
  <c r="C12" i="59"/>
  <c r="D12" i="59" s="1"/>
  <c r="I12" i="59" s="1"/>
  <c r="C11" i="59"/>
  <c r="D11" i="59" s="1"/>
  <c r="I11" i="59" s="1"/>
  <c r="C10" i="59"/>
  <c r="D10" i="59" s="1"/>
  <c r="I10" i="59" s="1"/>
  <c r="C9" i="59"/>
  <c r="D9" i="59" s="1"/>
  <c r="I9" i="59" s="1"/>
  <c r="C8" i="59"/>
  <c r="C7" i="59"/>
  <c r="C6" i="59"/>
  <c r="D6" i="59" s="1"/>
  <c r="C5" i="59"/>
  <c r="D5" i="59" s="1"/>
  <c r="I5" i="59" s="1"/>
  <c r="C4" i="59"/>
  <c r="D4" i="59" s="1"/>
  <c r="I4" i="59" s="1"/>
  <c r="C3" i="59"/>
  <c r="D3" i="59" s="1"/>
  <c r="I3" i="59" s="1"/>
  <c r="C2" i="59"/>
  <c r="D2" i="59" s="1"/>
  <c r="I2" i="59" s="1"/>
  <c r="D200" i="59"/>
  <c r="I200" i="59" s="1"/>
  <c r="D199" i="59"/>
  <c r="I199" i="59" s="1"/>
  <c r="D198" i="59"/>
  <c r="I198" i="59" s="1"/>
  <c r="D197" i="59"/>
  <c r="I197" i="59" s="1"/>
  <c r="D196" i="59"/>
  <c r="I196" i="59" s="1"/>
  <c r="D195" i="59"/>
  <c r="I195" i="59" s="1"/>
  <c r="D194" i="59"/>
  <c r="I194" i="59" s="1"/>
  <c r="D193" i="59"/>
  <c r="I193" i="59" s="1"/>
  <c r="D192" i="59"/>
  <c r="I192" i="59" s="1"/>
  <c r="D191" i="59"/>
  <c r="D190" i="59"/>
  <c r="I190" i="59" s="1"/>
  <c r="D189" i="59"/>
  <c r="I189" i="59" s="1"/>
  <c r="D188" i="59"/>
  <c r="I188" i="59" s="1"/>
  <c r="D187" i="59"/>
  <c r="I187" i="59" s="1"/>
  <c r="D186" i="59"/>
  <c r="I186" i="59" s="1"/>
  <c r="D185" i="59"/>
  <c r="I185" i="59" s="1"/>
  <c r="D184" i="59"/>
  <c r="I184" i="59" s="1"/>
  <c r="D183" i="59"/>
  <c r="I183" i="59" s="1"/>
  <c r="D182" i="59"/>
  <c r="I182" i="59" s="1"/>
  <c r="D181" i="59"/>
  <c r="I181" i="59" s="1"/>
  <c r="D180" i="59"/>
  <c r="I180" i="59" s="1"/>
  <c r="D179" i="59"/>
  <c r="I179" i="59" s="1"/>
  <c r="D178" i="59"/>
  <c r="I178" i="59" s="1"/>
  <c r="D177" i="59"/>
  <c r="I177" i="59" s="1"/>
  <c r="D176" i="59"/>
  <c r="I176" i="59" s="1"/>
  <c r="D175" i="59"/>
  <c r="D174" i="59"/>
  <c r="D173" i="59"/>
  <c r="I173" i="59" s="1"/>
  <c r="D172" i="59"/>
  <c r="I172" i="59" s="1"/>
  <c r="D171" i="59"/>
  <c r="I171" i="59" s="1"/>
  <c r="D170" i="59"/>
  <c r="I170" i="59" s="1"/>
  <c r="D169" i="59"/>
  <c r="I169" i="59" s="1"/>
  <c r="D168" i="59"/>
  <c r="I168" i="59" s="1"/>
  <c r="D167" i="59"/>
  <c r="D166" i="59"/>
  <c r="D165" i="59"/>
  <c r="I165" i="59" s="1"/>
  <c r="D164" i="59"/>
  <c r="D163" i="59"/>
  <c r="I163" i="59" s="1"/>
  <c r="D162" i="59"/>
  <c r="I162" i="59" s="1"/>
  <c r="D161" i="59"/>
  <c r="I161" i="59" s="1"/>
  <c r="D160" i="59"/>
  <c r="I160" i="59" s="1"/>
  <c r="D159" i="59"/>
  <c r="I159" i="59" s="1"/>
  <c r="D158" i="59"/>
  <c r="I158" i="59" s="1"/>
  <c r="D157" i="59"/>
  <c r="I157" i="59" s="1"/>
  <c r="D156" i="59"/>
  <c r="D155" i="59"/>
  <c r="I155" i="59" s="1"/>
  <c r="D154" i="59"/>
  <c r="I154" i="59" s="1"/>
  <c r="D153" i="59"/>
  <c r="I153" i="59" s="1"/>
  <c r="D152" i="59"/>
  <c r="I152" i="59" s="1"/>
  <c r="D151" i="59"/>
  <c r="I151" i="59" s="1"/>
  <c r="D150" i="59"/>
  <c r="I150" i="59" s="1"/>
  <c r="D149" i="59"/>
  <c r="D148" i="59"/>
  <c r="D147" i="59"/>
  <c r="I147" i="59" s="1"/>
  <c r="D146" i="59"/>
  <c r="I146" i="59" s="1"/>
  <c r="D145" i="59"/>
  <c r="I145" i="59" s="1"/>
  <c r="D144" i="59"/>
  <c r="I144" i="59" s="1"/>
  <c r="D143" i="59"/>
  <c r="D142" i="59"/>
  <c r="I142" i="59" s="1"/>
  <c r="D141" i="59"/>
  <c r="I141" i="59" s="1"/>
  <c r="D140" i="59"/>
  <c r="D139" i="59"/>
  <c r="I139" i="59" s="1"/>
  <c r="D138" i="59"/>
  <c r="I138" i="59" s="1"/>
  <c r="D137" i="59"/>
  <c r="I137" i="59" s="1"/>
  <c r="D136" i="59"/>
  <c r="I136" i="59" s="1"/>
  <c r="D135" i="59"/>
  <c r="D134" i="59"/>
  <c r="D133" i="59"/>
  <c r="I133" i="59" s="1"/>
  <c r="D132" i="59"/>
  <c r="D131" i="59"/>
  <c r="I131" i="59" s="1"/>
  <c r="D130" i="59"/>
  <c r="I130" i="59" s="1"/>
  <c r="D129" i="59"/>
  <c r="I129" i="59" s="1"/>
  <c r="D128" i="59"/>
  <c r="I128" i="59" s="1"/>
  <c r="D127" i="59"/>
  <c r="I127" i="59" s="1"/>
  <c r="D126" i="59"/>
  <c r="I126" i="59" s="1"/>
  <c r="D125" i="59"/>
  <c r="I125" i="59" s="1"/>
  <c r="D124" i="59"/>
  <c r="D123" i="59"/>
  <c r="I123" i="59" s="1"/>
  <c r="D122" i="59"/>
  <c r="I122" i="59" s="1"/>
  <c r="D121" i="59"/>
  <c r="I121" i="59" s="1"/>
  <c r="D120" i="59"/>
  <c r="I120" i="59" s="1"/>
  <c r="D119" i="59"/>
  <c r="I119" i="59" s="1"/>
  <c r="D118" i="59"/>
  <c r="I118" i="59" s="1"/>
  <c r="D117" i="59"/>
  <c r="I117" i="59" s="1"/>
  <c r="D116" i="59"/>
  <c r="D115" i="59"/>
  <c r="I115" i="59" s="1"/>
  <c r="D114" i="59"/>
  <c r="I114" i="59" s="1"/>
  <c r="D113" i="59"/>
  <c r="I113" i="59" s="1"/>
  <c r="D112" i="59"/>
  <c r="I112" i="59" s="1"/>
  <c r="D111" i="59"/>
  <c r="I111" i="59" s="1"/>
  <c r="D110" i="59"/>
  <c r="I110" i="59" s="1"/>
  <c r="D109" i="59"/>
  <c r="I109" i="59" s="1"/>
  <c r="D108" i="59"/>
  <c r="D107" i="59"/>
  <c r="I107" i="59" s="1"/>
  <c r="D106" i="59"/>
  <c r="I106" i="59" s="1"/>
  <c r="D105" i="59"/>
  <c r="I105" i="59" s="1"/>
  <c r="D104" i="59"/>
  <c r="I104" i="59" s="1"/>
  <c r="D103" i="59"/>
  <c r="D102" i="59"/>
  <c r="I102" i="59" s="1"/>
  <c r="D101" i="59"/>
  <c r="I101" i="59" s="1"/>
  <c r="D100" i="59"/>
  <c r="D99" i="59"/>
  <c r="I99" i="59" s="1"/>
  <c r="D98" i="59"/>
  <c r="I98" i="59" s="1"/>
  <c r="D97" i="59"/>
  <c r="I97" i="59" s="1"/>
  <c r="D96" i="59"/>
  <c r="I96" i="59" s="1"/>
  <c r="D95" i="59"/>
  <c r="I95" i="59" s="1"/>
  <c r="D94" i="59"/>
  <c r="I94" i="59" s="1"/>
  <c r="D93" i="59"/>
  <c r="I93" i="59" s="1"/>
  <c r="D92" i="59"/>
  <c r="D91" i="59"/>
  <c r="I91" i="59" s="1"/>
  <c r="D90" i="59"/>
  <c r="I90" i="59" s="1"/>
  <c r="D89" i="59"/>
  <c r="I89" i="59" s="1"/>
  <c r="D88" i="59"/>
  <c r="I88" i="59" s="1"/>
  <c r="D87" i="59"/>
  <c r="I87" i="59" s="1"/>
  <c r="D86" i="59"/>
  <c r="D85" i="59"/>
  <c r="I85" i="59" s="1"/>
  <c r="D84" i="59"/>
  <c r="D83" i="59"/>
  <c r="I83" i="59" s="1"/>
  <c r="D82" i="59"/>
  <c r="I82" i="59" s="1"/>
  <c r="D81" i="59"/>
  <c r="I81" i="59" s="1"/>
  <c r="D80" i="59"/>
  <c r="I80" i="59" s="1"/>
  <c r="D79" i="59"/>
  <c r="D78" i="59"/>
  <c r="D77" i="59"/>
  <c r="I77" i="59" s="1"/>
  <c r="D76" i="59"/>
  <c r="D75" i="59"/>
  <c r="I75" i="59" s="1"/>
  <c r="D74" i="59"/>
  <c r="I74" i="59" s="1"/>
  <c r="D73" i="59"/>
  <c r="I73" i="59" s="1"/>
  <c r="D72" i="59"/>
  <c r="I72" i="59" s="1"/>
  <c r="D71" i="59"/>
  <c r="D70" i="59"/>
  <c r="I70" i="59" s="1"/>
  <c r="D69" i="59"/>
  <c r="I69" i="59" s="1"/>
  <c r="D68" i="59"/>
  <c r="D67" i="59"/>
  <c r="I67" i="59" s="1"/>
  <c r="D66" i="59"/>
  <c r="I66" i="59" s="1"/>
  <c r="D65" i="59"/>
  <c r="I65" i="59" s="1"/>
  <c r="D64" i="59"/>
  <c r="I64" i="59" s="1"/>
  <c r="D63" i="59"/>
  <c r="I63" i="59" s="1"/>
  <c r="D62" i="59"/>
  <c r="I62" i="59" s="1"/>
  <c r="D61" i="59"/>
  <c r="I61" i="59" s="1"/>
  <c r="D60" i="59"/>
  <c r="D59" i="59"/>
  <c r="I59" i="59" s="1"/>
  <c r="D58" i="59"/>
  <c r="I58" i="59" s="1"/>
  <c r="D57" i="59"/>
  <c r="I57" i="59" s="1"/>
  <c r="D56" i="59"/>
  <c r="I56" i="59" s="1"/>
  <c r="D55" i="59"/>
  <c r="I55" i="59" s="1"/>
  <c r="D54" i="59"/>
  <c r="D53" i="59"/>
  <c r="D52" i="59"/>
  <c r="D51" i="59"/>
  <c r="I51" i="59" s="1"/>
  <c r="D50" i="59"/>
  <c r="I50" i="59" s="1"/>
  <c r="D49" i="59"/>
  <c r="I49" i="59" s="1"/>
  <c r="D48" i="59"/>
  <c r="I48" i="59" s="1"/>
  <c r="D47" i="59"/>
  <c r="I47" i="59" s="1"/>
  <c r="D46" i="59"/>
  <c r="I46" i="59" s="1"/>
  <c r="D45" i="59"/>
  <c r="I45" i="59" s="1"/>
  <c r="D44" i="59"/>
  <c r="D43" i="59"/>
  <c r="I43" i="59" s="1"/>
  <c r="D42" i="59"/>
  <c r="I42" i="59" s="1"/>
  <c r="D41" i="59"/>
  <c r="I41" i="59" s="1"/>
  <c r="D40" i="59"/>
  <c r="D39" i="59"/>
  <c r="D38" i="59"/>
  <c r="D37" i="59"/>
  <c r="D36" i="59"/>
  <c r="D35" i="59"/>
  <c r="I35" i="59" s="1"/>
  <c r="D34" i="59"/>
  <c r="I34" i="59" s="1"/>
  <c r="D33" i="59"/>
  <c r="I33" i="59" s="1"/>
  <c r="D31" i="59"/>
  <c r="I31" i="59" s="1"/>
  <c r="D27" i="59"/>
  <c r="I27" i="59" s="1"/>
  <c r="D26" i="59"/>
  <c r="I26" i="59" s="1"/>
  <c r="D24" i="59"/>
  <c r="I24" i="59" s="1"/>
  <c r="D23" i="59"/>
  <c r="I23" i="59" s="1"/>
  <c r="D18" i="59"/>
  <c r="D16" i="59"/>
  <c r="I16" i="59" s="1"/>
  <c r="D15" i="59"/>
  <c r="I15" i="59" s="1"/>
  <c r="D14" i="59"/>
  <c r="I14" i="59" s="1"/>
  <c r="D8" i="59"/>
  <c r="I8" i="59" s="1"/>
  <c r="D7" i="59"/>
  <c r="I191" i="59"/>
  <c r="I175" i="59"/>
  <c r="I174" i="59"/>
  <c r="I167" i="59"/>
  <c r="I166" i="59"/>
  <c r="I164" i="59"/>
  <c r="I156" i="59"/>
  <c r="I149" i="59"/>
  <c r="I148" i="59"/>
  <c r="I143" i="59"/>
  <c r="I140" i="59"/>
  <c r="I135" i="59"/>
  <c r="I134" i="59"/>
  <c r="I132" i="59"/>
  <c r="I124" i="59"/>
  <c r="I116" i="59"/>
  <c r="I108" i="59"/>
  <c r="I103" i="59"/>
  <c r="I100" i="59"/>
  <c r="I92" i="59"/>
  <c r="I86" i="59"/>
  <c r="I84" i="59"/>
  <c r="I79" i="59"/>
  <c r="I78" i="59"/>
  <c r="I76" i="59"/>
  <c r="I71" i="59"/>
  <c r="I68" i="59"/>
  <c r="I60" i="59"/>
  <c r="I54" i="59"/>
  <c r="I53" i="59"/>
  <c r="I52" i="59"/>
  <c r="I44" i="59"/>
  <c r="I40" i="59"/>
  <c r="I39" i="59"/>
  <c r="I38" i="59"/>
  <c r="I37" i="59"/>
  <c r="I36" i="59"/>
  <c r="I28" i="59"/>
  <c r="I18" i="59"/>
  <c r="I7" i="59"/>
  <c r="I6" i="59"/>
  <c r="P12" i="59"/>
  <c r="O11" i="59"/>
  <c r="W3" i="102" l="1"/>
  <c r="W4" i="102" s="1"/>
  <c r="W5" i="102"/>
  <c r="X3" i="104"/>
  <c r="X4" i="104" s="1"/>
  <c r="X5" i="104"/>
  <c r="O3" i="68"/>
  <c r="W5" i="75"/>
  <c r="W3" i="75"/>
  <c r="W4" i="75" s="1"/>
  <c r="T2" i="75" s="1"/>
  <c r="T7" i="75" s="1"/>
  <c r="Z26" i="4" a="1"/>
  <c r="Z27" i="4" s="1"/>
  <c r="Z12" i="4" a="1"/>
  <c r="Z12" i="4" s="1"/>
  <c r="W5" i="77"/>
  <c r="W3" i="77"/>
  <c r="W4" i="77" s="1"/>
  <c r="O15" i="59" a="1"/>
  <c r="P16" i="59" s="1"/>
  <c r="T7" i="63" a="1"/>
  <c r="T9" i="63" a="1"/>
  <c r="T6" i="63" a="1"/>
  <c r="T8" i="63" a="1"/>
  <c r="R11" i="59"/>
  <c r="R12" i="59"/>
  <c r="T3" i="102" l="1"/>
  <c r="T2" i="102"/>
  <c r="T7" i="102" s="1"/>
  <c r="T4" i="102"/>
  <c r="U3" i="104"/>
  <c r="U6" i="104"/>
  <c r="U9" i="104" s="1"/>
  <c r="U4" i="104"/>
  <c r="U2" i="104"/>
  <c r="U8" i="104" s="1"/>
  <c r="U5" i="104"/>
  <c r="J102" i="68"/>
  <c r="K102" i="68" s="1"/>
  <c r="O7" i="68"/>
  <c r="I97" i="68"/>
  <c r="L97" i="68" s="1"/>
  <c r="I69" i="68"/>
  <c r="L69" i="68" s="1"/>
  <c r="I22" i="68"/>
  <c r="L22" i="68" s="1"/>
  <c r="I94" i="68"/>
  <c r="L94" i="68" s="1"/>
  <c r="I95" i="68"/>
  <c r="L95" i="68" s="1"/>
  <c r="I139" i="68"/>
  <c r="L139" i="68" s="1"/>
  <c r="J137" i="68"/>
  <c r="K137" i="68" s="1"/>
  <c r="J116" i="68"/>
  <c r="K116" i="68" s="1"/>
  <c r="J95" i="68"/>
  <c r="K95" i="68" s="1"/>
  <c r="J38" i="68"/>
  <c r="K38" i="68" s="1"/>
  <c r="J123" i="68"/>
  <c r="K123" i="68" s="1"/>
  <c r="J9" i="68"/>
  <c r="K9" i="68" s="1"/>
  <c r="I96" i="68"/>
  <c r="L96" i="68" s="1"/>
  <c r="I149" i="68"/>
  <c r="L149" i="68" s="1"/>
  <c r="J2" i="68"/>
  <c r="K2" i="68" s="1"/>
  <c r="J180" i="68"/>
  <c r="K180" i="68" s="1"/>
  <c r="J159" i="68"/>
  <c r="K159" i="68" s="1"/>
  <c r="I112" i="68"/>
  <c r="L112" i="68" s="1"/>
  <c r="I156" i="68"/>
  <c r="L156" i="68" s="1"/>
  <c r="I29" i="68"/>
  <c r="L29" i="68" s="1"/>
  <c r="J52" i="68"/>
  <c r="K52" i="68" s="1"/>
  <c r="I98" i="68"/>
  <c r="L98" i="68" s="1"/>
  <c r="I42" i="68"/>
  <c r="L42" i="68" s="1"/>
  <c r="I31" i="68"/>
  <c r="L31" i="68" s="1"/>
  <c r="I168" i="68"/>
  <c r="L168" i="68" s="1"/>
  <c r="I70" i="68"/>
  <c r="L70" i="68" s="1"/>
  <c r="J66" i="68"/>
  <c r="K66" i="68" s="1"/>
  <c r="J45" i="68"/>
  <c r="K45" i="68" s="1"/>
  <c r="J24" i="68"/>
  <c r="K24" i="68" s="1"/>
  <c r="J59" i="68"/>
  <c r="K59" i="68" s="1"/>
  <c r="I41" i="68"/>
  <c r="L41" i="68" s="1"/>
  <c r="J166" i="68"/>
  <c r="K166" i="68" s="1"/>
  <c r="I197" i="68"/>
  <c r="L197" i="68" s="1"/>
  <c r="I99" i="68"/>
  <c r="L99" i="68" s="1"/>
  <c r="I2" i="68"/>
  <c r="L2" i="68" s="1"/>
  <c r="I64" i="68"/>
  <c r="L64" i="68" s="1"/>
  <c r="I13" i="68"/>
  <c r="L13" i="68" s="1"/>
  <c r="I191" i="68"/>
  <c r="L191" i="68" s="1"/>
  <c r="I134" i="68"/>
  <c r="L134" i="68" s="1"/>
  <c r="J130" i="68"/>
  <c r="K130" i="68" s="1"/>
  <c r="J109" i="68"/>
  <c r="K109" i="68" s="1"/>
  <c r="J88" i="68"/>
  <c r="K88" i="68" s="1"/>
  <c r="I21" i="68"/>
  <c r="L21" i="68" s="1"/>
  <c r="I135" i="68"/>
  <c r="L135" i="68" s="1"/>
  <c r="I46" i="68"/>
  <c r="L46" i="68" s="1"/>
  <c r="J31" i="68"/>
  <c r="K31" i="68" s="1"/>
  <c r="I79" i="68"/>
  <c r="L79" i="68" s="1"/>
  <c r="I4" i="68"/>
  <c r="L4" i="68" s="1"/>
  <c r="I14" i="68"/>
  <c r="L14" i="68" s="1"/>
  <c r="I47" i="68"/>
  <c r="L47" i="68" s="1"/>
  <c r="I193" i="68"/>
  <c r="L193" i="68" s="1"/>
  <c r="J194" i="68"/>
  <c r="K194" i="68" s="1"/>
  <c r="J173" i="68"/>
  <c r="K173" i="68" s="1"/>
  <c r="J152" i="68"/>
  <c r="K152" i="68" s="1"/>
  <c r="I110" i="68"/>
  <c r="L110" i="68" s="1"/>
  <c r="I198" i="68"/>
  <c r="L198" i="68" s="1"/>
  <c r="I187" i="68"/>
  <c r="L187" i="68" s="1"/>
  <c r="J73" i="68"/>
  <c r="K73" i="68" s="1"/>
  <c r="J187" i="68"/>
  <c r="K187" i="68" s="1"/>
  <c r="J144" i="68"/>
  <c r="K144" i="68" s="1"/>
  <c r="J80" i="68"/>
  <c r="K80" i="68" s="1"/>
  <c r="J16" i="68"/>
  <c r="K16" i="68" s="1"/>
  <c r="J151" i="68"/>
  <c r="K151" i="68" s="1"/>
  <c r="J87" i="68"/>
  <c r="K87" i="68" s="1"/>
  <c r="J23" i="68"/>
  <c r="K23" i="68" s="1"/>
  <c r="J158" i="68"/>
  <c r="K158" i="68" s="1"/>
  <c r="J94" i="68"/>
  <c r="K94" i="68" s="1"/>
  <c r="J30" i="68"/>
  <c r="K30" i="68" s="1"/>
  <c r="J165" i="68"/>
  <c r="K165" i="68" s="1"/>
  <c r="J101" i="68"/>
  <c r="K101" i="68" s="1"/>
  <c r="J37" i="68"/>
  <c r="K37" i="68" s="1"/>
  <c r="J172" i="68"/>
  <c r="K172" i="68" s="1"/>
  <c r="J108" i="68"/>
  <c r="K108" i="68" s="1"/>
  <c r="J44" i="68"/>
  <c r="K44" i="68" s="1"/>
  <c r="J179" i="68"/>
  <c r="K179" i="68" s="1"/>
  <c r="J115" i="68"/>
  <c r="K115" i="68" s="1"/>
  <c r="J51" i="68"/>
  <c r="K51" i="68" s="1"/>
  <c r="J186" i="68"/>
  <c r="K186" i="68" s="1"/>
  <c r="J122" i="68"/>
  <c r="K122" i="68" s="1"/>
  <c r="J58" i="68"/>
  <c r="K58" i="68" s="1"/>
  <c r="J193" i="68"/>
  <c r="K193" i="68" s="1"/>
  <c r="J129" i="68"/>
  <c r="K129" i="68" s="1"/>
  <c r="J65" i="68"/>
  <c r="K65" i="68" s="1"/>
  <c r="I194" i="68"/>
  <c r="L194" i="68" s="1"/>
  <c r="I179" i="68"/>
  <c r="L179" i="68" s="1"/>
  <c r="I188" i="68"/>
  <c r="L188" i="68" s="1"/>
  <c r="I148" i="68"/>
  <c r="L148" i="68" s="1"/>
  <c r="I108" i="68"/>
  <c r="L108" i="68" s="1"/>
  <c r="I192" i="68"/>
  <c r="L192" i="68" s="1"/>
  <c r="I109" i="68"/>
  <c r="L109" i="68" s="1"/>
  <c r="I181" i="68"/>
  <c r="L181" i="68" s="1"/>
  <c r="I127" i="68"/>
  <c r="L127" i="68" s="1"/>
  <c r="I88" i="68"/>
  <c r="L88" i="68" s="1"/>
  <c r="I72" i="68"/>
  <c r="L72" i="68" s="1"/>
  <c r="I122" i="68"/>
  <c r="L122" i="68" s="1"/>
  <c r="I73" i="68"/>
  <c r="L73" i="68" s="1"/>
  <c r="I104" i="68"/>
  <c r="L104" i="68" s="1"/>
  <c r="I189" i="68"/>
  <c r="L189" i="68" s="1"/>
  <c r="I71" i="68"/>
  <c r="L71" i="68" s="1"/>
  <c r="I157" i="68"/>
  <c r="L157" i="68" s="1"/>
  <c r="I28" i="68"/>
  <c r="L28" i="68" s="1"/>
  <c r="I20" i="68"/>
  <c r="L20" i="68" s="1"/>
  <c r="I12" i="68"/>
  <c r="L12" i="68" s="1"/>
  <c r="I50" i="68"/>
  <c r="L50" i="68" s="1"/>
  <c r="I169" i="68"/>
  <c r="L169" i="68" s="1"/>
  <c r="I39" i="68"/>
  <c r="L39" i="68" s="1"/>
  <c r="I30" i="68"/>
  <c r="L30" i="68" s="1"/>
  <c r="I182" i="68"/>
  <c r="L182" i="68" s="1"/>
  <c r="I33" i="68"/>
  <c r="L33" i="68" s="1"/>
  <c r="J48" i="68"/>
  <c r="K48" i="68" s="1"/>
  <c r="J119" i="68"/>
  <c r="K119" i="68" s="1"/>
  <c r="J190" i="68"/>
  <c r="K190" i="68" s="1"/>
  <c r="J62" i="68"/>
  <c r="K62" i="68" s="1"/>
  <c r="J69" i="68"/>
  <c r="K69" i="68" s="1"/>
  <c r="J12" i="68"/>
  <c r="K12" i="68" s="1"/>
  <c r="J154" i="68"/>
  <c r="K154" i="68" s="1"/>
  <c r="J97" i="68"/>
  <c r="K97" i="68" s="1"/>
  <c r="I170" i="68"/>
  <c r="L170" i="68" s="1"/>
  <c r="I124" i="68"/>
  <c r="L124" i="68" s="1"/>
  <c r="I44" i="68"/>
  <c r="L44" i="68" s="1"/>
  <c r="I128" i="68"/>
  <c r="L128" i="68" s="1"/>
  <c r="I158" i="68"/>
  <c r="L158" i="68" s="1"/>
  <c r="I177" i="68"/>
  <c r="L177" i="68" s="1"/>
  <c r="I8" i="68"/>
  <c r="L8" i="68" s="1"/>
  <c r="I6" i="68"/>
  <c r="L6" i="68" s="1"/>
  <c r="J117" i="68"/>
  <c r="K117" i="68" s="1"/>
  <c r="J3" i="68"/>
  <c r="K3" i="68" s="1"/>
  <c r="J145" i="68"/>
  <c r="K145" i="68" s="1"/>
  <c r="I119" i="68"/>
  <c r="L119" i="68" s="1"/>
  <c r="I37" i="68"/>
  <c r="L37" i="68" s="1"/>
  <c r="J200" i="68"/>
  <c r="K200" i="68" s="1"/>
  <c r="J136" i="68"/>
  <c r="K136" i="68" s="1"/>
  <c r="J72" i="68"/>
  <c r="K72" i="68" s="1"/>
  <c r="J8" i="68"/>
  <c r="K8" i="68" s="1"/>
  <c r="J143" i="68"/>
  <c r="K143" i="68" s="1"/>
  <c r="J79" i="68"/>
  <c r="K79" i="68" s="1"/>
  <c r="J15" i="68"/>
  <c r="K15" i="68" s="1"/>
  <c r="J150" i="68"/>
  <c r="K150" i="68" s="1"/>
  <c r="J86" i="68"/>
  <c r="K86" i="68" s="1"/>
  <c r="J22" i="68"/>
  <c r="K22" i="68" s="1"/>
  <c r="J157" i="68"/>
  <c r="K157" i="68" s="1"/>
  <c r="J93" i="68"/>
  <c r="K93" i="68" s="1"/>
  <c r="J29" i="68"/>
  <c r="K29" i="68" s="1"/>
  <c r="J164" i="68"/>
  <c r="K164" i="68" s="1"/>
  <c r="J100" i="68"/>
  <c r="K100" i="68" s="1"/>
  <c r="J36" i="68"/>
  <c r="K36" i="68" s="1"/>
  <c r="J171" i="68"/>
  <c r="K171" i="68" s="1"/>
  <c r="J107" i="68"/>
  <c r="K107" i="68" s="1"/>
  <c r="J43" i="68"/>
  <c r="K43" i="68" s="1"/>
  <c r="J178" i="68"/>
  <c r="K178" i="68" s="1"/>
  <c r="J114" i="68"/>
  <c r="K114" i="68" s="1"/>
  <c r="J50" i="68"/>
  <c r="K50" i="68" s="1"/>
  <c r="J185" i="68"/>
  <c r="K185" i="68" s="1"/>
  <c r="J121" i="68"/>
  <c r="K121" i="68" s="1"/>
  <c r="J57" i="68"/>
  <c r="K57" i="68" s="1"/>
  <c r="I186" i="68"/>
  <c r="L186" i="68" s="1"/>
  <c r="I171" i="68"/>
  <c r="L171" i="68" s="1"/>
  <c r="I131" i="68"/>
  <c r="L131" i="68" s="1"/>
  <c r="I91" i="68"/>
  <c r="L91" i="68" s="1"/>
  <c r="I140" i="68"/>
  <c r="L140" i="68" s="1"/>
  <c r="I100" i="68"/>
  <c r="L100" i="68" s="1"/>
  <c r="I183" i="68"/>
  <c r="L183" i="68" s="1"/>
  <c r="I60" i="68"/>
  <c r="L60" i="68" s="1"/>
  <c r="I61" i="68"/>
  <c r="L61" i="68" s="1"/>
  <c r="I184" i="68"/>
  <c r="L184" i="68" s="1"/>
  <c r="I85" i="68"/>
  <c r="L85" i="68" s="1"/>
  <c r="I38" i="68"/>
  <c r="L38" i="68" s="1"/>
  <c r="I63" i="68"/>
  <c r="L63" i="68" s="1"/>
  <c r="I118" i="68"/>
  <c r="L118" i="68" s="1"/>
  <c r="I93" i="68"/>
  <c r="L93" i="68" s="1"/>
  <c r="I185" i="68"/>
  <c r="L185" i="68" s="1"/>
  <c r="I56" i="68"/>
  <c r="L56" i="68" s="1"/>
  <c r="I153" i="68"/>
  <c r="L153" i="68" s="1"/>
  <c r="I27" i="68"/>
  <c r="L27" i="68" s="1"/>
  <c r="I19" i="68"/>
  <c r="L19" i="68" s="1"/>
  <c r="I11" i="68"/>
  <c r="L11" i="68" s="1"/>
  <c r="I105" i="68"/>
  <c r="L105" i="68" s="1"/>
  <c r="I176" i="68"/>
  <c r="L176" i="68" s="1"/>
  <c r="I150" i="68"/>
  <c r="L150" i="68" s="1"/>
  <c r="I174" i="68"/>
  <c r="L174" i="68" s="1"/>
  <c r="J176" i="68"/>
  <c r="K176" i="68" s="1"/>
  <c r="J197" i="68"/>
  <c r="K197" i="68" s="1"/>
  <c r="J76" i="68"/>
  <c r="K76" i="68" s="1"/>
  <c r="J19" i="68"/>
  <c r="K19" i="68" s="1"/>
  <c r="J161" i="68"/>
  <c r="K161" i="68" s="1"/>
  <c r="I84" i="68"/>
  <c r="L84" i="68" s="1"/>
  <c r="I34" i="68"/>
  <c r="L34" i="68" s="1"/>
  <c r="I24" i="68"/>
  <c r="L24" i="68" s="1"/>
  <c r="I142" i="68"/>
  <c r="L142" i="68" s="1"/>
  <c r="J124" i="68"/>
  <c r="K124" i="68" s="1"/>
  <c r="J10" i="68"/>
  <c r="K10" i="68" s="1"/>
  <c r="I195" i="68"/>
  <c r="L195" i="68" s="1"/>
  <c r="I68" i="68"/>
  <c r="L68" i="68" s="1"/>
  <c r="I74" i="68"/>
  <c r="L74" i="68" s="1"/>
  <c r="J192" i="68"/>
  <c r="K192" i="68" s="1"/>
  <c r="J128" i="68"/>
  <c r="K128" i="68" s="1"/>
  <c r="J64" i="68"/>
  <c r="K64" i="68" s="1"/>
  <c r="J199" i="68"/>
  <c r="K199" i="68" s="1"/>
  <c r="J135" i="68"/>
  <c r="K135" i="68" s="1"/>
  <c r="J71" i="68"/>
  <c r="K71" i="68" s="1"/>
  <c r="J7" i="68"/>
  <c r="K7" i="68" s="1"/>
  <c r="J142" i="68"/>
  <c r="K142" i="68" s="1"/>
  <c r="J78" i="68"/>
  <c r="K78" i="68" s="1"/>
  <c r="J14" i="68"/>
  <c r="K14" i="68" s="1"/>
  <c r="J149" i="68"/>
  <c r="K149" i="68" s="1"/>
  <c r="J85" i="68"/>
  <c r="K85" i="68" s="1"/>
  <c r="J21" i="68"/>
  <c r="K21" i="68" s="1"/>
  <c r="J156" i="68"/>
  <c r="K156" i="68" s="1"/>
  <c r="J92" i="68"/>
  <c r="K92" i="68" s="1"/>
  <c r="J28" i="68"/>
  <c r="K28" i="68" s="1"/>
  <c r="J163" i="68"/>
  <c r="K163" i="68" s="1"/>
  <c r="J99" i="68"/>
  <c r="K99" i="68" s="1"/>
  <c r="J35" i="68"/>
  <c r="K35" i="68" s="1"/>
  <c r="J170" i="68"/>
  <c r="K170" i="68" s="1"/>
  <c r="J106" i="68"/>
  <c r="K106" i="68" s="1"/>
  <c r="J42" i="68"/>
  <c r="K42" i="68" s="1"/>
  <c r="J177" i="68"/>
  <c r="K177" i="68" s="1"/>
  <c r="J113" i="68"/>
  <c r="K113" i="68" s="1"/>
  <c r="J49" i="68"/>
  <c r="K49" i="68" s="1"/>
  <c r="I178" i="68"/>
  <c r="L178" i="68" s="1"/>
  <c r="I83" i="68"/>
  <c r="L83" i="68" s="1"/>
  <c r="I180" i="68"/>
  <c r="L180" i="68" s="1"/>
  <c r="I132" i="68"/>
  <c r="L132" i="68" s="1"/>
  <c r="I151" i="68"/>
  <c r="L151" i="68" s="1"/>
  <c r="I87" i="68"/>
  <c r="L87" i="68" s="1"/>
  <c r="I166" i="68"/>
  <c r="L166" i="68" s="1"/>
  <c r="I113" i="68"/>
  <c r="L113" i="68" s="1"/>
  <c r="I175" i="68"/>
  <c r="L175" i="68" s="1"/>
  <c r="I120" i="68"/>
  <c r="L120" i="68" s="1"/>
  <c r="I162" i="68"/>
  <c r="L162" i="68" s="1"/>
  <c r="I57" i="68"/>
  <c r="L57" i="68" s="1"/>
  <c r="I114" i="68"/>
  <c r="L114" i="68" s="1"/>
  <c r="I55" i="68"/>
  <c r="L55" i="68" s="1"/>
  <c r="I165" i="68"/>
  <c r="L165" i="68" s="1"/>
  <c r="I89" i="68"/>
  <c r="L89" i="68" s="1"/>
  <c r="I51" i="68"/>
  <c r="L51" i="68" s="1"/>
  <c r="I130" i="68"/>
  <c r="L130" i="68" s="1"/>
  <c r="I26" i="68"/>
  <c r="L26" i="68" s="1"/>
  <c r="I18" i="68"/>
  <c r="L18" i="68" s="1"/>
  <c r="I10" i="68"/>
  <c r="L10" i="68" s="1"/>
  <c r="I103" i="68"/>
  <c r="L103" i="68" s="1"/>
  <c r="I3" i="68"/>
  <c r="L3" i="68" s="1"/>
  <c r="I59" i="68"/>
  <c r="L59" i="68" s="1"/>
  <c r="I199" i="68"/>
  <c r="L199" i="68" s="1"/>
  <c r="I143" i="68"/>
  <c r="L143" i="68" s="1"/>
  <c r="J183" i="68"/>
  <c r="K183" i="68" s="1"/>
  <c r="J55" i="68"/>
  <c r="K55" i="68" s="1"/>
  <c r="J126" i="68"/>
  <c r="K126" i="68" s="1"/>
  <c r="J5" i="68"/>
  <c r="K5" i="68" s="1"/>
  <c r="J147" i="68"/>
  <c r="K147" i="68" s="1"/>
  <c r="J90" i="68"/>
  <c r="K90" i="68" s="1"/>
  <c r="J33" i="68"/>
  <c r="K33" i="68" s="1"/>
  <c r="I115" i="68"/>
  <c r="L115" i="68" s="1"/>
  <c r="I80" i="68"/>
  <c r="L80" i="68" s="1"/>
  <c r="I58" i="68"/>
  <c r="L58" i="68" s="1"/>
  <c r="I16" i="68"/>
  <c r="L16" i="68" s="1"/>
  <c r="I136" i="68"/>
  <c r="L136" i="68" s="1"/>
  <c r="J181" i="68"/>
  <c r="K181" i="68" s="1"/>
  <c r="J67" i="68"/>
  <c r="K67" i="68" s="1"/>
  <c r="J17" i="68"/>
  <c r="K17" i="68" s="1"/>
  <c r="I196" i="68"/>
  <c r="L196" i="68" s="1"/>
  <c r="J184" i="68"/>
  <c r="K184" i="68" s="1"/>
  <c r="J120" i="68"/>
  <c r="K120" i="68" s="1"/>
  <c r="J56" i="68"/>
  <c r="K56" i="68" s="1"/>
  <c r="J191" i="68"/>
  <c r="K191" i="68" s="1"/>
  <c r="J127" i="68"/>
  <c r="K127" i="68" s="1"/>
  <c r="J63" i="68"/>
  <c r="K63" i="68" s="1"/>
  <c r="J198" i="68"/>
  <c r="K198" i="68" s="1"/>
  <c r="J134" i="68"/>
  <c r="K134" i="68" s="1"/>
  <c r="J70" i="68"/>
  <c r="K70" i="68" s="1"/>
  <c r="J6" i="68"/>
  <c r="K6" i="68" s="1"/>
  <c r="J141" i="68"/>
  <c r="K141" i="68" s="1"/>
  <c r="J77" i="68"/>
  <c r="K77" i="68" s="1"/>
  <c r="J13" i="68"/>
  <c r="K13" i="68" s="1"/>
  <c r="J148" i="68"/>
  <c r="K148" i="68" s="1"/>
  <c r="J84" i="68"/>
  <c r="K84" i="68" s="1"/>
  <c r="J20" i="68"/>
  <c r="K20" i="68" s="1"/>
  <c r="J155" i="68"/>
  <c r="K155" i="68" s="1"/>
  <c r="J91" i="68"/>
  <c r="K91" i="68" s="1"/>
  <c r="J27" i="68"/>
  <c r="K27" i="68" s="1"/>
  <c r="J162" i="68"/>
  <c r="K162" i="68" s="1"/>
  <c r="J98" i="68"/>
  <c r="K98" i="68" s="1"/>
  <c r="J34" i="68"/>
  <c r="K34" i="68" s="1"/>
  <c r="J169" i="68"/>
  <c r="K169" i="68" s="1"/>
  <c r="J105" i="68"/>
  <c r="K105" i="68" s="1"/>
  <c r="J41" i="68"/>
  <c r="K41" i="68" s="1"/>
  <c r="I163" i="68"/>
  <c r="L163" i="68" s="1"/>
  <c r="I123" i="68"/>
  <c r="L123" i="68" s="1"/>
  <c r="I75" i="68"/>
  <c r="L75" i="68" s="1"/>
  <c r="I172" i="68"/>
  <c r="L172" i="68" s="1"/>
  <c r="I92" i="68"/>
  <c r="L92" i="68" s="1"/>
  <c r="I52" i="68"/>
  <c r="L52" i="68" s="1"/>
  <c r="I106" i="68"/>
  <c r="L106" i="68" s="1"/>
  <c r="I53" i="68"/>
  <c r="L53" i="68" s="1"/>
  <c r="I159" i="68"/>
  <c r="L159" i="68" s="1"/>
  <c r="I117" i="68"/>
  <c r="L117" i="68" s="1"/>
  <c r="I133" i="68"/>
  <c r="L133" i="68" s="1"/>
  <c r="I190" i="68"/>
  <c r="L190" i="68" s="1"/>
  <c r="I111" i="68"/>
  <c r="L111" i="68" s="1"/>
  <c r="I49" i="68"/>
  <c r="L49" i="68" s="1"/>
  <c r="I160" i="68"/>
  <c r="L160" i="68" s="1"/>
  <c r="I66" i="68"/>
  <c r="L66" i="68" s="1"/>
  <c r="I161" i="68"/>
  <c r="L161" i="68" s="1"/>
  <c r="I5" i="68"/>
  <c r="L5" i="68" s="1"/>
  <c r="I48" i="68"/>
  <c r="L48" i="68" s="1"/>
  <c r="I25" i="68"/>
  <c r="L25" i="68" s="1"/>
  <c r="I17" i="68"/>
  <c r="L17" i="68" s="1"/>
  <c r="I9" i="68"/>
  <c r="L9" i="68" s="1"/>
  <c r="I86" i="68"/>
  <c r="L86" i="68" s="1"/>
  <c r="I154" i="68"/>
  <c r="L154" i="68" s="1"/>
  <c r="I146" i="68"/>
  <c r="L146" i="68" s="1"/>
  <c r="I167" i="68"/>
  <c r="L167" i="68" s="1"/>
  <c r="I125" i="68"/>
  <c r="L125" i="68" s="1"/>
  <c r="I129" i="68"/>
  <c r="L129" i="68" s="1"/>
  <c r="J112" i="68"/>
  <c r="K112" i="68" s="1"/>
  <c r="J133" i="68"/>
  <c r="K133" i="68" s="1"/>
  <c r="J140" i="68"/>
  <c r="K140" i="68" s="1"/>
  <c r="J83" i="68"/>
  <c r="K83" i="68" s="1"/>
  <c r="J26" i="68"/>
  <c r="K26" i="68" s="1"/>
  <c r="I144" i="68"/>
  <c r="L144" i="68" s="1"/>
  <c r="I102" i="68"/>
  <c r="L102" i="68" s="1"/>
  <c r="I62" i="68"/>
  <c r="L62" i="68" s="1"/>
  <c r="I43" i="68"/>
  <c r="L43" i="68" s="1"/>
  <c r="I35" i="68"/>
  <c r="L35" i="68" s="1"/>
  <c r="I82" i="68"/>
  <c r="L82" i="68" s="1"/>
  <c r="J188" i="68"/>
  <c r="K188" i="68" s="1"/>
  <c r="J74" i="68"/>
  <c r="K74" i="68" s="1"/>
  <c r="J81" i="68"/>
  <c r="K81" i="68" s="1"/>
  <c r="I147" i="68"/>
  <c r="L147" i="68" s="1"/>
  <c r="I116" i="68"/>
  <c r="L116" i="68" s="1"/>
  <c r="J168" i="68"/>
  <c r="K168" i="68" s="1"/>
  <c r="J104" i="68"/>
  <c r="K104" i="68" s="1"/>
  <c r="J40" i="68"/>
  <c r="K40" i="68" s="1"/>
  <c r="J175" i="68"/>
  <c r="K175" i="68" s="1"/>
  <c r="J111" i="68"/>
  <c r="K111" i="68" s="1"/>
  <c r="J47" i="68"/>
  <c r="K47" i="68" s="1"/>
  <c r="J182" i="68"/>
  <c r="K182" i="68" s="1"/>
  <c r="J118" i="68"/>
  <c r="K118" i="68" s="1"/>
  <c r="J54" i="68"/>
  <c r="K54" i="68" s="1"/>
  <c r="J189" i="68"/>
  <c r="K189" i="68" s="1"/>
  <c r="J125" i="68"/>
  <c r="K125" i="68" s="1"/>
  <c r="J61" i="68"/>
  <c r="K61" i="68" s="1"/>
  <c r="J196" i="68"/>
  <c r="K196" i="68" s="1"/>
  <c r="J132" i="68"/>
  <c r="K132" i="68" s="1"/>
  <c r="J68" i="68"/>
  <c r="K68" i="68" s="1"/>
  <c r="J4" i="68"/>
  <c r="K4" i="68" s="1"/>
  <c r="J139" i="68"/>
  <c r="K139" i="68" s="1"/>
  <c r="J75" i="68"/>
  <c r="K75" i="68" s="1"/>
  <c r="J11" i="68"/>
  <c r="K11" i="68" s="1"/>
  <c r="J146" i="68"/>
  <c r="K146" i="68" s="1"/>
  <c r="J82" i="68"/>
  <c r="K82" i="68" s="1"/>
  <c r="J18" i="68"/>
  <c r="K18" i="68" s="1"/>
  <c r="J153" i="68"/>
  <c r="K153" i="68" s="1"/>
  <c r="J89" i="68"/>
  <c r="K89" i="68" s="1"/>
  <c r="J25" i="68"/>
  <c r="K25" i="68" s="1"/>
  <c r="I155" i="68"/>
  <c r="L155" i="68" s="1"/>
  <c r="I107" i="68"/>
  <c r="L107" i="68" s="1"/>
  <c r="I67" i="68"/>
  <c r="L67" i="68" s="1"/>
  <c r="I164" i="68"/>
  <c r="L164" i="68" s="1"/>
  <c r="I76" i="68"/>
  <c r="L76" i="68" s="1"/>
  <c r="I141" i="68"/>
  <c r="L141" i="68" s="1"/>
  <c r="I77" i="68"/>
  <c r="L77" i="68" s="1"/>
  <c r="I36" i="68"/>
  <c r="L36" i="68" s="1"/>
  <c r="I145" i="68"/>
  <c r="L145" i="68" s="1"/>
  <c r="I81" i="68"/>
  <c r="L81" i="68" s="1"/>
  <c r="I45" i="68"/>
  <c r="L45" i="68" s="1"/>
  <c r="I152" i="68"/>
  <c r="L152" i="68" s="1"/>
  <c r="I54" i="68"/>
  <c r="L54" i="68" s="1"/>
  <c r="I126" i="68"/>
  <c r="L126" i="68" s="1"/>
  <c r="I32" i="68"/>
  <c r="L32" i="68" s="1"/>
  <c r="I137" i="68"/>
  <c r="L137" i="68" s="1"/>
  <c r="I173" i="68"/>
  <c r="L173" i="68" s="1"/>
  <c r="I101" i="68"/>
  <c r="L101" i="68" s="1"/>
  <c r="I23" i="68"/>
  <c r="L23" i="68" s="1"/>
  <c r="I15" i="68"/>
  <c r="L15" i="68" s="1"/>
  <c r="I7" i="68"/>
  <c r="L7" i="68" s="1"/>
  <c r="I65" i="68"/>
  <c r="L65" i="68" s="1"/>
  <c r="I121" i="68"/>
  <c r="L121" i="68" s="1"/>
  <c r="I90" i="68"/>
  <c r="L90" i="68" s="1"/>
  <c r="I78" i="68"/>
  <c r="L78" i="68" s="1"/>
  <c r="I40" i="68"/>
  <c r="L40" i="68" s="1"/>
  <c r="J160" i="68"/>
  <c r="K160" i="68" s="1"/>
  <c r="J96" i="68"/>
  <c r="K96" i="68" s="1"/>
  <c r="J32" i="68"/>
  <c r="K32" i="68" s="1"/>
  <c r="J167" i="68"/>
  <c r="K167" i="68" s="1"/>
  <c r="J103" i="68"/>
  <c r="K103" i="68" s="1"/>
  <c r="J39" i="68"/>
  <c r="K39" i="68" s="1"/>
  <c r="J174" i="68"/>
  <c r="K174" i="68" s="1"/>
  <c r="J110" i="68"/>
  <c r="K110" i="68" s="1"/>
  <c r="J46" i="68"/>
  <c r="K46" i="68" s="1"/>
  <c r="J53" i="68"/>
  <c r="K53" i="68" s="1"/>
  <c r="J60" i="68"/>
  <c r="K60" i="68" s="1"/>
  <c r="J195" i="68"/>
  <c r="K195" i="68" s="1"/>
  <c r="J131" i="68"/>
  <c r="K131" i="68" s="1"/>
  <c r="J138" i="68"/>
  <c r="K138" i="68" s="1"/>
  <c r="I200" i="68"/>
  <c r="L200" i="68" s="1"/>
  <c r="I138" i="68"/>
  <c r="L138" i="68" s="1"/>
  <c r="T4" i="75"/>
  <c r="T3" i="75"/>
  <c r="AA27" i="4"/>
  <c r="Z26" i="4"/>
  <c r="AA26" i="4"/>
  <c r="AA13" i="4"/>
  <c r="AA12" i="4"/>
  <c r="X9" i="4" s="1" a="1"/>
  <c r="X10" i="4" s="1"/>
  <c r="Z13" i="4"/>
  <c r="T2" i="77"/>
  <c r="T7" i="77" s="1"/>
  <c r="T4" i="77"/>
  <c r="T3" i="77"/>
  <c r="O15" i="59"/>
  <c r="P15" i="59"/>
  <c r="O16" i="59"/>
  <c r="U8" i="63"/>
  <c r="W8" i="63"/>
  <c r="Y8" i="63"/>
  <c r="V8" i="63"/>
  <c r="Z8" i="63"/>
  <c r="AA8" i="63"/>
  <c r="X8" i="63"/>
  <c r="T8" i="63"/>
  <c r="T6" i="63"/>
  <c r="U6" i="63"/>
  <c r="Z6" i="63"/>
  <c r="AA6" i="63"/>
  <c r="Y6" i="63"/>
  <c r="X6" i="63"/>
  <c r="W6" i="63"/>
  <c r="V6" i="63"/>
  <c r="AA9" i="63"/>
  <c r="T9" i="63"/>
  <c r="W9" i="63"/>
  <c r="V9" i="63"/>
  <c r="Y9" i="63"/>
  <c r="U9" i="63"/>
  <c r="Z9" i="63"/>
  <c r="X9" i="63"/>
  <c r="W7" i="63"/>
  <c r="U7" i="63"/>
  <c r="Z7" i="63"/>
  <c r="X7" i="63"/>
  <c r="T7" i="63"/>
  <c r="V7" i="63"/>
  <c r="Y7" i="63"/>
  <c r="AA7" i="63"/>
  <c r="P3" i="59"/>
  <c r="P6" i="59" s="1"/>
  <c r="X23" i="4" l="1" a="1"/>
  <c r="P2" i="59"/>
  <c r="P5" i="59" s="1"/>
  <c r="T5" i="68"/>
  <c r="T3" i="68"/>
  <c r="T4" i="68" s="1"/>
  <c r="X9" i="4"/>
  <c r="X24" i="4"/>
  <c r="X23" i="4"/>
  <c r="M97" i="63"/>
  <c r="M89" i="63"/>
  <c r="M81" i="63"/>
  <c r="M73" i="63"/>
  <c r="M65" i="63"/>
  <c r="M57" i="63"/>
  <c r="M100" i="63"/>
  <c r="M87" i="63"/>
  <c r="M83" i="63"/>
  <c r="M70" i="63"/>
  <c r="M66" i="63"/>
  <c r="M53" i="63"/>
  <c r="M78" i="63"/>
  <c r="M72" i="63"/>
  <c r="M69" i="63"/>
  <c r="M63" i="63"/>
  <c r="M60" i="63"/>
  <c r="M54" i="63"/>
  <c r="M64" i="63"/>
  <c r="M61" i="63"/>
  <c r="M55" i="63"/>
  <c r="M101" i="63"/>
  <c r="M98" i="63"/>
  <c r="M92" i="63"/>
  <c r="M93" i="63"/>
  <c r="M95" i="63"/>
  <c r="M88" i="63"/>
  <c r="M76" i="63"/>
  <c r="M71" i="63"/>
  <c r="M59" i="63"/>
  <c r="M102" i="63"/>
  <c r="M90" i="63"/>
  <c r="M96" i="63"/>
  <c r="M84" i="63"/>
  <c r="M79" i="63"/>
  <c r="M74" i="63"/>
  <c r="M68" i="63"/>
  <c r="M82" i="63"/>
  <c r="M77" i="63"/>
  <c r="M58" i="63"/>
  <c r="M94" i="63"/>
  <c r="M91" i="63"/>
  <c r="M62" i="63"/>
  <c r="M80" i="63"/>
  <c r="M86" i="63"/>
  <c r="M67" i="63"/>
  <c r="M99" i="63"/>
  <c r="M85" i="63"/>
  <c r="M75" i="63"/>
  <c r="M56" i="63"/>
  <c r="O101" i="63"/>
  <c r="O93" i="63"/>
  <c r="O85" i="63"/>
  <c r="O77" i="63"/>
  <c r="O69" i="63"/>
  <c r="O61" i="63"/>
  <c r="O53" i="63"/>
  <c r="O102" i="63"/>
  <c r="O89" i="63"/>
  <c r="O76" i="63"/>
  <c r="O72" i="63"/>
  <c r="O59" i="63"/>
  <c r="O55" i="63"/>
  <c r="O67" i="63"/>
  <c r="O58" i="63"/>
  <c r="O99" i="63"/>
  <c r="O96" i="63"/>
  <c r="O90" i="63"/>
  <c r="O87" i="63"/>
  <c r="O81" i="63"/>
  <c r="O78" i="63"/>
  <c r="O83" i="63"/>
  <c r="O71" i="63"/>
  <c r="O66" i="63"/>
  <c r="O54" i="63"/>
  <c r="O97" i="63"/>
  <c r="O73" i="63"/>
  <c r="O94" i="63"/>
  <c r="O92" i="63"/>
  <c r="O80" i="63"/>
  <c r="O75" i="63"/>
  <c r="O68" i="63"/>
  <c r="O63" i="63"/>
  <c r="O56" i="63"/>
  <c r="O74" i="63"/>
  <c r="O62" i="63"/>
  <c r="O57" i="63"/>
  <c r="O88" i="63"/>
  <c r="O64" i="63"/>
  <c r="O82" i="63"/>
  <c r="O91" i="63"/>
  <c r="O86" i="63"/>
  <c r="O100" i="63"/>
  <c r="O70" i="63"/>
  <c r="O98" i="63"/>
  <c r="O95" i="63"/>
  <c r="O60" i="63"/>
  <c r="O79" i="63"/>
  <c r="O84" i="63"/>
  <c r="O65" i="63"/>
  <c r="N51" i="63"/>
  <c r="N43" i="63"/>
  <c r="N35" i="63"/>
  <c r="N27" i="63"/>
  <c r="N19" i="63"/>
  <c r="N41" i="63"/>
  <c r="N37" i="63"/>
  <c r="N24" i="63"/>
  <c r="N20" i="63"/>
  <c r="N14" i="63"/>
  <c r="N6" i="63"/>
  <c r="N18" i="63"/>
  <c r="N10" i="63"/>
  <c r="N16" i="63"/>
  <c r="N50" i="63"/>
  <c r="N47" i="63"/>
  <c r="N44" i="63"/>
  <c r="N38" i="63"/>
  <c r="N29" i="63"/>
  <c r="N12" i="63"/>
  <c r="N8" i="63"/>
  <c r="N2" i="63"/>
  <c r="N52" i="63"/>
  <c r="N45" i="63"/>
  <c r="N33" i="63"/>
  <c r="N21" i="63"/>
  <c r="N4" i="63"/>
  <c r="N40" i="63"/>
  <c r="N28" i="63"/>
  <c r="N23" i="63"/>
  <c r="N42" i="63"/>
  <c r="N30" i="63"/>
  <c r="N48" i="63"/>
  <c r="N36" i="63"/>
  <c r="N31" i="63"/>
  <c r="N26" i="63"/>
  <c r="N15" i="63"/>
  <c r="N5" i="63"/>
  <c r="N49" i="63"/>
  <c r="N22" i="63"/>
  <c r="N39" i="63"/>
  <c r="N25" i="63"/>
  <c r="N11" i="63"/>
  <c r="N34" i="63"/>
  <c r="N17" i="63"/>
  <c r="N7" i="63"/>
  <c r="N32" i="63"/>
  <c r="N3" i="63"/>
  <c r="N9" i="63"/>
  <c r="N13" i="63"/>
  <c r="N46" i="63"/>
  <c r="L47" i="63"/>
  <c r="L39" i="63"/>
  <c r="L31" i="63"/>
  <c r="L23" i="63"/>
  <c r="L52" i="63"/>
  <c r="L48" i="63"/>
  <c r="L35" i="63"/>
  <c r="L22" i="63"/>
  <c r="L18" i="63"/>
  <c r="L10" i="63"/>
  <c r="L38" i="63"/>
  <c r="L29" i="63"/>
  <c r="L26" i="63"/>
  <c r="L20" i="63"/>
  <c r="L8" i="63"/>
  <c r="L2" i="63"/>
  <c r="L30" i="63"/>
  <c r="L21" i="63"/>
  <c r="L14" i="63"/>
  <c r="L5" i="63"/>
  <c r="L49" i="63"/>
  <c r="L40" i="63"/>
  <c r="L6" i="63"/>
  <c r="L43" i="63"/>
  <c r="L36" i="63"/>
  <c r="L24" i="63"/>
  <c r="L19" i="63"/>
  <c r="L17" i="63"/>
  <c r="L50" i="63"/>
  <c r="L45" i="63"/>
  <c r="L33" i="63"/>
  <c r="L28" i="63"/>
  <c r="L51" i="63"/>
  <c r="L46" i="63"/>
  <c r="L34" i="63"/>
  <c r="L27" i="63"/>
  <c r="L11" i="63"/>
  <c r="L7" i="63"/>
  <c r="L41" i="63"/>
  <c r="L12" i="63"/>
  <c r="L9" i="63"/>
  <c r="L15" i="63"/>
  <c r="L44" i="63"/>
  <c r="L25" i="63"/>
  <c r="L4" i="63"/>
  <c r="L42" i="63"/>
  <c r="L32" i="63"/>
  <c r="L16" i="63"/>
  <c r="L3" i="63"/>
  <c r="L13" i="63"/>
  <c r="L37" i="63"/>
  <c r="N99" i="63"/>
  <c r="N91" i="63"/>
  <c r="N83" i="63"/>
  <c r="N75" i="63"/>
  <c r="N67" i="63"/>
  <c r="N59" i="63"/>
  <c r="N101" i="63"/>
  <c r="N88" i="63"/>
  <c r="N84" i="63"/>
  <c r="N71" i="63"/>
  <c r="N58" i="63"/>
  <c r="N54" i="63"/>
  <c r="N100" i="63"/>
  <c r="N97" i="63"/>
  <c r="N94" i="63"/>
  <c r="N85" i="63"/>
  <c r="N76" i="63"/>
  <c r="N98" i="63"/>
  <c r="N95" i="63"/>
  <c r="N92" i="63"/>
  <c r="N89" i="63"/>
  <c r="N86" i="63"/>
  <c r="N80" i="63"/>
  <c r="N77" i="63"/>
  <c r="N68" i="63"/>
  <c r="N74" i="63"/>
  <c r="N65" i="63"/>
  <c r="N62" i="63"/>
  <c r="N56" i="63"/>
  <c r="N53" i="63"/>
  <c r="N102" i="63"/>
  <c r="N64" i="63"/>
  <c r="N57" i="63"/>
  <c r="N90" i="63"/>
  <c r="N78" i="63"/>
  <c r="N73" i="63"/>
  <c r="N66" i="63"/>
  <c r="N61" i="63"/>
  <c r="N93" i="63"/>
  <c r="N79" i="63"/>
  <c r="N55" i="63"/>
  <c r="N69" i="63"/>
  <c r="N87" i="63"/>
  <c r="N63" i="63"/>
  <c r="N82" i="63"/>
  <c r="N96" i="63"/>
  <c r="N72" i="63"/>
  <c r="N81" i="63"/>
  <c r="N70" i="63"/>
  <c r="N60" i="63"/>
  <c r="L95" i="63"/>
  <c r="L87" i="63"/>
  <c r="L79" i="63"/>
  <c r="L71" i="63"/>
  <c r="L63" i="63"/>
  <c r="L55" i="63"/>
  <c r="L99" i="63"/>
  <c r="L86" i="63"/>
  <c r="L82" i="63"/>
  <c r="L69" i="63"/>
  <c r="L65" i="63"/>
  <c r="L96" i="63"/>
  <c r="L100" i="63"/>
  <c r="L97" i="63"/>
  <c r="L91" i="63"/>
  <c r="L88" i="63"/>
  <c r="L94" i="63"/>
  <c r="L85" i="63"/>
  <c r="L76" i="63"/>
  <c r="L73" i="63"/>
  <c r="L70" i="63"/>
  <c r="L67" i="63"/>
  <c r="L64" i="63"/>
  <c r="L61" i="63"/>
  <c r="L58" i="63"/>
  <c r="L98" i="63"/>
  <c r="L74" i="63"/>
  <c r="L60" i="63"/>
  <c r="L93" i="63"/>
  <c r="L81" i="63"/>
  <c r="L62" i="63"/>
  <c r="L57" i="63"/>
  <c r="L83" i="63"/>
  <c r="L101" i="63"/>
  <c r="L89" i="63"/>
  <c r="L84" i="63"/>
  <c r="L102" i="63"/>
  <c r="L78" i="63"/>
  <c r="L59" i="63"/>
  <c r="L92" i="63"/>
  <c r="L54" i="63"/>
  <c r="L68" i="63"/>
  <c r="L75" i="63"/>
  <c r="L56" i="63"/>
  <c r="L72" i="63"/>
  <c r="L53" i="63"/>
  <c r="L90" i="63"/>
  <c r="L77" i="63"/>
  <c r="L80" i="63"/>
  <c r="L66" i="63"/>
  <c r="O45" i="63"/>
  <c r="O37" i="63"/>
  <c r="O29" i="63"/>
  <c r="O21" i="63"/>
  <c r="O42" i="63"/>
  <c r="O38" i="63"/>
  <c r="O25" i="63"/>
  <c r="O16" i="63"/>
  <c r="O8" i="63"/>
  <c r="O52" i="63"/>
  <c r="O49" i="63"/>
  <c r="O46" i="63"/>
  <c r="O43" i="63"/>
  <c r="O40" i="63"/>
  <c r="O34" i="63"/>
  <c r="O31" i="63"/>
  <c r="O22" i="63"/>
  <c r="O15" i="63"/>
  <c r="O11" i="63"/>
  <c r="O50" i="63"/>
  <c r="O44" i="63"/>
  <c r="O41" i="63"/>
  <c r="O35" i="63"/>
  <c r="O32" i="63"/>
  <c r="O26" i="63"/>
  <c r="O23" i="63"/>
  <c r="O17" i="63"/>
  <c r="O3" i="63"/>
  <c r="O20" i="63"/>
  <c r="O13" i="63"/>
  <c r="O9" i="63"/>
  <c r="O4" i="63"/>
  <c r="O47" i="63"/>
  <c r="O30" i="63"/>
  <c r="O28" i="63"/>
  <c r="O14" i="63"/>
  <c r="O12" i="63"/>
  <c r="O2" i="63"/>
  <c r="O18" i="63"/>
  <c r="O51" i="63"/>
  <c r="O39" i="63"/>
  <c r="O19" i="63"/>
  <c r="O48" i="63"/>
  <c r="O7" i="63"/>
  <c r="O10" i="63"/>
  <c r="O36" i="63"/>
  <c r="O33" i="63"/>
  <c r="O24" i="63"/>
  <c r="O27" i="63"/>
  <c r="O6" i="63"/>
  <c r="O5" i="63"/>
  <c r="M49" i="63"/>
  <c r="M41" i="63"/>
  <c r="M33" i="63"/>
  <c r="M25" i="63"/>
  <c r="M40" i="63"/>
  <c r="M36" i="63"/>
  <c r="M23" i="63"/>
  <c r="M19" i="63"/>
  <c r="M12" i="63"/>
  <c r="M51" i="63"/>
  <c r="M45" i="63"/>
  <c r="M42" i="63"/>
  <c r="M9" i="63"/>
  <c r="M4" i="63"/>
  <c r="M52" i="63"/>
  <c r="M46" i="63"/>
  <c r="M43" i="63"/>
  <c r="M37" i="63"/>
  <c r="M34" i="63"/>
  <c r="M28" i="63"/>
  <c r="M15" i="63"/>
  <c r="M31" i="63"/>
  <c r="M22" i="63"/>
  <c r="M11" i="63"/>
  <c r="M7" i="63"/>
  <c r="M38" i="63"/>
  <c r="M26" i="63"/>
  <c r="M21" i="63"/>
  <c r="M8" i="63"/>
  <c r="M6" i="63"/>
  <c r="M47" i="63"/>
  <c r="M35" i="63"/>
  <c r="M29" i="63"/>
  <c r="M13" i="63"/>
  <c r="M3" i="63"/>
  <c r="M50" i="63"/>
  <c r="M2" i="63"/>
  <c r="M30" i="63"/>
  <c r="M18" i="63"/>
  <c r="M5" i="63"/>
  <c r="M44" i="63"/>
  <c r="M14" i="63"/>
  <c r="M39" i="63"/>
  <c r="M27" i="63"/>
  <c r="M17" i="63"/>
  <c r="M10" i="63"/>
  <c r="M24" i="63"/>
  <c r="M16" i="63"/>
  <c r="M48" i="63"/>
  <c r="M32" i="63"/>
  <c r="M20" i="63"/>
  <c r="K197" i="59"/>
  <c r="L197" i="59" s="1"/>
  <c r="J194" i="59"/>
  <c r="M194" i="59" s="1"/>
  <c r="K189" i="59"/>
  <c r="L189" i="59" s="1"/>
  <c r="J186" i="59"/>
  <c r="M186" i="59" s="1"/>
  <c r="K181" i="59"/>
  <c r="L181" i="59" s="1"/>
  <c r="J178" i="59"/>
  <c r="M178" i="59" s="1"/>
  <c r="K173" i="59"/>
  <c r="L173" i="59" s="1"/>
  <c r="J170" i="59"/>
  <c r="M170" i="59" s="1"/>
  <c r="K165" i="59"/>
  <c r="L165" i="59" s="1"/>
  <c r="J162" i="59"/>
  <c r="M162" i="59" s="1"/>
  <c r="K157" i="59"/>
  <c r="L157" i="59" s="1"/>
  <c r="J154" i="59"/>
  <c r="M154" i="59" s="1"/>
  <c r="K149" i="59"/>
  <c r="L149" i="59" s="1"/>
  <c r="J146" i="59"/>
  <c r="M146" i="59" s="1"/>
  <c r="K141" i="59"/>
  <c r="L141" i="59" s="1"/>
  <c r="J138" i="59"/>
  <c r="M138" i="59" s="1"/>
  <c r="K133" i="59"/>
  <c r="L133" i="59" s="1"/>
  <c r="J130" i="59"/>
  <c r="M130" i="59" s="1"/>
  <c r="K125" i="59"/>
  <c r="L125" i="59" s="1"/>
  <c r="J122" i="59"/>
  <c r="M122" i="59" s="1"/>
  <c r="K117" i="59"/>
  <c r="L117" i="59" s="1"/>
  <c r="J114" i="59"/>
  <c r="M114" i="59" s="1"/>
  <c r="K109" i="59"/>
  <c r="L109" i="59" s="1"/>
  <c r="J106" i="59"/>
  <c r="M106" i="59" s="1"/>
  <c r="K101" i="59"/>
  <c r="L101" i="59" s="1"/>
  <c r="J98" i="59"/>
  <c r="M98" i="59" s="1"/>
  <c r="K93" i="59"/>
  <c r="L93" i="59" s="1"/>
  <c r="J90" i="59"/>
  <c r="M90" i="59" s="1"/>
  <c r="K85" i="59"/>
  <c r="L85" i="59" s="1"/>
  <c r="J82" i="59"/>
  <c r="M82" i="59" s="1"/>
  <c r="K77" i="59"/>
  <c r="L77" i="59" s="1"/>
  <c r="J74" i="59"/>
  <c r="M74" i="59" s="1"/>
  <c r="K69" i="59"/>
  <c r="L69" i="59" s="1"/>
  <c r="J66" i="59"/>
  <c r="M66" i="59" s="1"/>
  <c r="K61" i="59"/>
  <c r="L61" i="59" s="1"/>
  <c r="K200" i="59"/>
  <c r="L200" i="59" s="1"/>
  <c r="J197" i="59"/>
  <c r="M197" i="59" s="1"/>
  <c r="K192" i="59"/>
  <c r="L192" i="59" s="1"/>
  <c r="J189" i="59"/>
  <c r="M189" i="59" s="1"/>
  <c r="K184" i="59"/>
  <c r="L184" i="59" s="1"/>
  <c r="J181" i="59"/>
  <c r="M181" i="59" s="1"/>
  <c r="K176" i="59"/>
  <c r="L176" i="59" s="1"/>
  <c r="J173" i="59"/>
  <c r="M173" i="59" s="1"/>
  <c r="K168" i="59"/>
  <c r="L168" i="59" s="1"/>
  <c r="J165" i="59"/>
  <c r="M165" i="59" s="1"/>
  <c r="K160" i="59"/>
  <c r="L160" i="59" s="1"/>
  <c r="J200" i="59"/>
  <c r="M200" i="59" s="1"/>
  <c r="K195" i="59"/>
  <c r="L195" i="59" s="1"/>
  <c r="J192" i="59"/>
  <c r="M192" i="59" s="1"/>
  <c r="K187" i="59"/>
  <c r="L187" i="59" s="1"/>
  <c r="J184" i="59"/>
  <c r="M184" i="59" s="1"/>
  <c r="K179" i="59"/>
  <c r="L179" i="59" s="1"/>
  <c r="J176" i="59"/>
  <c r="M176" i="59" s="1"/>
  <c r="K171" i="59"/>
  <c r="L171" i="59" s="1"/>
  <c r="J168" i="59"/>
  <c r="M168" i="59" s="1"/>
  <c r="K163" i="59"/>
  <c r="L163" i="59" s="1"/>
  <c r="J160" i="59"/>
  <c r="M160" i="59" s="1"/>
  <c r="K155" i="59"/>
  <c r="L155" i="59" s="1"/>
  <c r="K198" i="59"/>
  <c r="L198" i="59" s="1"/>
  <c r="J195" i="59"/>
  <c r="M195" i="59" s="1"/>
  <c r="K190" i="59"/>
  <c r="L190" i="59" s="1"/>
  <c r="J187" i="59"/>
  <c r="M187" i="59" s="1"/>
  <c r="K182" i="59"/>
  <c r="L182" i="59" s="1"/>
  <c r="J179" i="59"/>
  <c r="M179" i="59" s="1"/>
  <c r="K174" i="59"/>
  <c r="L174" i="59" s="1"/>
  <c r="J171" i="59"/>
  <c r="M171" i="59" s="1"/>
  <c r="K166" i="59"/>
  <c r="L166" i="59" s="1"/>
  <c r="J163" i="59"/>
  <c r="M163" i="59" s="1"/>
  <c r="K158" i="59"/>
  <c r="L158" i="59" s="1"/>
  <c r="J155" i="59"/>
  <c r="M155" i="59" s="1"/>
  <c r="K150" i="59"/>
  <c r="L150" i="59" s="1"/>
  <c r="J147" i="59"/>
  <c r="M147" i="59" s="1"/>
  <c r="K142" i="59"/>
  <c r="L142" i="59" s="1"/>
  <c r="J139" i="59"/>
  <c r="M139" i="59" s="1"/>
  <c r="K134" i="59"/>
  <c r="L134" i="59" s="1"/>
  <c r="J131" i="59"/>
  <c r="M131" i="59" s="1"/>
  <c r="K126" i="59"/>
  <c r="L126" i="59" s="1"/>
  <c r="J123" i="59"/>
  <c r="M123" i="59" s="1"/>
  <c r="K118" i="59"/>
  <c r="L118" i="59" s="1"/>
  <c r="J115" i="59"/>
  <c r="M115" i="59" s="1"/>
  <c r="K110" i="59"/>
  <c r="L110" i="59" s="1"/>
  <c r="J107" i="59"/>
  <c r="M107" i="59" s="1"/>
  <c r="K102" i="59"/>
  <c r="L102" i="59" s="1"/>
  <c r="J99" i="59"/>
  <c r="M99" i="59" s="1"/>
  <c r="K94" i="59"/>
  <c r="L94" i="59" s="1"/>
  <c r="J91" i="59"/>
  <c r="M91" i="59" s="1"/>
  <c r="K86" i="59"/>
  <c r="L86" i="59" s="1"/>
  <c r="J83" i="59"/>
  <c r="M83" i="59" s="1"/>
  <c r="K78" i="59"/>
  <c r="L78" i="59" s="1"/>
  <c r="J75" i="59"/>
  <c r="M75" i="59" s="1"/>
  <c r="K70" i="59"/>
  <c r="L70" i="59" s="1"/>
  <c r="J67" i="59"/>
  <c r="M67" i="59" s="1"/>
  <c r="K62" i="59"/>
  <c r="L62" i="59" s="1"/>
  <c r="K196" i="59"/>
  <c r="L196" i="59" s="1"/>
  <c r="K199" i="59"/>
  <c r="L199" i="59" s="1"/>
  <c r="J199" i="59"/>
  <c r="M199" i="59" s="1"/>
  <c r="K194" i="59"/>
  <c r="L194" i="59" s="1"/>
  <c r="J191" i="59"/>
  <c r="M191" i="59" s="1"/>
  <c r="K186" i="59"/>
  <c r="L186" i="59" s="1"/>
  <c r="J183" i="59"/>
  <c r="M183" i="59" s="1"/>
  <c r="K178" i="59"/>
  <c r="L178" i="59" s="1"/>
  <c r="J175" i="59"/>
  <c r="M175" i="59" s="1"/>
  <c r="K170" i="59"/>
  <c r="L170" i="59" s="1"/>
  <c r="J167" i="59"/>
  <c r="M167" i="59" s="1"/>
  <c r="K162" i="59"/>
  <c r="L162" i="59" s="1"/>
  <c r="J159" i="59"/>
  <c r="M159" i="59" s="1"/>
  <c r="K154" i="59"/>
  <c r="L154" i="59" s="1"/>
  <c r="J151" i="59"/>
  <c r="M151" i="59" s="1"/>
  <c r="K146" i="59"/>
  <c r="L146" i="59" s="1"/>
  <c r="J143" i="59"/>
  <c r="M143" i="59" s="1"/>
  <c r="K138" i="59"/>
  <c r="L138" i="59" s="1"/>
  <c r="J135" i="59"/>
  <c r="M135" i="59" s="1"/>
  <c r="K130" i="59"/>
  <c r="L130" i="59" s="1"/>
  <c r="J127" i="59"/>
  <c r="M127" i="59" s="1"/>
  <c r="K122" i="59"/>
  <c r="L122" i="59" s="1"/>
  <c r="J119" i="59"/>
  <c r="M119" i="59" s="1"/>
  <c r="K114" i="59"/>
  <c r="L114" i="59" s="1"/>
  <c r="J111" i="59"/>
  <c r="M111" i="59" s="1"/>
  <c r="K106" i="59"/>
  <c r="L106" i="59" s="1"/>
  <c r="J103" i="59"/>
  <c r="M103" i="59" s="1"/>
  <c r="K98" i="59"/>
  <c r="L98" i="59" s="1"/>
  <c r="J95" i="59"/>
  <c r="M95" i="59" s="1"/>
  <c r="K90" i="59"/>
  <c r="L90" i="59" s="1"/>
  <c r="J87" i="59"/>
  <c r="M87" i="59" s="1"/>
  <c r="K82" i="59"/>
  <c r="L82" i="59" s="1"/>
  <c r="J79" i="59"/>
  <c r="M79" i="59" s="1"/>
  <c r="K74" i="59"/>
  <c r="L74" i="59" s="1"/>
  <c r="J71" i="59"/>
  <c r="M71" i="59" s="1"/>
  <c r="K66" i="59"/>
  <c r="L66" i="59" s="1"/>
  <c r="J63" i="59"/>
  <c r="M63" i="59" s="1"/>
  <c r="K58" i="59"/>
  <c r="L58" i="59" s="1"/>
  <c r="J55" i="59"/>
  <c r="M55" i="59" s="1"/>
  <c r="K50" i="59"/>
  <c r="L50" i="59" s="1"/>
  <c r="J47" i="59"/>
  <c r="M47" i="59" s="1"/>
  <c r="K42" i="59"/>
  <c r="L42" i="59" s="1"/>
  <c r="J39" i="59"/>
  <c r="M39" i="59" s="1"/>
  <c r="K34" i="59"/>
  <c r="L34" i="59" s="1"/>
  <c r="J31" i="59"/>
  <c r="M31" i="59" s="1"/>
  <c r="J172" i="59"/>
  <c r="M172" i="59" s="1"/>
  <c r="J169" i="59"/>
  <c r="M169" i="59" s="1"/>
  <c r="J157" i="59"/>
  <c r="M157" i="59" s="1"/>
  <c r="J150" i="59"/>
  <c r="M150" i="59" s="1"/>
  <c r="J148" i="59"/>
  <c r="M148" i="59" s="1"/>
  <c r="J134" i="59"/>
  <c r="M134" i="59" s="1"/>
  <c r="J132" i="59"/>
  <c r="M132" i="59" s="1"/>
  <c r="J118" i="59"/>
  <c r="M118" i="59" s="1"/>
  <c r="J116" i="59"/>
  <c r="M116" i="59" s="1"/>
  <c r="J102" i="59"/>
  <c r="M102" i="59" s="1"/>
  <c r="J100" i="59"/>
  <c r="M100" i="59" s="1"/>
  <c r="J86" i="59"/>
  <c r="M86" i="59" s="1"/>
  <c r="J84" i="59"/>
  <c r="M84" i="59" s="1"/>
  <c r="J70" i="59"/>
  <c r="M70" i="59" s="1"/>
  <c r="J68" i="59"/>
  <c r="M68" i="59" s="1"/>
  <c r="J59" i="59"/>
  <c r="M59" i="59" s="1"/>
  <c r="K57" i="59"/>
  <c r="L57" i="59" s="1"/>
  <c r="J52" i="59"/>
  <c r="M52" i="59" s="1"/>
  <c r="J50" i="59"/>
  <c r="M50" i="59" s="1"/>
  <c r="J43" i="59"/>
  <c r="M43" i="59" s="1"/>
  <c r="K41" i="59"/>
  <c r="L41" i="59" s="1"/>
  <c r="J36" i="59"/>
  <c r="M36" i="59" s="1"/>
  <c r="J34" i="59"/>
  <c r="M34" i="59" s="1"/>
  <c r="J29" i="59"/>
  <c r="M29" i="59" s="1"/>
  <c r="K24" i="59"/>
  <c r="L24" i="59" s="1"/>
  <c r="J21" i="59"/>
  <c r="M21" i="59" s="1"/>
  <c r="K16" i="59"/>
  <c r="L16" i="59" s="1"/>
  <c r="J13" i="59"/>
  <c r="M13" i="59" s="1"/>
  <c r="K8" i="59"/>
  <c r="L8" i="59" s="1"/>
  <c r="K183" i="59"/>
  <c r="L183" i="59" s="1"/>
  <c r="K180" i="59"/>
  <c r="L180" i="59" s="1"/>
  <c r="K177" i="59"/>
  <c r="L177" i="59" s="1"/>
  <c r="J174" i="59"/>
  <c r="M174" i="59" s="1"/>
  <c r="K152" i="59"/>
  <c r="L152" i="59" s="1"/>
  <c r="K145" i="59"/>
  <c r="L145" i="59" s="1"/>
  <c r="K143" i="59"/>
  <c r="L143" i="59" s="1"/>
  <c r="K136" i="59"/>
  <c r="L136" i="59" s="1"/>
  <c r="K129" i="59"/>
  <c r="L129" i="59" s="1"/>
  <c r="K127" i="59"/>
  <c r="L127" i="59" s="1"/>
  <c r="K120" i="59"/>
  <c r="L120" i="59" s="1"/>
  <c r="K113" i="59"/>
  <c r="L113" i="59" s="1"/>
  <c r="K111" i="59"/>
  <c r="L111" i="59" s="1"/>
  <c r="K104" i="59"/>
  <c r="L104" i="59" s="1"/>
  <c r="K97" i="59"/>
  <c r="L97" i="59" s="1"/>
  <c r="K95" i="59"/>
  <c r="L95" i="59" s="1"/>
  <c r="K88" i="59"/>
  <c r="L88" i="59" s="1"/>
  <c r="K81" i="59"/>
  <c r="L81" i="59" s="1"/>
  <c r="K79" i="59"/>
  <c r="L79" i="59" s="1"/>
  <c r="K72" i="59"/>
  <c r="L72" i="59" s="1"/>
  <c r="K65" i="59"/>
  <c r="L65" i="59" s="1"/>
  <c r="K63" i="59"/>
  <c r="L63" i="59" s="1"/>
  <c r="J57" i="59"/>
  <c r="M57" i="59" s="1"/>
  <c r="K48" i="59"/>
  <c r="L48" i="59" s="1"/>
  <c r="J41" i="59"/>
  <c r="M41" i="59" s="1"/>
  <c r="K32" i="59"/>
  <c r="L32" i="59" s="1"/>
  <c r="K27" i="59"/>
  <c r="L27" i="59" s="1"/>
  <c r="J24" i="59"/>
  <c r="M24" i="59" s="1"/>
  <c r="K19" i="59"/>
  <c r="L19" i="59" s="1"/>
  <c r="J16" i="59"/>
  <c r="M16" i="59" s="1"/>
  <c r="K11" i="59"/>
  <c r="L11" i="59" s="1"/>
  <c r="J8" i="59"/>
  <c r="M8" i="59" s="1"/>
  <c r="K2" i="59"/>
  <c r="L2" i="59" s="1"/>
  <c r="J198" i="59"/>
  <c r="M198" i="59" s="1"/>
  <c r="J180" i="59"/>
  <c r="M180" i="59" s="1"/>
  <c r="J177" i="59"/>
  <c r="M177" i="59" s="1"/>
  <c r="J152" i="59"/>
  <c r="M152" i="59" s="1"/>
  <c r="J145" i="59"/>
  <c r="M145" i="59" s="1"/>
  <c r="J136" i="59"/>
  <c r="M136" i="59" s="1"/>
  <c r="J129" i="59"/>
  <c r="M129" i="59" s="1"/>
  <c r="J120" i="59"/>
  <c r="M120" i="59" s="1"/>
  <c r="J113" i="59"/>
  <c r="M113" i="59" s="1"/>
  <c r="J104" i="59"/>
  <c r="M104" i="59" s="1"/>
  <c r="J97" i="59"/>
  <c r="M97" i="59" s="1"/>
  <c r="J88" i="59"/>
  <c r="M88" i="59" s="1"/>
  <c r="J81" i="59"/>
  <c r="M81" i="59" s="1"/>
  <c r="J72" i="59"/>
  <c r="M72" i="59" s="1"/>
  <c r="J65" i="59"/>
  <c r="M65" i="59" s="1"/>
  <c r="K55" i="59"/>
  <c r="L55" i="59" s="1"/>
  <c r="K53" i="59"/>
  <c r="L53" i="59" s="1"/>
  <c r="J48" i="59"/>
  <c r="M48" i="59" s="1"/>
  <c r="K46" i="59"/>
  <c r="L46" i="59" s="1"/>
  <c r="K39" i="59"/>
  <c r="L39" i="59" s="1"/>
  <c r="K37" i="59"/>
  <c r="L37" i="59" s="1"/>
  <c r="J32" i="59"/>
  <c r="M32" i="59" s="1"/>
  <c r="K30" i="59"/>
  <c r="L30" i="59" s="1"/>
  <c r="J27" i="59"/>
  <c r="M27" i="59" s="1"/>
  <c r="K22" i="59"/>
  <c r="L22" i="59" s="1"/>
  <c r="J19" i="59"/>
  <c r="M19" i="59" s="1"/>
  <c r="K14" i="59"/>
  <c r="L14" i="59" s="1"/>
  <c r="J11" i="59"/>
  <c r="M11" i="59" s="1"/>
  <c r="K3" i="59"/>
  <c r="L3" i="59" s="1"/>
  <c r="J2" i="59"/>
  <c r="M2" i="59" s="1"/>
  <c r="K191" i="59"/>
  <c r="L191" i="59" s="1"/>
  <c r="K188" i="59"/>
  <c r="L188" i="59" s="1"/>
  <c r="K185" i="59"/>
  <c r="L185" i="59" s="1"/>
  <c r="J182" i="59"/>
  <c r="M182" i="59" s="1"/>
  <c r="K159" i="59"/>
  <c r="L159" i="59" s="1"/>
  <c r="J149" i="59"/>
  <c r="M149" i="59" s="1"/>
  <c r="K147" i="59"/>
  <c r="L147" i="59" s="1"/>
  <c r="K140" i="59"/>
  <c r="L140" i="59" s="1"/>
  <c r="J133" i="59"/>
  <c r="M133" i="59" s="1"/>
  <c r="K131" i="59"/>
  <c r="L131" i="59" s="1"/>
  <c r="K124" i="59"/>
  <c r="L124" i="59" s="1"/>
  <c r="J117" i="59"/>
  <c r="M117" i="59" s="1"/>
  <c r="K115" i="59"/>
  <c r="L115" i="59" s="1"/>
  <c r="K108" i="59"/>
  <c r="L108" i="59" s="1"/>
  <c r="J101" i="59"/>
  <c r="M101" i="59" s="1"/>
  <c r="K99" i="59"/>
  <c r="L99" i="59" s="1"/>
  <c r="K92" i="59"/>
  <c r="L92" i="59" s="1"/>
  <c r="J85" i="59"/>
  <c r="M85" i="59" s="1"/>
  <c r="K83" i="59"/>
  <c r="L83" i="59" s="1"/>
  <c r="K76" i="59"/>
  <c r="L76" i="59" s="1"/>
  <c r="J69" i="59"/>
  <c r="M69" i="59" s="1"/>
  <c r="K67" i="59"/>
  <c r="L67" i="59" s="1"/>
  <c r="K60" i="59"/>
  <c r="L60" i="59" s="1"/>
  <c r="J53" i="59"/>
  <c r="M53" i="59" s="1"/>
  <c r="K51" i="59"/>
  <c r="L51" i="59" s="1"/>
  <c r="J46" i="59"/>
  <c r="M46" i="59" s="1"/>
  <c r="K44" i="59"/>
  <c r="L44" i="59" s="1"/>
  <c r="J37" i="59"/>
  <c r="M37" i="59" s="1"/>
  <c r="K35" i="59"/>
  <c r="L35" i="59" s="1"/>
  <c r="J30" i="59"/>
  <c r="M30" i="59" s="1"/>
  <c r="K25" i="59"/>
  <c r="L25" i="59" s="1"/>
  <c r="J22" i="59"/>
  <c r="M22" i="59" s="1"/>
  <c r="K17" i="59"/>
  <c r="L17" i="59" s="1"/>
  <c r="J14" i="59"/>
  <c r="M14" i="59" s="1"/>
  <c r="K9" i="59"/>
  <c r="L9" i="59" s="1"/>
  <c r="K6" i="59"/>
  <c r="L6" i="59" s="1"/>
  <c r="K4" i="59"/>
  <c r="L4" i="59" s="1"/>
  <c r="J3" i="59"/>
  <c r="M3" i="59" s="1"/>
  <c r="J4" i="59"/>
  <c r="M4" i="59" s="1"/>
  <c r="J188" i="59"/>
  <c r="M188" i="59" s="1"/>
  <c r="J185" i="59"/>
  <c r="M185" i="59" s="1"/>
  <c r="K156" i="59"/>
  <c r="L156" i="59" s="1"/>
  <c r="J142" i="59"/>
  <c r="M142" i="59" s="1"/>
  <c r="J140" i="59"/>
  <c r="M140" i="59" s="1"/>
  <c r="J126" i="59"/>
  <c r="M126" i="59" s="1"/>
  <c r="J124" i="59"/>
  <c r="M124" i="59" s="1"/>
  <c r="J110" i="59"/>
  <c r="M110" i="59" s="1"/>
  <c r="J108" i="59"/>
  <c r="M108" i="59" s="1"/>
  <c r="J94" i="59"/>
  <c r="M94" i="59" s="1"/>
  <c r="J92" i="59"/>
  <c r="M92" i="59" s="1"/>
  <c r="J78" i="59"/>
  <c r="M78" i="59" s="1"/>
  <c r="J76" i="59"/>
  <c r="M76" i="59" s="1"/>
  <c r="J62" i="59"/>
  <c r="M62" i="59" s="1"/>
  <c r="J60" i="59"/>
  <c r="M60" i="59" s="1"/>
  <c r="J58" i="59"/>
  <c r="M58" i="59" s="1"/>
  <c r="J51" i="59"/>
  <c r="M51" i="59" s="1"/>
  <c r="K49" i="59"/>
  <c r="L49" i="59" s="1"/>
  <c r="J44" i="59"/>
  <c r="M44" i="59" s="1"/>
  <c r="J42" i="59"/>
  <c r="M42" i="59" s="1"/>
  <c r="J35" i="59"/>
  <c r="M35" i="59" s="1"/>
  <c r="K33" i="59"/>
  <c r="L33" i="59" s="1"/>
  <c r="K28" i="59"/>
  <c r="L28" i="59" s="1"/>
  <c r="J25" i="59"/>
  <c r="M25" i="59" s="1"/>
  <c r="K20" i="59"/>
  <c r="L20" i="59" s="1"/>
  <c r="J17" i="59"/>
  <c r="M17" i="59" s="1"/>
  <c r="K12" i="59"/>
  <c r="L12" i="59" s="1"/>
  <c r="J9" i="59"/>
  <c r="M9" i="59" s="1"/>
  <c r="J6" i="59"/>
  <c r="M6" i="59" s="1"/>
  <c r="K193" i="59"/>
  <c r="L193" i="59" s="1"/>
  <c r="J190" i="59"/>
  <c r="M190" i="59" s="1"/>
  <c r="K167" i="59"/>
  <c r="L167" i="59" s="1"/>
  <c r="K164" i="59"/>
  <c r="L164" i="59" s="1"/>
  <c r="K161" i="59"/>
  <c r="L161" i="59" s="1"/>
  <c r="J158" i="59"/>
  <c r="M158" i="59" s="1"/>
  <c r="J156" i="59"/>
  <c r="M156" i="59" s="1"/>
  <c r="K153" i="59"/>
  <c r="L153" i="59" s="1"/>
  <c r="K151" i="59"/>
  <c r="L151" i="59" s="1"/>
  <c r="K144" i="59"/>
  <c r="L144" i="59" s="1"/>
  <c r="K137" i="59"/>
  <c r="L137" i="59" s="1"/>
  <c r="K135" i="59"/>
  <c r="L135" i="59" s="1"/>
  <c r="K128" i="59"/>
  <c r="L128" i="59" s="1"/>
  <c r="K121" i="59"/>
  <c r="L121" i="59" s="1"/>
  <c r="K119" i="59"/>
  <c r="L119" i="59" s="1"/>
  <c r="K112" i="59"/>
  <c r="L112" i="59" s="1"/>
  <c r="K105" i="59"/>
  <c r="L105" i="59" s="1"/>
  <c r="K103" i="59"/>
  <c r="L103" i="59" s="1"/>
  <c r="K96" i="59"/>
  <c r="L96" i="59" s="1"/>
  <c r="K89" i="59"/>
  <c r="L89" i="59" s="1"/>
  <c r="K87" i="59"/>
  <c r="L87" i="59" s="1"/>
  <c r="K80" i="59"/>
  <c r="L80" i="59" s="1"/>
  <c r="K73" i="59"/>
  <c r="L73" i="59" s="1"/>
  <c r="K71" i="59"/>
  <c r="L71" i="59" s="1"/>
  <c r="K64" i="59"/>
  <c r="L64" i="59" s="1"/>
  <c r="K56" i="59"/>
  <c r="L56" i="59" s="1"/>
  <c r="J49" i="59"/>
  <c r="M49" i="59" s="1"/>
  <c r="K40" i="59"/>
  <c r="L40" i="59" s="1"/>
  <c r="J33" i="59"/>
  <c r="M33" i="59" s="1"/>
  <c r="J28" i="59"/>
  <c r="M28" i="59" s="1"/>
  <c r="K23" i="59"/>
  <c r="L23" i="59" s="1"/>
  <c r="J20" i="59"/>
  <c r="M20" i="59" s="1"/>
  <c r="K15" i="59"/>
  <c r="L15" i="59" s="1"/>
  <c r="J12" i="59"/>
  <c r="M12" i="59" s="1"/>
  <c r="K7" i="59"/>
  <c r="L7" i="59" s="1"/>
  <c r="J196" i="59"/>
  <c r="M196" i="59" s="1"/>
  <c r="J193" i="59"/>
  <c r="M193" i="59" s="1"/>
  <c r="J164" i="59"/>
  <c r="M164" i="59" s="1"/>
  <c r="J161" i="59"/>
  <c r="M161" i="59" s="1"/>
  <c r="J153" i="59"/>
  <c r="M153" i="59" s="1"/>
  <c r="J144" i="59"/>
  <c r="M144" i="59" s="1"/>
  <c r="J137" i="59"/>
  <c r="M137" i="59" s="1"/>
  <c r="J128" i="59"/>
  <c r="M128" i="59" s="1"/>
  <c r="J121" i="59"/>
  <c r="M121" i="59" s="1"/>
  <c r="J112" i="59"/>
  <c r="M112" i="59" s="1"/>
  <c r="J105" i="59"/>
  <c r="M105" i="59" s="1"/>
  <c r="J96" i="59"/>
  <c r="M96" i="59" s="1"/>
  <c r="J89" i="59"/>
  <c r="M89" i="59" s="1"/>
  <c r="J80" i="59"/>
  <c r="M80" i="59" s="1"/>
  <c r="J73" i="59"/>
  <c r="M73" i="59" s="1"/>
  <c r="J64" i="59"/>
  <c r="M64" i="59" s="1"/>
  <c r="J56" i="59"/>
  <c r="M56" i="59" s="1"/>
  <c r="K54" i="59"/>
  <c r="L54" i="59" s="1"/>
  <c r="K47" i="59"/>
  <c r="L47" i="59" s="1"/>
  <c r="K45" i="59"/>
  <c r="L45" i="59" s="1"/>
  <c r="J40" i="59"/>
  <c r="M40" i="59" s="1"/>
  <c r="K38" i="59"/>
  <c r="L38" i="59" s="1"/>
  <c r="K31" i="59"/>
  <c r="L31" i="59" s="1"/>
  <c r="K26" i="59"/>
  <c r="L26" i="59" s="1"/>
  <c r="J23" i="59"/>
  <c r="M23" i="59" s="1"/>
  <c r="K18" i="59"/>
  <c r="L18" i="59" s="1"/>
  <c r="J15" i="59"/>
  <c r="M15" i="59" s="1"/>
  <c r="K10" i="59"/>
  <c r="L10" i="59" s="1"/>
  <c r="J7" i="59"/>
  <c r="M7" i="59" s="1"/>
  <c r="K5" i="59"/>
  <c r="L5" i="59" s="1"/>
  <c r="K175" i="59"/>
  <c r="L175" i="59" s="1"/>
  <c r="K172" i="59"/>
  <c r="L172" i="59" s="1"/>
  <c r="K169" i="59"/>
  <c r="L169" i="59" s="1"/>
  <c r="J166" i="59"/>
  <c r="M166" i="59" s="1"/>
  <c r="K148" i="59"/>
  <c r="L148" i="59" s="1"/>
  <c r="J141" i="59"/>
  <c r="M141" i="59" s="1"/>
  <c r="K139" i="59"/>
  <c r="L139" i="59" s="1"/>
  <c r="K132" i="59"/>
  <c r="L132" i="59" s="1"/>
  <c r="J125" i="59"/>
  <c r="M125" i="59" s="1"/>
  <c r="K123" i="59"/>
  <c r="L123" i="59" s="1"/>
  <c r="K116" i="59"/>
  <c r="L116" i="59" s="1"/>
  <c r="J109" i="59"/>
  <c r="M109" i="59" s="1"/>
  <c r="K107" i="59"/>
  <c r="L107" i="59" s="1"/>
  <c r="K100" i="59"/>
  <c r="L100" i="59" s="1"/>
  <c r="J93" i="59"/>
  <c r="M93" i="59" s="1"/>
  <c r="K91" i="59"/>
  <c r="L91" i="59" s="1"/>
  <c r="K84" i="59"/>
  <c r="L84" i="59" s="1"/>
  <c r="J77" i="59"/>
  <c r="M77" i="59" s="1"/>
  <c r="K75" i="59"/>
  <c r="L75" i="59" s="1"/>
  <c r="K68" i="59"/>
  <c r="L68" i="59" s="1"/>
  <c r="J61" i="59"/>
  <c r="M61" i="59" s="1"/>
  <c r="K59" i="59"/>
  <c r="L59" i="59" s="1"/>
  <c r="J54" i="59"/>
  <c r="M54" i="59" s="1"/>
  <c r="K52" i="59"/>
  <c r="L52" i="59" s="1"/>
  <c r="J45" i="59"/>
  <c r="M45" i="59" s="1"/>
  <c r="K43" i="59"/>
  <c r="L43" i="59" s="1"/>
  <c r="J38" i="59"/>
  <c r="M38" i="59" s="1"/>
  <c r="K36" i="59"/>
  <c r="L36" i="59" s="1"/>
  <c r="K29" i="59"/>
  <c r="L29" i="59" s="1"/>
  <c r="J26" i="59"/>
  <c r="M26" i="59" s="1"/>
  <c r="K21" i="59"/>
  <c r="L21" i="59" s="1"/>
  <c r="J18" i="59"/>
  <c r="M18" i="59" s="1"/>
  <c r="K13" i="59"/>
  <c r="L13" i="59" s="1"/>
  <c r="J10" i="59"/>
  <c r="M10" i="59" s="1"/>
  <c r="J5" i="59"/>
  <c r="M5" i="59" s="1"/>
  <c r="P31" i="4" l="1"/>
  <c r="P5" i="4"/>
  <c r="P28" i="4"/>
  <c r="P11" i="4"/>
  <c r="P12" i="4"/>
  <c r="P6" i="4"/>
  <c r="P26" i="4"/>
  <c r="P29" i="4"/>
  <c r="P14" i="4"/>
  <c r="P7" i="4"/>
  <c r="P21" i="4"/>
  <c r="P19" i="4"/>
  <c r="P20" i="4"/>
  <c r="P13" i="4"/>
  <c r="P9" i="4"/>
  <c r="P2" i="4"/>
  <c r="P27" i="4"/>
  <c r="P17" i="4"/>
  <c r="P22" i="4"/>
  <c r="P15" i="4"/>
  <c r="P8" i="4"/>
  <c r="P16" i="4"/>
  <c r="P10" i="4"/>
  <c r="P30" i="4"/>
  <c r="P23" i="4"/>
  <c r="P24" i="4"/>
  <c r="P3" i="4"/>
  <c r="P4" i="4"/>
  <c r="P32" i="4"/>
  <c r="P25" i="4"/>
  <c r="P18" i="4"/>
  <c r="N2" i="4"/>
  <c r="N27" i="4"/>
  <c r="N20" i="4"/>
  <c r="N22" i="4"/>
  <c r="N23" i="4"/>
  <c r="N17" i="4"/>
  <c r="N18" i="4"/>
  <c r="N11" i="4"/>
  <c r="N4" i="4"/>
  <c r="N6" i="4"/>
  <c r="N21" i="4"/>
  <c r="N16" i="4"/>
  <c r="N7" i="4"/>
  <c r="N30" i="4"/>
  <c r="N31" i="4"/>
  <c r="N25" i="4"/>
  <c r="N26" i="4"/>
  <c r="N19" i="4"/>
  <c r="N12" i="4"/>
  <c r="N32" i="4"/>
  <c r="N29" i="4"/>
  <c r="N8" i="4"/>
  <c r="N24" i="4"/>
  <c r="N5" i="4"/>
  <c r="N15" i="4"/>
  <c r="N9" i="4"/>
  <c r="N10" i="4"/>
  <c r="N3" i="4"/>
  <c r="N14" i="4"/>
  <c r="N28" i="4"/>
  <c r="N13" i="4"/>
  <c r="U5" i="59"/>
  <c r="Q3" i="68"/>
  <c r="Q7" i="68" s="1"/>
  <c r="Q2" i="68"/>
  <c r="Q6" i="68" s="1"/>
  <c r="X13" i="4"/>
  <c r="X14" i="4"/>
  <c r="X28" i="4"/>
  <c r="X27" i="4"/>
  <c r="U3" i="59"/>
  <c r="U4" i="59" s="1"/>
  <c r="R3" i="59" l="1"/>
  <c r="R6" i="59" s="1"/>
  <c r="R2" i="59"/>
  <c r="R5" i="59"/>
  <c r="X11" i="4"/>
  <c r="X25" i="4"/>
  <c r="V18" i="30" l="1"/>
  <c r="R18" i="30"/>
  <c r="V14" i="30"/>
  <c r="L200" i="30"/>
  <c r="J200" i="30"/>
  <c r="I200" i="30"/>
  <c r="H200" i="30"/>
  <c r="L199" i="30"/>
  <c r="J199" i="30"/>
  <c r="I199" i="30"/>
  <c r="H199" i="30"/>
  <c r="L198" i="30"/>
  <c r="J198" i="30"/>
  <c r="I198" i="30"/>
  <c r="H198" i="30"/>
  <c r="L197" i="30"/>
  <c r="J197" i="30"/>
  <c r="I197" i="30"/>
  <c r="H197" i="30"/>
  <c r="L196" i="30"/>
  <c r="J196" i="30"/>
  <c r="I196" i="30"/>
  <c r="H196" i="30"/>
  <c r="L195" i="30"/>
  <c r="J195" i="30"/>
  <c r="I195" i="30"/>
  <c r="H195" i="30"/>
  <c r="L194" i="30"/>
  <c r="J194" i="30"/>
  <c r="I194" i="30"/>
  <c r="H194" i="30"/>
  <c r="L193" i="30"/>
  <c r="J193" i="30"/>
  <c r="I193" i="30"/>
  <c r="H193" i="30"/>
  <c r="L192" i="30"/>
  <c r="J192" i="30"/>
  <c r="I192" i="30"/>
  <c r="H192" i="30"/>
  <c r="L191" i="30"/>
  <c r="J191" i="30"/>
  <c r="I191" i="30"/>
  <c r="H191" i="30"/>
  <c r="L190" i="30"/>
  <c r="J190" i="30"/>
  <c r="I190" i="30"/>
  <c r="H190" i="30"/>
  <c r="L189" i="30"/>
  <c r="J189" i="30"/>
  <c r="I189" i="30"/>
  <c r="H189" i="30"/>
  <c r="L188" i="30"/>
  <c r="J188" i="30"/>
  <c r="I188" i="30"/>
  <c r="H188" i="30"/>
  <c r="L187" i="30"/>
  <c r="J187" i="30"/>
  <c r="I187" i="30"/>
  <c r="H187" i="30"/>
  <c r="L186" i="30"/>
  <c r="J186" i="30"/>
  <c r="I186" i="30"/>
  <c r="H186" i="30"/>
  <c r="L185" i="30"/>
  <c r="J185" i="30"/>
  <c r="I185" i="30"/>
  <c r="H185" i="30"/>
  <c r="L184" i="30"/>
  <c r="J184" i="30"/>
  <c r="I184" i="30"/>
  <c r="H184" i="30"/>
  <c r="L183" i="30"/>
  <c r="J183" i="30"/>
  <c r="I183" i="30"/>
  <c r="H183" i="30"/>
  <c r="L182" i="30"/>
  <c r="J182" i="30"/>
  <c r="I182" i="30"/>
  <c r="H182" i="30"/>
  <c r="L181" i="30"/>
  <c r="J181" i="30"/>
  <c r="I181" i="30"/>
  <c r="H181" i="30"/>
  <c r="L180" i="30"/>
  <c r="J180" i="30"/>
  <c r="I180" i="30"/>
  <c r="H180" i="30"/>
  <c r="L179" i="30"/>
  <c r="J179" i="30"/>
  <c r="I179" i="30"/>
  <c r="H179" i="30"/>
  <c r="L178" i="30"/>
  <c r="J178" i="30"/>
  <c r="I178" i="30"/>
  <c r="H178" i="30"/>
  <c r="L177" i="30"/>
  <c r="J177" i="30"/>
  <c r="I177" i="30"/>
  <c r="H177" i="30"/>
  <c r="L176" i="30"/>
  <c r="J176" i="30"/>
  <c r="I176" i="30"/>
  <c r="H176" i="30"/>
  <c r="L175" i="30"/>
  <c r="J175" i="30"/>
  <c r="I175" i="30"/>
  <c r="H175" i="30"/>
  <c r="L174" i="30"/>
  <c r="J174" i="30"/>
  <c r="I174" i="30"/>
  <c r="H174" i="30"/>
  <c r="L173" i="30"/>
  <c r="J173" i="30"/>
  <c r="I173" i="30"/>
  <c r="H173" i="30"/>
  <c r="L172" i="30"/>
  <c r="J172" i="30"/>
  <c r="I172" i="30"/>
  <c r="H172" i="30"/>
  <c r="L171" i="30"/>
  <c r="J171" i="30"/>
  <c r="I171" i="30"/>
  <c r="H171" i="30"/>
  <c r="L170" i="30"/>
  <c r="J170" i="30"/>
  <c r="I170" i="30"/>
  <c r="H170" i="30"/>
  <c r="L169" i="30"/>
  <c r="J169" i="30"/>
  <c r="I169" i="30"/>
  <c r="H169" i="30"/>
  <c r="L168" i="30"/>
  <c r="J168" i="30"/>
  <c r="I168" i="30"/>
  <c r="H168" i="30"/>
  <c r="L167" i="30"/>
  <c r="J167" i="30"/>
  <c r="I167" i="30"/>
  <c r="H167" i="30"/>
  <c r="L166" i="30"/>
  <c r="J166" i="30"/>
  <c r="I166" i="30"/>
  <c r="H166" i="30"/>
  <c r="L165" i="30"/>
  <c r="J165" i="30"/>
  <c r="I165" i="30"/>
  <c r="H165" i="30"/>
  <c r="L164" i="30"/>
  <c r="J164" i="30"/>
  <c r="I164" i="30"/>
  <c r="H164" i="30"/>
  <c r="L163" i="30"/>
  <c r="J163" i="30"/>
  <c r="I163" i="30"/>
  <c r="H163" i="30"/>
  <c r="L162" i="30"/>
  <c r="J162" i="30"/>
  <c r="I162" i="30"/>
  <c r="H162" i="30"/>
  <c r="L161" i="30"/>
  <c r="J161" i="30"/>
  <c r="I161" i="30"/>
  <c r="H161" i="30"/>
  <c r="L160" i="30"/>
  <c r="J160" i="30"/>
  <c r="I160" i="30"/>
  <c r="H160" i="30"/>
  <c r="L159" i="30"/>
  <c r="J159" i="30"/>
  <c r="I159" i="30"/>
  <c r="H159" i="30"/>
  <c r="L158" i="30"/>
  <c r="J158" i="30"/>
  <c r="I158" i="30"/>
  <c r="H158" i="30"/>
  <c r="L157" i="30"/>
  <c r="J157" i="30"/>
  <c r="I157" i="30"/>
  <c r="H157" i="30"/>
  <c r="L156" i="30"/>
  <c r="J156" i="30"/>
  <c r="I156" i="30"/>
  <c r="H156" i="30"/>
  <c r="L155" i="30"/>
  <c r="J155" i="30"/>
  <c r="I155" i="30"/>
  <c r="H155" i="30"/>
  <c r="L154" i="30"/>
  <c r="J154" i="30"/>
  <c r="I154" i="30"/>
  <c r="H154" i="30"/>
  <c r="L153" i="30"/>
  <c r="J153" i="30"/>
  <c r="I153" i="30"/>
  <c r="H153" i="30"/>
  <c r="L152" i="30"/>
  <c r="J152" i="30"/>
  <c r="I152" i="30"/>
  <c r="H152" i="30"/>
  <c r="L151" i="30"/>
  <c r="J151" i="30"/>
  <c r="I151" i="30"/>
  <c r="H151" i="30"/>
  <c r="L150" i="30"/>
  <c r="J150" i="30"/>
  <c r="I150" i="30"/>
  <c r="H150" i="30"/>
  <c r="L149" i="30"/>
  <c r="J149" i="30"/>
  <c r="I149" i="30"/>
  <c r="H149" i="30"/>
  <c r="L148" i="30"/>
  <c r="J148" i="30"/>
  <c r="I148" i="30"/>
  <c r="H148" i="30"/>
  <c r="L147" i="30"/>
  <c r="J147" i="30"/>
  <c r="I147" i="30"/>
  <c r="H147" i="30"/>
  <c r="L146" i="30"/>
  <c r="J146" i="30"/>
  <c r="I146" i="30"/>
  <c r="H146" i="30"/>
  <c r="L145" i="30"/>
  <c r="J145" i="30"/>
  <c r="I145" i="30"/>
  <c r="H145" i="30"/>
  <c r="L144" i="30"/>
  <c r="J144" i="30"/>
  <c r="I144" i="30"/>
  <c r="H144" i="30"/>
  <c r="L143" i="30"/>
  <c r="J143" i="30"/>
  <c r="I143" i="30"/>
  <c r="H143" i="30"/>
  <c r="L142" i="30"/>
  <c r="J142" i="30"/>
  <c r="I142" i="30"/>
  <c r="H142" i="30"/>
  <c r="L141" i="30"/>
  <c r="J141" i="30"/>
  <c r="I141" i="30"/>
  <c r="H141" i="30"/>
  <c r="L140" i="30"/>
  <c r="J140" i="30"/>
  <c r="I140" i="30"/>
  <c r="H140" i="30"/>
  <c r="L139" i="30"/>
  <c r="J139" i="30"/>
  <c r="I139" i="30"/>
  <c r="H139" i="30"/>
  <c r="L138" i="30"/>
  <c r="J138" i="30"/>
  <c r="I138" i="30"/>
  <c r="H138" i="30"/>
  <c r="L137" i="30"/>
  <c r="J137" i="30"/>
  <c r="I137" i="30"/>
  <c r="H137" i="30"/>
  <c r="L136" i="30"/>
  <c r="J136" i="30"/>
  <c r="I136" i="30"/>
  <c r="H136" i="30"/>
  <c r="L135" i="30"/>
  <c r="J135" i="30"/>
  <c r="I135" i="30"/>
  <c r="H135" i="30"/>
  <c r="L134" i="30"/>
  <c r="J134" i="30"/>
  <c r="I134" i="30"/>
  <c r="H134" i="30"/>
  <c r="L133" i="30"/>
  <c r="J133" i="30"/>
  <c r="I133" i="30"/>
  <c r="H133" i="30"/>
  <c r="L132" i="30"/>
  <c r="J132" i="30"/>
  <c r="I132" i="30"/>
  <c r="H132" i="30"/>
  <c r="L131" i="30"/>
  <c r="J131" i="30"/>
  <c r="I131" i="30"/>
  <c r="H131" i="30"/>
  <c r="L130" i="30"/>
  <c r="J130" i="30"/>
  <c r="I130" i="30"/>
  <c r="H130" i="30"/>
  <c r="L129" i="30"/>
  <c r="J129" i="30"/>
  <c r="I129" i="30"/>
  <c r="H129" i="30"/>
  <c r="L128" i="30"/>
  <c r="J128" i="30"/>
  <c r="I128" i="30"/>
  <c r="H128" i="30"/>
  <c r="L127" i="30"/>
  <c r="J127" i="30"/>
  <c r="I127" i="30"/>
  <c r="H127" i="30"/>
  <c r="L126" i="30"/>
  <c r="J126" i="30"/>
  <c r="I126" i="30"/>
  <c r="H126" i="30"/>
  <c r="L125" i="30"/>
  <c r="J125" i="30"/>
  <c r="I125" i="30"/>
  <c r="H125" i="30"/>
  <c r="L124" i="30"/>
  <c r="J124" i="30"/>
  <c r="I124" i="30"/>
  <c r="H124" i="30"/>
  <c r="L123" i="30"/>
  <c r="J123" i="30"/>
  <c r="I123" i="30"/>
  <c r="H123" i="30"/>
  <c r="L122" i="30"/>
  <c r="J122" i="30"/>
  <c r="I122" i="30"/>
  <c r="H122" i="30"/>
  <c r="L121" i="30"/>
  <c r="J121" i="30"/>
  <c r="I121" i="30"/>
  <c r="H121" i="30"/>
  <c r="L120" i="30"/>
  <c r="J120" i="30"/>
  <c r="I120" i="30"/>
  <c r="H120" i="30"/>
  <c r="L119" i="30"/>
  <c r="J119" i="30"/>
  <c r="I119" i="30"/>
  <c r="H119" i="30"/>
  <c r="L118" i="30"/>
  <c r="J118" i="30"/>
  <c r="I118" i="30"/>
  <c r="H118" i="30"/>
  <c r="L117" i="30"/>
  <c r="J117" i="30"/>
  <c r="I117" i="30"/>
  <c r="H117" i="30"/>
  <c r="L116" i="30"/>
  <c r="J116" i="30"/>
  <c r="I116" i="30"/>
  <c r="H116" i="30"/>
  <c r="L115" i="30"/>
  <c r="J115" i="30"/>
  <c r="I115" i="30"/>
  <c r="H115" i="30"/>
  <c r="L114" i="30"/>
  <c r="J114" i="30"/>
  <c r="I114" i="30"/>
  <c r="H114" i="30"/>
  <c r="L113" i="30"/>
  <c r="J113" i="30"/>
  <c r="I113" i="30"/>
  <c r="H113" i="30"/>
  <c r="L112" i="30"/>
  <c r="J112" i="30"/>
  <c r="I112" i="30"/>
  <c r="H112" i="30"/>
  <c r="L111" i="30"/>
  <c r="J111" i="30"/>
  <c r="I111" i="30"/>
  <c r="H111" i="30"/>
  <c r="L110" i="30"/>
  <c r="J110" i="30"/>
  <c r="I110" i="30"/>
  <c r="H110" i="30"/>
  <c r="L109" i="30"/>
  <c r="J109" i="30"/>
  <c r="I109" i="30"/>
  <c r="H109" i="30"/>
  <c r="L108" i="30"/>
  <c r="J108" i="30"/>
  <c r="I108" i="30"/>
  <c r="H108" i="30"/>
  <c r="L107" i="30"/>
  <c r="J107" i="30"/>
  <c r="I107" i="30"/>
  <c r="H107" i="30"/>
  <c r="L106" i="30"/>
  <c r="J106" i="30"/>
  <c r="I106" i="30"/>
  <c r="H106" i="30"/>
  <c r="L105" i="30"/>
  <c r="J105" i="30"/>
  <c r="I105" i="30"/>
  <c r="H105" i="30"/>
  <c r="L104" i="30"/>
  <c r="J104" i="30"/>
  <c r="I104" i="30"/>
  <c r="H104" i="30"/>
  <c r="L103" i="30"/>
  <c r="J103" i="30"/>
  <c r="I103" i="30"/>
  <c r="H103" i="30"/>
  <c r="L102" i="30"/>
  <c r="J102" i="30"/>
  <c r="I102" i="30"/>
  <c r="H102" i="30"/>
  <c r="L101" i="30"/>
  <c r="J101" i="30"/>
  <c r="I101" i="30"/>
  <c r="H101" i="30"/>
  <c r="L100" i="30"/>
  <c r="J100" i="30"/>
  <c r="I100" i="30"/>
  <c r="H100" i="30"/>
  <c r="L99" i="30"/>
  <c r="J99" i="30"/>
  <c r="I99" i="30"/>
  <c r="H99" i="30"/>
  <c r="L98" i="30"/>
  <c r="J98" i="30"/>
  <c r="I98" i="30"/>
  <c r="H98" i="30"/>
  <c r="L97" i="30"/>
  <c r="J97" i="30"/>
  <c r="I97" i="30"/>
  <c r="H97" i="30"/>
  <c r="L96" i="30"/>
  <c r="J96" i="30"/>
  <c r="I96" i="30"/>
  <c r="H96" i="30"/>
  <c r="L95" i="30"/>
  <c r="J95" i="30"/>
  <c r="I95" i="30"/>
  <c r="H95" i="30"/>
  <c r="L94" i="30"/>
  <c r="J94" i="30"/>
  <c r="I94" i="30"/>
  <c r="H94" i="30"/>
  <c r="L93" i="30"/>
  <c r="J93" i="30"/>
  <c r="I93" i="30"/>
  <c r="H93" i="30"/>
  <c r="L92" i="30"/>
  <c r="J92" i="30"/>
  <c r="I92" i="30"/>
  <c r="H92" i="30"/>
  <c r="L91" i="30"/>
  <c r="J91" i="30"/>
  <c r="I91" i="30"/>
  <c r="H91" i="30"/>
  <c r="L90" i="30"/>
  <c r="J90" i="30"/>
  <c r="I90" i="30"/>
  <c r="H90" i="30"/>
  <c r="L89" i="30"/>
  <c r="J89" i="30"/>
  <c r="I89" i="30"/>
  <c r="H89" i="30"/>
  <c r="L88" i="30"/>
  <c r="J88" i="30"/>
  <c r="I88" i="30"/>
  <c r="H88" i="30"/>
  <c r="L87" i="30"/>
  <c r="J87" i="30"/>
  <c r="I87" i="30"/>
  <c r="H87" i="30"/>
  <c r="L86" i="30"/>
  <c r="J86" i="30"/>
  <c r="I86" i="30"/>
  <c r="H86" i="30"/>
  <c r="L85" i="30"/>
  <c r="J85" i="30"/>
  <c r="I85" i="30"/>
  <c r="H85" i="30"/>
  <c r="L84" i="30"/>
  <c r="J84" i="30"/>
  <c r="I84" i="30"/>
  <c r="H84" i="30"/>
  <c r="L83" i="30"/>
  <c r="J83" i="30"/>
  <c r="I83" i="30"/>
  <c r="H83" i="30"/>
  <c r="L82" i="30"/>
  <c r="J82" i="30"/>
  <c r="I82" i="30"/>
  <c r="H82" i="30"/>
  <c r="L81" i="30"/>
  <c r="J81" i="30"/>
  <c r="I81" i="30"/>
  <c r="H81" i="30"/>
  <c r="L80" i="30"/>
  <c r="J80" i="30"/>
  <c r="I80" i="30"/>
  <c r="H80" i="30"/>
  <c r="L79" i="30"/>
  <c r="J79" i="30"/>
  <c r="I79" i="30"/>
  <c r="H79" i="30"/>
  <c r="L78" i="30"/>
  <c r="J78" i="30"/>
  <c r="I78" i="30"/>
  <c r="H78" i="30"/>
  <c r="L77" i="30"/>
  <c r="J77" i="30"/>
  <c r="I77" i="30"/>
  <c r="H77" i="30"/>
  <c r="L76" i="30"/>
  <c r="J76" i="30"/>
  <c r="I76" i="30"/>
  <c r="H76" i="30"/>
  <c r="L75" i="30"/>
  <c r="J75" i="30"/>
  <c r="I75" i="30"/>
  <c r="H75" i="30"/>
  <c r="L74" i="30"/>
  <c r="J74" i="30"/>
  <c r="I74" i="30"/>
  <c r="H74" i="30"/>
  <c r="L73" i="30"/>
  <c r="J73" i="30"/>
  <c r="I73" i="30"/>
  <c r="H73" i="30"/>
  <c r="L72" i="30"/>
  <c r="J72" i="30"/>
  <c r="I72" i="30"/>
  <c r="H72" i="30"/>
  <c r="L71" i="30"/>
  <c r="J71" i="30"/>
  <c r="I71" i="30"/>
  <c r="H71" i="30"/>
  <c r="L70" i="30"/>
  <c r="J70" i="30"/>
  <c r="I70" i="30"/>
  <c r="H70" i="30"/>
  <c r="L69" i="30"/>
  <c r="J69" i="30"/>
  <c r="I69" i="30"/>
  <c r="H69" i="30"/>
  <c r="L68" i="30"/>
  <c r="J68" i="30"/>
  <c r="I68" i="30"/>
  <c r="H68" i="30"/>
  <c r="L67" i="30"/>
  <c r="J67" i="30"/>
  <c r="I67" i="30"/>
  <c r="H67" i="30"/>
  <c r="L66" i="30"/>
  <c r="J66" i="30"/>
  <c r="I66" i="30"/>
  <c r="H66" i="30"/>
  <c r="L65" i="30"/>
  <c r="J65" i="30"/>
  <c r="I65" i="30"/>
  <c r="H65" i="30"/>
  <c r="L64" i="30"/>
  <c r="J64" i="30"/>
  <c r="I64" i="30"/>
  <c r="H64" i="30"/>
  <c r="L63" i="30"/>
  <c r="J63" i="30"/>
  <c r="I63" i="30"/>
  <c r="H63" i="30"/>
  <c r="L62" i="30"/>
  <c r="J62" i="30"/>
  <c r="I62" i="30"/>
  <c r="H62" i="30"/>
  <c r="L61" i="30"/>
  <c r="J61" i="30"/>
  <c r="I61" i="30"/>
  <c r="H61" i="30"/>
  <c r="L60" i="30"/>
  <c r="J60" i="30"/>
  <c r="I60" i="30"/>
  <c r="H60" i="30"/>
  <c r="L59" i="30"/>
  <c r="J59" i="30"/>
  <c r="I59" i="30"/>
  <c r="H59" i="30"/>
  <c r="L58" i="30"/>
  <c r="J58" i="30"/>
  <c r="I58" i="30"/>
  <c r="H58" i="30"/>
  <c r="L57" i="30"/>
  <c r="J57" i="30"/>
  <c r="I57" i="30"/>
  <c r="H57" i="30"/>
  <c r="L56" i="30"/>
  <c r="J56" i="30"/>
  <c r="I56" i="30"/>
  <c r="H56" i="30"/>
  <c r="L55" i="30"/>
  <c r="J55" i="30"/>
  <c r="I55" i="30"/>
  <c r="H55" i="30"/>
  <c r="L54" i="30"/>
  <c r="J54" i="30"/>
  <c r="I54" i="30"/>
  <c r="H54" i="30"/>
  <c r="L53" i="30"/>
  <c r="J53" i="30"/>
  <c r="I53" i="30"/>
  <c r="H53" i="30"/>
  <c r="L52" i="30"/>
  <c r="J52" i="30"/>
  <c r="I52" i="30"/>
  <c r="H52" i="30"/>
  <c r="L51" i="30"/>
  <c r="J51" i="30"/>
  <c r="I51" i="30"/>
  <c r="H51" i="30"/>
  <c r="L50" i="30"/>
  <c r="J50" i="30"/>
  <c r="I50" i="30"/>
  <c r="H50" i="30"/>
  <c r="L49" i="30"/>
  <c r="J49" i="30"/>
  <c r="I49" i="30"/>
  <c r="H49" i="30"/>
  <c r="L48" i="30"/>
  <c r="J48" i="30"/>
  <c r="I48" i="30"/>
  <c r="H48" i="30"/>
  <c r="L47" i="30"/>
  <c r="J47" i="30"/>
  <c r="I47" i="30"/>
  <c r="H47" i="30"/>
  <c r="L46" i="30"/>
  <c r="J46" i="30"/>
  <c r="I46" i="30"/>
  <c r="H46" i="30"/>
  <c r="L45" i="30"/>
  <c r="J45" i="30"/>
  <c r="I45" i="30"/>
  <c r="H45" i="30"/>
  <c r="L44" i="30"/>
  <c r="J44" i="30"/>
  <c r="I44" i="30"/>
  <c r="H44" i="30"/>
  <c r="L43" i="30"/>
  <c r="J43" i="30"/>
  <c r="I43" i="30"/>
  <c r="H43" i="30"/>
  <c r="L42" i="30"/>
  <c r="J42" i="30"/>
  <c r="I42" i="30"/>
  <c r="H42" i="30"/>
  <c r="L41" i="30"/>
  <c r="J41" i="30"/>
  <c r="I41" i="30"/>
  <c r="H41" i="30"/>
  <c r="L40" i="30"/>
  <c r="J40" i="30"/>
  <c r="I40" i="30"/>
  <c r="H40" i="30"/>
  <c r="L39" i="30"/>
  <c r="J39" i="30"/>
  <c r="I39" i="30"/>
  <c r="H39" i="30"/>
  <c r="L38" i="30"/>
  <c r="J38" i="30"/>
  <c r="I38" i="30"/>
  <c r="H38" i="30"/>
  <c r="L37" i="30"/>
  <c r="J37" i="30"/>
  <c r="I37" i="30"/>
  <c r="H37" i="30"/>
  <c r="L36" i="30"/>
  <c r="J36" i="30"/>
  <c r="I36" i="30"/>
  <c r="H36" i="30"/>
  <c r="L35" i="30"/>
  <c r="J35" i="30"/>
  <c r="I35" i="30"/>
  <c r="H35" i="30"/>
  <c r="L34" i="30"/>
  <c r="J34" i="30"/>
  <c r="I34" i="30"/>
  <c r="H34" i="30"/>
  <c r="L33" i="30"/>
  <c r="J33" i="30"/>
  <c r="I33" i="30"/>
  <c r="H33" i="30"/>
  <c r="L32" i="30"/>
  <c r="H32" i="30"/>
  <c r="L31" i="30"/>
  <c r="H31" i="30"/>
  <c r="L30" i="30"/>
  <c r="H30" i="30"/>
  <c r="L29" i="30"/>
  <c r="H29" i="30"/>
  <c r="I29" i="30"/>
  <c r="L28" i="30"/>
  <c r="H28" i="30"/>
  <c r="L27" i="30"/>
  <c r="H27" i="30"/>
  <c r="J27" i="30"/>
  <c r="L26" i="30"/>
  <c r="H26" i="30"/>
  <c r="L25" i="30"/>
  <c r="H25" i="30"/>
  <c r="L24" i="30"/>
  <c r="H24" i="30"/>
  <c r="I24" i="30"/>
  <c r="L23" i="30"/>
  <c r="H23" i="30"/>
  <c r="L22" i="30"/>
  <c r="H22" i="30"/>
  <c r="J22" i="30"/>
  <c r="L21" i="30"/>
  <c r="H21" i="30"/>
  <c r="I21" i="30"/>
  <c r="L20" i="30"/>
  <c r="H20" i="30"/>
  <c r="L19" i="30"/>
  <c r="H19" i="30"/>
  <c r="I19" i="30"/>
  <c r="L18" i="30"/>
  <c r="H18" i="30"/>
  <c r="L17" i="30"/>
  <c r="H17" i="30"/>
  <c r="L16" i="30"/>
  <c r="J16" i="30"/>
  <c r="H16" i="30"/>
  <c r="L15" i="30"/>
  <c r="H15" i="30"/>
  <c r="L14" i="30"/>
  <c r="I14" i="30"/>
  <c r="H14" i="30"/>
  <c r="J14" i="30"/>
  <c r="L13" i="30"/>
  <c r="H13" i="30"/>
  <c r="J13" i="30"/>
  <c r="L12" i="30"/>
  <c r="H12" i="30"/>
  <c r="L11" i="30"/>
  <c r="H11" i="30"/>
  <c r="I11" i="30"/>
  <c r="L10" i="30"/>
  <c r="H10" i="30"/>
  <c r="L9" i="30"/>
  <c r="H9" i="30"/>
  <c r="L8" i="30"/>
  <c r="H8" i="30"/>
  <c r="L7" i="30"/>
  <c r="H7" i="30"/>
  <c r="J7" i="30"/>
  <c r="L6" i="30"/>
  <c r="H6" i="30"/>
  <c r="L5" i="30"/>
  <c r="I5" i="30"/>
  <c r="H5" i="30"/>
  <c r="J5" i="30"/>
  <c r="L4" i="30"/>
  <c r="H4" i="30"/>
  <c r="L3" i="30"/>
  <c r="H3" i="30"/>
  <c r="I3" i="30"/>
  <c r="L2" i="30"/>
  <c r="H2" i="30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K200" i="16"/>
  <c r="J200" i="16"/>
  <c r="I200" i="16"/>
  <c r="H200" i="16"/>
  <c r="K199" i="16"/>
  <c r="J199" i="16"/>
  <c r="I199" i="16"/>
  <c r="H199" i="16"/>
  <c r="K198" i="16"/>
  <c r="J198" i="16"/>
  <c r="I198" i="16"/>
  <c r="H198" i="16"/>
  <c r="K197" i="16"/>
  <c r="J197" i="16"/>
  <c r="I197" i="16"/>
  <c r="H197" i="16"/>
  <c r="K196" i="16"/>
  <c r="J196" i="16"/>
  <c r="I196" i="16"/>
  <c r="H196" i="16"/>
  <c r="K195" i="16"/>
  <c r="J195" i="16"/>
  <c r="I195" i="16"/>
  <c r="H195" i="16"/>
  <c r="K194" i="16"/>
  <c r="J194" i="16"/>
  <c r="I194" i="16"/>
  <c r="H194" i="16"/>
  <c r="K193" i="16"/>
  <c r="J193" i="16"/>
  <c r="I193" i="16"/>
  <c r="H193" i="16"/>
  <c r="K192" i="16"/>
  <c r="J192" i="16"/>
  <c r="I192" i="16"/>
  <c r="H192" i="16"/>
  <c r="K191" i="16"/>
  <c r="J191" i="16"/>
  <c r="I191" i="16"/>
  <c r="H191" i="16"/>
  <c r="K190" i="16"/>
  <c r="J190" i="16"/>
  <c r="I190" i="16"/>
  <c r="H190" i="16"/>
  <c r="K189" i="16"/>
  <c r="J189" i="16"/>
  <c r="I189" i="16"/>
  <c r="H189" i="16"/>
  <c r="K188" i="16"/>
  <c r="J188" i="16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1" i="16"/>
  <c r="J161" i="16"/>
  <c r="I161" i="16"/>
  <c r="H161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H153" i="16"/>
  <c r="K152" i="16"/>
  <c r="J152" i="16"/>
  <c r="I152" i="16"/>
  <c r="H152" i="16"/>
  <c r="K151" i="16"/>
  <c r="J151" i="16"/>
  <c r="I151" i="16"/>
  <c r="H151" i="16"/>
  <c r="K150" i="16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J145" i="16"/>
  <c r="I145" i="16"/>
  <c r="H145" i="16"/>
  <c r="K144" i="16"/>
  <c r="J144" i="16"/>
  <c r="I144" i="16"/>
  <c r="H144" i="16"/>
  <c r="K143" i="16"/>
  <c r="J143" i="16"/>
  <c r="I143" i="16"/>
  <c r="H143" i="16"/>
  <c r="K142" i="16"/>
  <c r="J142" i="16"/>
  <c r="I142" i="16"/>
  <c r="H142" i="16"/>
  <c r="K141" i="16"/>
  <c r="J141" i="16"/>
  <c r="I141" i="16"/>
  <c r="H141" i="16"/>
  <c r="K140" i="16"/>
  <c r="J140" i="16"/>
  <c r="I140" i="16"/>
  <c r="H140" i="16"/>
  <c r="K139" i="16"/>
  <c r="J139" i="16"/>
  <c r="I139" i="16"/>
  <c r="H139" i="16"/>
  <c r="K138" i="16"/>
  <c r="J138" i="16"/>
  <c r="I138" i="16"/>
  <c r="H138" i="16"/>
  <c r="K137" i="16"/>
  <c r="J137" i="16"/>
  <c r="I137" i="16"/>
  <c r="H137" i="16"/>
  <c r="K136" i="16"/>
  <c r="J136" i="16"/>
  <c r="I136" i="16"/>
  <c r="H136" i="16"/>
  <c r="K135" i="16"/>
  <c r="J135" i="16"/>
  <c r="I135" i="16"/>
  <c r="H135" i="16"/>
  <c r="K134" i="16"/>
  <c r="J134" i="16"/>
  <c r="I134" i="16"/>
  <c r="H134" i="16"/>
  <c r="K133" i="16"/>
  <c r="J133" i="16"/>
  <c r="I133" i="16"/>
  <c r="H133" i="16"/>
  <c r="K132" i="16"/>
  <c r="J132" i="16"/>
  <c r="I132" i="16"/>
  <c r="H132" i="16"/>
  <c r="K131" i="16"/>
  <c r="J131" i="16"/>
  <c r="I131" i="16"/>
  <c r="H131" i="16"/>
  <c r="K130" i="16"/>
  <c r="J130" i="16"/>
  <c r="I130" i="16"/>
  <c r="H130" i="16"/>
  <c r="K129" i="16"/>
  <c r="J129" i="16"/>
  <c r="I129" i="16"/>
  <c r="H129" i="16"/>
  <c r="K128" i="16"/>
  <c r="J128" i="16"/>
  <c r="I128" i="16"/>
  <c r="H128" i="16"/>
  <c r="K127" i="16"/>
  <c r="J127" i="16"/>
  <c r="I127" i="16"/>
  <c r="H127" i="16"/>
  <c r="K126" i="16"/>
  <c r="J126" i="16"/>
  <c r="I126" i="16"/>
  <c r="H126" i="16"/>
  <c r="K125" i="16"/>
  <c r="J125" i="16"/>
  <c r="I125" i="16"/>
  <c r="H125" i="16"/>
  <c r="K124" i="16"/>
  <c r="J124" i="16"/>
  <c r="I124" i="16"/>
  <c r="H124" i="16"/>
  <c r="K123" i="16"/>
  <c r="J123" i="16"/>
  <c r="I123" i="16"/>
  <c r="H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5" i="16"/>
  <c r="J95" i="16"/>
  <c r="I95" i="16"/>
  <c r="H95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7" i="16"/>
  <c r="J87" i="16"/>
  <c r="I87" i="16"/>
  <c r="H87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H32" i="16"/>
  <c r="I32" i="16"/>
  <c r="K31" i="16"/>
  <c r="H31" i="16"/>
  <c r="I31" i="16"/>
  <c r="K30" i="16"/>
  <c r="H30" i="16"/>
  <c r="I30" i="16"/>
  <c r="K29" i="16"/>
  <c r="H29" i="16"/>
  <c r="I29" i="16"/>
  <c r="K28" i="16"/>
  <c r="H28" i="16"/>
  <c r="I28" i="16"/>
  <c r="K27" i="16"/>
  <c r="H27" i="16"/>
  <c r="I27" i="16"/>
  <c r="K26" i="16"/>
  <c r="H26" i="16"/>
  <c r="I26" i="16"/>
  <c r="K25" i="16"/>
  <c r="I25" i="16"/>
  <c r="H25" i="16"/>
  <c r="K24" i="16"/>
  <c r="H24" i="16"/>
  <c r="I24" i="16"/>
  <c r="K23" i="16"/>
  <c r="I23" i="16"/>
  <c r="H23" i="16"/>
  <c r="K22" i="16"/>
  <c r="H22" i="16"/>
  <c r="I22" i="16"/>
  <c r="K21" i="16"/>
  <c r="H21" i="16"/>
  <c r="I21" i="16"/>
  <c r="K20" i="16"/>
  <c r="H20" i="16"/>
  <c r="I20" i="16"/>
  <c r="K19" i="16"/>
  <c r="H19" i="16"/>
  <c r="I19" i="16"/>
  <c r="K18" i="16"/>
  <c r="H18" i="16"/>
  <c r="I18" i="16"/>
  <c r="K17" i="16"/>
  <c r="I17" i="16"/>
  <c r="H17" i="16"/>
  <c r="K16" i="16"/>
  <c r="H16" i="16"/>
  <c r="I16" i="16"/>
  <c r="K15" i="16"/>
  <c r="H15" i="16"/>
  <c r="I15" i="16"/>
  <c r="K14" i="16"/>
  <c r="H14" i="16"/>
  <c r="I14" i="16"/>
  <c r="K13" i="16"/>
  <c r="H13" i="16"/>
  <c r="I13" i="16"/>
  <c r="K12" i="16"/>
  <c r="H12" i="16"/>
  <c r="I12" i="16"/>
  <c r="K11" i="16"/>
  <c r="H11" i="16"/>
  <c r="I11" i="16"/>
  <c r="K10" i="16"/>
  <c r="H10" i="16"/>
  <c r="I10" i="16"/>
  <c r="K9" i="16"/>
  <c r="H9" i="16"/>
  <c r="I9" i="16"/>
  <c r="K8" i="16"/>
  <c r="H8" i="16"/>
  <c r="I8" i="16"/>
  <c r="K7" i="16"/>
  <c r="H7" i="16"/>
  <c r="K6" i="16"/>
  <c r="H6" i="16"/>
  <c r="K5" i="16"/>
  <c r="H5" i="16"/>
  <c r="J5" i="16"/>
  <c r="K4" i="16"/>
  <c r="H4" i="16"/>
  <c r="I4" i="16"/>
  <c r="K3" i="16"/>
  <c r="H3" i="16"/>
  <c r="K2" i="16"/>
  <c r="H2" i="16"/>
  <c r="I5" i="16" l="1"/>
  <c r="J4" i="30"/>
  <c r="I4" i="30"/>
  <c r="X18" i="30"/>
  <c r="Q14" i="16"/>
  <c r="I13" i="30"/>
  <c r="I30" i="30"/>
  <c r="J30" i="30"/>
  <c r="J9" i="16"/>
  <c r="J11" i="16"/>
  <c r="J13" i="16"/>
  <c r="J15" i="16"/>
  <c r="J17" i="16"/>
  <c r="J19" i="16"/>
  <c r="J21" i="16"/>
  <c r="J23" i="16"/>
  <c r="J25" i="16"/>
  <c r="J27" i="16"/>
  <c r="J29" i="16"/>
  <c r="J31" i="16"/>
  <c r="V14" i="16"/>
  <c r="I7" i="16"/>
  <c r="J7" i="16"/>
  <c r="I28" i="30"/>
  <c r="J28" i="30"/>
  <c r="I26" i="30"/>
  <c r="I23" i="30"/>
  <c r="I27" i="30"/>
  <c r="I9" i="30"/>
  <c r="J32" i="30"/>
  <c r="V15" i="30"/>
  <c r="Q15" i="16"/>
  <c r="I7" i="30"/>
  <c r="I12" i="30"/>
  <c r="J12" i="30"/>
  <c r="I20" i="30"/>
  <c r="J20" i="30"/>
  <c r="J24" i="30"/>
  <c r="I32" i="30"/>
  <c r="I2" i="30"/>
  <c r="I18" i="30"/>
  <c r="J4" i="16"/>
  <c r="I6" i="30"/>
  <c r="J6" i="30"/>
  <c r="I6" i="16"/>
  <c r="J6" i="16"/>
  <c r="J8" i="16"/>
  <c r="J10" i="16"/>
  <c r="J12" i="16"/>
  <c r="J14" i="16"/>
  <c r="J16" i="16"/>
  <c r="J18" i="16"/>
  <c r="J20" i="16"/>
  <c r="J22" i="16"/>
  <c r="J24" i="16"/>
  <c r="J26" i="16"/>
  <c r="J28" i="16"/>
  <c r="J30" i="16"/>
  <c r="J32" i="16"/>
  <c r="J8" i="30"/>
  <c r="I16" i="30"/>
  <c r="I22" i="30"/>
  <c r="J29" i="30"/>
  <c r="I31" i="30"/>
  <c r="J3" i="30"/>
  <c r="J11" i="30"/>
  <c r="J19" i="30"/>
  <c r="J21" i="30"/>
  <c r="S18" i="30"/>
  <c r="R15" i="30"/>
  <c r="X15" i="30"/>
  <c r="J2" i="30"/>
  <c r="R14" i="30"/>
  <c r="I8" i="30"/>
  <c r="I15" i="30"/>
  <c r="J15" i="30"/>
  <c r="S14" i="30"/>
  <c r="J9" i="30"/>
  <c r="I10" i="30"/>
  <c r="J10" i="30"/>
  <c r="I25" i="30"/>
  <c r="J25" i="30"/>
  <c r="S15" i="30"/>
  <c r="I17" i="30"/>
  <c r="J17" i="30"/>
  <c r="X14" i="30"/>
  <c r="J23" i="30"/>
  <c r="J31" i="30"/>
  <c r="J18" i="30"/>
  <c r="J26" i="30"/>
  <c r="R14" i="16"/>
  <c r="R15" i="16"/>
  <c r="V15" i="16"/>
  <c r="I3" i="16"/>
  <c r="J3" i="16"/>
  <c r="J2" i="16"/>
  <c r="I2" i="16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B36" i="6"/>
  <c r="C36" i="6" s="1"/>
  <c r="B35" i="6"/>
  <c r="C35" i="6" s="1"/>
  <c r="B34" i="6"/>
  <c r="C34" i="6" s="1"/>
  <c r="B33" i="6"/>
  <c r="C33" i="6" s="1"/>
  <c r="B32" i="6"/>
  <c r="C32" i="6" s="1"/>
  <c r="B31" i="6"/>
  <c r="C31" i="6" s="1"/>
  <c r="B30" i="6"/>
  <c r="C30" i="6" s="1"/>
  <c r="B29" i="6"/>
  <c r="C29" i="6" s="1"/>
  <c r="B28" i="6"/>
  <c r="C28" i="6" s="1"/>
  <c r="B27" i="6"/>
  <c r="C27" i="6" s="1"/>
  <c r="B26" i="6"/>
  <c r="C26" i="6" s="1"/>
  <c r="B25" i="6"/>
  <c r="C25" i="6" s="1"/>
  <c r="B24" i="6"/>
  <c r="C24" i="6" s="1"/>
  <c r="B23" i="6"/>
  <c r="C23" i="6" s="1"/>
  <c r="B22" i="6"/>
  <c r="C22" i="6" s="1"/>
  <c r="B21" i="6"/>
  <c r="C21" i="6" s="1"/>
  <c r="B20" i="6"/>
  <c r="C20" i="6" s="1"/>
  <c r="B19" i="6"/>
  <c r="C19" i="6" s="1"/>
  <c r="B18" i="6"/>
  <c r="C18" i="6" s="1"/>
  <c r="B17" i="6"/>
  <c r="C17" i="6" s="1"/>
  <c r="B16" i="6"/>
  <c r="C16" i="6" s="1"/>
  <c r="B15" i="6"/>
  <c r="C15" i="6" s="1"/>
  <c r="B14" i="6"/>
  <c r="C14" i="6" s="1"/>
  <c r="B13" i="6"/>
  <c r="C13" i="6" s="1"/>
  <c r="B12" i="6"/>
  <c r="C12" i="6" s="1"/>
  <c r="B11" i="6"/>
  <c r="C11" i="6" s="1"/>
  <c r="B10" i="6"/>
  <c r="C10" i="6" s="1"/>
  <c r="B9" i="6"/>
  <c r="C9" i="6" s="1"/>
  <c r="B8" i="6"/>
  <c r="C8" i="6" s="1"/>
  <c r="B7" i="6"/>
  <c r="C7" i="6" s="1"/>
  <c r="B6" i="6"/>
  <c r="C6" i="6" s="1"/>
  <c r="B36" i="5"/>
  <c r="C36" i="5" s="1"/>
  <c r="B35" i="5"/>
  <c r="C35" i="5" s="1"/>
  <c r="B34" i="5"/>
  <c r="C34" i="5" s="1"/>
  <c r="B33" i="5"/>
  <c r="C33" i="5" s="1"/>
  <c r="B32" i="5"/>
  <c r="C32" i="5" s="1"/>
  <c r="B31" i="5"/>
  <c r="C31" i="5" s="1"/>
  <c r="B30" i="5"/>
  <c r="C30" i="5" s="1"/>
  <c r="B29" i="5"/>
  <c r="C29" i="5" s="1"/>
  <c r="B28" i="5"/>
  <c r="C28" i="5" s="1"/>
  <c r="B27" i="5"/>
  <c r="C27" i="5" s="1"/>
  <c r="B26" i="5"/>
  <c r="C26" i="5" s="1"/>
  <c r="B25" i="5"/>
  <c r="C25" i="5" s="1"/>
  <c r="B24" i="5"/>
  <c r="C24" i="5" s="1"/>
  <c r="B23" i="5"/>
  <c r="C23" i="5" s="1"/>
  <c r="B22" i="5"/>
  <c r="C22" i="5" s="1"/>
  <c r="B21" i="5"/>
  <c r="C21" i="5" s="1"/>
  <c r="B20" i="5"/>
  <c r="C20" i="5" s="1"/>
  <c r="B19" i="5"/>
  <c r="C19" i="5" s="1"/>
  <c r="B18" i="5"/>
  <c r="C18" i="5" s="1"/>
  <c r="B17" i="5"/>
  <c r="C17" i="5" s="1"/>
  <c r="B16" i="5"/>
  <c r="C16" i="5" s="1"/>
  <c r="B15" i="5"/>
  <c r="C15" i="5" s="1"/>
  <c r="B14" i="5"/>
  <c r="C14" i="5" s="1"/>
  <c r="B13" i="5"/>
  <c r="C13" i="5" s="1"/>
  <c r="B12" i="5"/>
  <c r="C12" i="5" s="1"/>
  <c r="B11" i="5"/>
  <c r="C11" i="5" s="1"/>
  <c r="B10" i="5"/>
  <c r="C10" i="5" s="1"/>
  <c r="B9" i="5"/>
  <c r="C9" i="5" s="1"/>
  <c r="B8" i="5"/>
  <c r="C8" i="5" s="1"/>
  <c r="B7" i="5"/>
  <c r="C7" i="5" s="1"/>
  <c r="B6" i="5"/>
  <c r="C6" i="5" s="1"/>
  <c r="B36" i="2"/>
  <c r="C36" i="2" s="1"/>
  <c r="B35" i="2"/>
  <c r="C35" i="2" s="1"/>
  <c r="B34" i="2"/>
  <c r="C34" i="2" s="1"/>
  <c r="B33" i="2"/>
  <c r="C33" i="2" s="1"/>
  <c r="B32" i="2"/>
  <c r="C32" i="2" s="1"/>
  <c r="B31" i="2"/>
  <c r="C31" i="2" s="1"/>
  <c r="B30" i="2"/>
  <c r="C30" i="2" s="1"/>
  <c r="B29" i="2"/>
  <c r="C29" i="2" s="1"/>
  <c r="B28" i="2"/>
  <c r="C28" i="2" s="1"/>
  <c r="B27" i="2"/>
  <c r="C27" i="2" s="1"/>
  <c r="B26" i="2"/>
  <c r="C26" i="2" s="1"/>
  <c r="B25" i="2"/>
  <c r="C25" i="2" s="1"/>
  <c r="B24" i="2"/>
  <c r="C24" i="2" s="1"/>
  <c r="B23" i="2"/>
  <c r="C23" i="2" s="1"/>
  <c r="B22" i="2"/>
  <c r="C22" i="2" s="1"/>
  <c r="B21" i="2"/>
  <c r="C21" i="2" s="1"/>
  <c r="B20" i="2"/>
  <c r="C20" i="2" s="1"/>
  <c r="B19" i="2"/>
  <c r="C19" i="2" s="1"/>
  <c r="B18" i="2"/>
  <c r="C18" i="2" s="1"/>
  <c r="B17" i="2"/>
  <c r="C17" i="2" s="1"/>
  <c r="B16" i="2"/>
  <c r="C16" i="2" s="1"/>
  <c r="B15" i="2"/>
  <c r="C15" i="2" s="1"/>
  <c r="B14" i="2"/>
  <c r="C14" i="2" s="1"/>
  <c r="B13" i="2"/>
  <c r="C13" i="2" s="1"/>
  <c r="B12" i="2"/>
  <c r="C12" i="2" s="1"/>
  <c r="B11" i="2"/>
  <c r="C11" i="2" s="1"/>
  <c r="B10" i="2"/>
  <c r="C10" i="2" s="1"/>
  <c r="B9" i="2"/>
  <c r="C9" i="2" s="1"/>
  <c r="B8" i="2"/>
  <c r="C8" i="2" s="1"/>
  <c r="B7" i="2"/>
  <c r="C7" i="2" s="1"/>
  <c r="B6" i="2"/>
  <c r="C6" i="2" s="1"/>
  <c r="B36" i="1"/>
  <c r="C36" i="1" s="1"/>
  <c r="B35" i="1"/>
  <c r="C35" i="1" s="1"/>
  <c r="B34" i="1"/>
  <c r="C34" i="1" s="1"/>
  <c r="B33" i="1"/>
  <c r="C33" i="1" s="1"/>
  <c r="B32" i="1"/>
  <c r="C32" i="1" s="1"/>
  <c r="B31" i="1"/>
  <c r="C31" i="1" s="1"/>
  <c r="B30" i="1"/>
  <c r="C30" i="1" s="1"/>
  <c r="B29" i="1"/>
  <c r="C29" i="1" s="1"/>
  <c r="B28" i="1"/>
  <c r="C28" i="1" s="1"/>
  <c r="B27" i="1"/>
  <c r="C27" i="1" s="1"/>
  <c r="B26" i="1"/>
  <c r="C26" i="1" s="1"/>
  <c r="B25" i="1"/>
  <c r="C25" i="1" s="1"/>
  <c r="B24" i="1"/>
  <c r="C24" i="1" s="1"/>
  <c r="B23" i="1"/>
  <c r="C23" i="1" s="1"/>
  <c r="B22" i="1"/>
  <c r="C22" i="1" s="1"/>
  <c r="B21" i="1"/>
  <c r="C21" i="1" s="1"/>
  <c r="B20" i="1"/>
  <c r="C20" i="1" s="1"/>
  <c r="B19" i="1"/>
  <c r="C19" i="1" s="1"/>
  <c r="B18" i="1"/>
  <c r="C18" i="1" s="1"/>
  <c r="B17" i="1"/>
  <c r="C17" i="1" s="1"/>
  <c r="B16" i="1"/>
  <c r="C16" i="1" s="1"/>
  <c r="B15" i="1"/>
  <c r="C15" i="1" s="1"/>
  <c r="B14" i="1"/>
  <c r="C14" i="1" s="1"/>
  <c r="B13" i="1"/>
  <c r="C13" i="1" s="1"/>
  <c r="B12" i="1"/>
  <c r="C12" i="1" s="1"/>
  <c r="B11" i="1"/>
  <c r="C11" i="1" s="1"/>
  <c r="B10" i="1"/>
  <c r="C10" i="1" s="1"/>
  <c r="B9" i="1"/>
  <c r="C9" i="1" s="1"/>
  <c r="B8" i="1"/>
  <c r="C8" i="1" s="1"/>
  <c r="B7" i="1"/>
  <c r="C7" i="1" s="1"/>
  <c r="B6" i="1"/>
  <c r="C6" i="1" s="1"/>
  <c r="B26" i="7"/>
  <c r="C26" i="7" s="1"/>
  <c r="B25" i="7"/>
  <c r="C25" i="7" s="1"/>
  <c r="B24" i="7"/>
  <c r="C24" i="7" s="1"/>
  <c r="B23" i="7"/>
  <c r="C23" i="7" s="1"/>
  <c r="B22" i="7"/>
  <c r="C22" i="7" s="1"/>
  <c r="B21" i="7"/>
  <c r="C21" i="7" s="1"/>
  <c r="B20" i="7"/>
  <c r="C20" i="7" s="1"/>
  <c r="B19" i="7"/>
  <c r="C19" i="7" s="1"/>
  <c r="B18" i="7"/>
  <c r="C18" i="7" s="1"/>
  <c r="B17" i="7"/>
  <c r="C17" i="7" s="1"/>
  <c r="B16" i="7"/>
  <c r="C16" i="7" s="1"/>
  <c r="B15" i="7"/>
  <c r="C15" i="7" s="1"/>
  <c r="B14" i="7"/>
  <c r="C14" i="7" s="1"/>
  <c r="B13" i="7"/>
  <c r="C13" i="7" s="1"/>
  <c r="B12" i="7"/>
  <c r="C12" i="7" s="1"/>
  <c r="B11" i="7"/>
  <c r="C11" i="7" s="1"/>
  <c r="B10" i="7"/>
  <c r="C10" i="7" s="1"/>
  <c r="B9" i="7"/>
  <c r="C9" i="7" s="1"/>
  <c r="B8" i="7"/>
  <c r="C8" i="7" s="1"/>
  <c r="B7" i="7"/>
  <c r="C7" i="7" s="1"/>
  <c r="B6" i="7"/>
  <c r="C6" i="7" s="1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36" i="2"/>
  <c r="J36" i="2" s="1"/>
  <c r="H35" i="2"/>
  <c r="J35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2" i="2"/>
  <c r="J22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H12" i="2"/>
  <c r="J12" i="2" s="1"/>
  <c r="H11" i="2"/>
  <c r="J11" i="2" s="1"/>
  <c r="H10" i="2"/>
  <c r="J10" i="2" s="1"/>
  <c r="H9" i="2"/>
  <c r="J9" i="2" s="1"/>
  <c r="H8" i="2"/>
  <c r="J8" i="2" s="1"/>
  <c r="H7" i="2"/>
  <c r="J7" i="2" s="1"/>
  <c r="H6" i="2"/>
  <c r="J6" i="2" s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J6" i="1"/>
  <c r="T18" i="30" l="1"/>
  <c r="J33" i="1"/>
  <c r="I33" i="1"/>
  <c r="J34" i="1"/>
  <c r="I34" i="1"/>
  <c r="J17" i="1"/>
  <c r="I17" i="1"/>
  <c r="J11" i="1"/>
  <c r="I11" i="1"/>
  <c r="J19" i="1"/>
  <c r="I19" i="1"/>
  <c r="J27" i="1"/>
  <c r="I27" i="1"/>
  <c r="J35" i="1"/>
  <c r="I35" i="1"/>
  <c r="J18" i="1"/>
  <c r="I18" i="1"/>
  <c r="J12" i="1"/>
  <c r="I12" i="1"/>
  <c r="J28" i="1"/>
  <c r="I28" i="1"/>
  <c r="J36" i="1"/>
  <c r="I36" i="1"/>
  <c r="J10" i="1"/>
  <c r="I10" i="1"/>
  <c r="J20" i="1"/>
  <c r="I20" i="1"/>
  <c r="J13" i="1"/>
  <c r="I13" i="1"/>
  <c r="J21" i="1"/>
  <c r="I21" i="1"/>
  <c r="J29" i="1"/>
  <c r="I29" i="1"/>
  <c r="J9" i="1"/>
  <c r="I9" i="1"/>
  <c r="C2" i="4"/>
  <c r="J14" i="1"/>
  <c r="I14" i="1"/>
  <c r="J22" i="1"/>
  <c r="I22" i="1"/>
  <c r="J30" i="1"/>
  <c r="I30" i="1"/>
  <c r="J26" i="1"/>
  <c r="I26" i="1"/>
  <c r="J15" i="1"/>
  <c r="I15" i="1"/>
  <c r="J23" i="1"/>
  <c r="I23" i="1"/>
  <c r="J31" i="1"/>
  <c r="I31" i="1"/>
  <c r="J25" i="1"/>
  <c r="I25" i="1"/>
  <c r="J7" i="1"/>
  <c r="I7" i="1"/>
  <c r="J8" i="1"/>
  <c r="I8" i="1"/>
  <c r="J16" i="1"/>
  <c r="I16" i="1"/>
  <c r="J24" i="1"/>
  <c r="I24" i="1"/>
  <c r="J32" i="1"/>
  <c r="I32" i="1"/>
  <c r="J12" i="6"/>
  <c r="I12" i="6"/>
  <c r="J20" i="6"/>
  <c r="I20" i="6"/>
  <c r="J28" i="6"/>
  <c r="I28" i="6"/>
  <c r="J36" i="6"/>
  <c r="I36" i="6"/>
  <c r="J13" i="6"/>
  <c r="I13" i="6"/>
  <c r="J21" i="6"/>
  <c r="I21" i="6"/>
  <c r="J29" i="6"/>
  <c r="I29" i="6"/>
  <c r="J6" i="6"/>
  <c r="I6" i="6"/>
  <c r="J14" i="6"/>
  <c r="I14" i="6"/>
  <c r="J22" i="6"/>
  <c r="I22" i="6"/>
  <c r="J30" i="6"/>
  <c r="I30" i="6"/>
  <c r="J7" i="6"/>
  <c r="I7" i="6"/>
  <c r="J15" i="6"/>
  <c r="I15" i="6"/>
  <c r="J23" i="6"/>
  <c r="I23" i="6"/>
  <c r="J31" i="6"/>
  <c r="I31" i="6"/>
  <c r="J8" i="6"/>
  <c r="I8" i="6"/>
  <c r="J16" i="6"/>
  <c r="I16" i="6"/>
  <c r="J24" i="6"/>
  <c r="I24" i="6"/>
  <c r="J32" i="6"/>
  <c r="I32" i="6"/>
  <c r="J9" i="6"/>
  <c r="I9" i="6"/>
  <c r="J17" i="6"/>
  <c r="I17" i="6"/>
  <c r="J25" i="6"/>
  <c r="I25" i="6"/>
  <c r="J33" i="6"/>
  <c r="I33" i="6"/>
  <c r="J10" i="6"/>
  <c r="I10" i="6"/>
  <c r="J18" i="6"/>
  <c r="I18" i="6"/>
  <c r="J26" i="6"/>
  <c r="I26" i="6"/>
  <c r="J34" i="6"/>
  <c r="I34" i="6"/>
  <c r="J11" i="6"/>
  <c r="I11" i="6"/>
  <c r="J19" i="6"/>
  <c r="I19" i="6"/>
  <c r="J27" i="6"/>
  <c r="I27" i="6"/>
  <c r="J35" i="6"/>
  <c r="I35" i="6"/>
  <c r="T15" i="30"/>
  <c r="U15" i="30"/>
  <c r="U18" i="30"/>
  <c r="J97" i="63"/>
  <c r="J89" i="63"/>
  <c r="J81" i="63"/>
  <c r="J73" i="63"/>
  <c r="J65" i="63"/>
  <c r="J102" i="63"/>
  <c r="J98" i="63"/>
  <c r="J90" i="63"/>
  <c r="J82" i="63"/>
  <c r="J74" i="63"/>
  <c r="J66" i="63"/>
  <c r="J58" i="63"/>
  <c r="J50" i="63"/>
  <c r="J42" i="63"/>
  <c r="J34" i="63"/>
  <c r="J26" i="63"/>
  <c r="J95" i="63"/>
  <c r="J75" i="63"/>
  <c r="J69" i="63"/>
  <c r="J54" i="63"/>
  <c r="J41" i="63"/>
  <c r="J37" i="63"/>
  <c r="J24" i="63"/>
  <c r="J19" i="63"/>
  <c r="J93" i="63"/>
  <c r="J87" i="63"/>
  <c r="J67" i="63"/>
  <c r="J55" i="63"/>
  <c r="J51" i="63"/>
  <c r="J38" i="63"/>
  <c r="J25" i="63"/>
  <c r="J21" i="63"/>
  <c r="J101" i="63"/>
  <c r="J99" i="63"/>
  <c r="J96" i="63"/>
  <c r="J76" i="63"/>
  <c r="J70" i="63"/>
  <c r="J64" i="63"/>
  <c r="J60" i="63"/>
  <c r="J47" i="63"/>
  <c r="J43" i="63"/>
  <c r="J30" i="63"/>
  <c r="J94" i="63"/>
  <c r="J77" i="63"/>
  <c r="J52" i="63"/>
  <c r="J48" i="63"/>
  <c r="J46" i="63"/>
  <c r="J27" i="63"/>
  <c r="J23" i="63"/>
  <c r="J14" i="63"/>
  <c r="J6" i="63"/>
  <c r="J91" i="63"/>
  <c r="J84" i="63"/>
  <c r="J79" i="63"/>
  <c r="J72" i="63"/>
  <c r="J56" i="63"/>
  <c r="J35" i="63"/>
  <c r="J31" i="63"/>
  <c r="J29" i="63"/>
  <c r="J15" i="63"/>
  <c r="J7" i="63"/>
  <c r="J39" i="63"/>
  <c r="J33" i="63"/>
  <c r="J16" i="63"/>
  <c r="J8" i="63"/>
  <c r="J88" i="63"/>
  <c r="J83" i="63"/>
  <c r="J10" i="63"/>
  <c r="J85" i="63"/>
  <c r="J78" i="63"/>
  <c r="J68" i="63"/>
  <c r="J86" i="63"/>
  <c r="J62" i="63"/>
  <c r="J22" i="63"/>
  <c r="J17" i="63"/>
  <c r="J9" i="63"/>
  <c r="J71" i="63"/>
  <c r="J45" i="63"/>
  <c r="J20" i="63"/>
  <c r="J2" i="63"/>
  <c r="J100" i="63"/>
  <c r="J61" i="63"/>
  <c r="J59" i="63"/>
  <c r="J57" i="63"/>
  <c r="J36" i="63"/>
  <c r="J32" i="63"/>
  <c r="J18" i="63"/>
  <c r="J12" i="63"/>
  <c r="J4" i="63"/>
  <c r="J92" i="63"/>
  <c r="J44" i="63"/>
  <c r="J5" i="63"/>
  <c r="J3" i="63"/>
  <c r="J40" i="63"/>
  <c r="J80" i="63"/>
  <c r="J11" i="63"/>
  <c r="J13" i="63"/>
  <c r="J49" i="63"/>
  <c r="J28" i="63"/>
  <c r="J63" i="63"/>
  <c r="J53" i="63"/>
  <c r="K98" i="63"/>
  <c r="K91" i="63"/>
  <c r="K83" i="63"/>
  <c r="K75" i="63"/>
  <c r="K67" i="63"/>
  <c r="K99" i="63"/>
  <c r="K92" i="63"/>
  <c r="K84" i="63"/>
  <c r="K76" i="63"/>
  <c r="K68" i="63"/>
  <c r="K60" i="63"/>
  <c r="K52" i="63"/>
  <c r="K44" i="63"/>
  <c r="K36" i="63"/>
  <c r="K28" i="63"/>
  <c r="K93" i="63"/>
  <c r="K87" i="63"/>
  <c r="K81" i="63"/>
  <c r="K59" i="63"/>
  <c r="K55" i="63"/>
  <c r="K42" i="63"/>
  <c r="K38" i="63"/>
  <c r="K25" i="63"/>
  <c r="K21" i="63"/>
  <c r="K85" i="63"/>
  <c r="K79" i="63"/>
  <c r="K73" i="63"/>
  <c r="K56" i="63"/>
  <c r="K43" i="63"/>
  <c r="K39" i="63"/>
  <c r="K26" i="63"/>
  <c r="K22" i="63"/>
  <c r="K94" i="63"/>
  <c r="K88" i="63"/>
  <c r="K82" i="63"/>
  <c r="K61" i="63"/>
  <c r="K48" i="63"/>
  <c r="K35" i="63"/>
  <c r="K31" i="63"/>
  <c r="K89" i="63"/>
  <c r="K72" i="63"/>
  <c r="K54" i="63"/>
  <c r="K50" i="63"/>
  <c r="K29" i="63"/>
  <c r="K16" i="63"/>
  <c r="K8" i="63"/>
  <c r="K96" i="63"/>
  <c r="K86" i="63"/>
  <c r="K74" i="63"/>
  <c r="K69" i="63"/>
  <c r="K62" i="63"/>
  <c r="K58" i="63"/>
  <c r="K37" i="63"/>
  <c r="K33" i="63"/>
  <c r="K17" i="63"/>
  <c r="K9" i="63"/>
  <c r="K101" i="63"/>
  <c r="K71" i="63"/>
  <c r="K64" i="63"/>
  <c r="K45" i="63"/>
  <c r="K41" i="63"/>
  <c r="K10" i="63"/>
  <c r="K2" i="63"/>
  <c r="K100" i="63"/>
  <c r="K78" i="63"/>
  <c r="K51" i="63"/>
  <c r="K30" i="63"/>
  <c r="K12" i="63"/>
  <c r="K97" i="63"/>
  <c r="K90" i="63"/>
  <c r="K80" i="63"/>
  <c r="K53" i="63"/>
  <c r="K49" i="63"/>
  <c r="K47" i="63"/>
  <c r="K24" i="63"/>
  <c r="K20" i="63"/>
  <c r="K11" i="63"/>
  <c r="K3" i="63"/>
  <c r="K95" i="63"/>
  <c r="K66" i="63"/>
  <c r="K57" i="63"/>
  <c r="K32" i="63"/>
  <c r="K18" i="63"/>
  <c r="K4" i="63"/>
  <c r="K77" i="63"/>
  <c r="K70" i="63"/>
  <c r="K65" i="63"/>
  <c r="K63" i="63"/>
  <c r="K23" i="63"/>
  <c r="K14" i="63"/>
  <c r="K6" i="63"/>
  <c r="K27" i="63"/>
  <c r="K19" i="63"/>
  <c r="K102" i="63"/>
  <c r="K7" i="63"/>
  <c r="K34" i="63"/>
  <c r="K13" i="63"/>
  <c r="K40" i="63"/>
  <c r="K5" i="63"/>
  <c r="K46" i="63"/>
  <c r="K15" i="63"/>
  <c r="S15" i="16"/>
  <c r="T14" i="30"/>
  <c r="I102" i="63"/>
  <c r="I95" i="63"/>
  <c r="I87" i="63"/>
  <c r="I79" i="63"/>
  <c r="I71" i="63"/>
  <c r="I101" i="63"/>
  <c r="I96" i="63"/>
  <c r="I88" i="63"/>
  <c r="I80" i="63"/>
  <c r="I72" i="63"/>
  <c r="I64" i="63"/>
  <c r="I56" i="63"/>
  <c r="I48" i="63"/>
  <c r="I40" i="63"/>
  <c r="I32" i="63"/>
  <c r="I24" i="63"/>
  <c r="I89" i="63"/>
  <c r="I83" i="63"/>
  <c r="I77" i="63"/>
  <c r="I53" i="63"/>
  <c r="I49" i="63"/>
  <c r="I36" i="63"/>
  <c r="I23" i="63"/>
  <c r="I81" i="63"/>
  <c r="I75" i="63"/>
  <c r="I69" i="63"/>
  <c r="I54" i="63"/>
  <c r="I50" i="63"/>
  <c r="I37" i="63"/>
  <c r="I33" i="63"/>
  <c r="I90" i="63"/>
  <c r="I84" i="63"/>
  <c r="I78" i="63"/>
  <c r="I63" i="63"/>
  <c r="I59" i="63"/>
  <c r="I46" i="63"/>
  <c r="I42" i="63"/>
  <c r="I29" i="63"/>
  <c r="I25" i="63"/>
  <c r="I20" i="63"/>
  <c r="I92" i="63"/>
  <c r="I82" i="63"/>
  <c r="I70" i="63"/>
  <c r="I65" i="63"/>
  <c r="I61" i="63"/>
  <c r="I21" i="63"/>
  <c r="I12" i="63"/>
  <c r="I4" i="63"/>
  <c r="I99" i="63"/>
  <c r="I67" i="63"/>
  <c r="I44" i="63"/>
  <c r="I13" i="63"/>
  <c r="I5" i="63"/>
  <c r="I94" i="63"/>
  <c r="I52" i="63"/>
  <c r="I27" i="63"/>
  <c r="I19" i="63"/>
  <c r="I14" i="63"/>
  <c r="I6" i="63"/>
  <c r="I93" i="63"/>
  <c r="I43" i="63"/>
  <c r="I39" i="63"/>
  <c r="I8" i="63"/>
  <c r="I73" i="63"/>
  <c r="I91" i="63"/>
  <c r="I74" i="63"/>
  <c r="I60" i="63"/>
  <c r="I58" i="63"/>
  <c r="I35" i="63"/>
  <c r="I31" i="63"/>
  <c r="I15" i="63"/>
  <c r="I7" i="63"/>
  <c r="I98" i="63"/>
  <c r="I86" i="63"/>
  <c r="I76" i="63"/>
  <c r="I62" i="63"/>
  <c r="I41" i="63"/>
  <c r="I16" i="63"/>
  <c r="I55" i="63"/>
  <c r="I34" i="63"/>
  <c r="I30" i="63"/>
  <c r="I28" i="63"/>
  <c r="I10" i="63"/>
  <c r="I2" i="63"/>
  <c r="I57" i="63"/>
  <c r="I47" i="63"/>
  <c r="I45" i="63"/>
  <c r="I51" i="63"/>
  <c r="I26" i="63"/>
  <c r="I9" i="63"/>
  <c r="I3" i="63"/>
  <c r="I68" i="63"/>
  <c r="I18" i="63"/>
  <c r="I85" i="63"/>
  <c r="I66" i="63"/>
  <c r="I17" i="63"/>
  <c r="I100" i="63"/>
  <c r="I22" i="63"/>
  <c r="I97" i="63"/>
  <c r="I38" i="63"/>
  <c r="I11" i="63"/>
  <c r="S16" i="30"/>
  <c r="H100" i="63"/>
  <c r="H93" i="63"/>
  <c r="H85" i="63"/>
  <c r="H77" i="63"/>
  <c r="H69" i="63"/>
  <c r="H94" i="63"/>
  <c r="H86" i="63"/>
  <c r="H78" i="63"/>
  <c r="H70" i="63"/>
  <c r="H62" i="63"/>
  <c r="H54" i="63"/>
  <c r="H46" i="63"/>
  <c r="H38" i="63"/>
  <c r="H30" i="63"/>
  <c r="H22" i="63"/>
  <c r="H102" i="63"/>
  <c r="H97" i="63"/>
  <c r="H91" i="63"/>
  <c r="H71" i="63"/>
  <c r="H65" i="63"/>
  <c r="H52" i="63"/>
  <c r="H48" i="63"/>
  <c r="H35" i="63"/>
  <c r="H31" i="63"/>
  <c r="H95" i="63"/>
  <c r="H89" i="63"/>
  <c r="H83" i="63"/>
  <c r="H53" i="63"/>
  <c r="H49" i="63"/>
  <c r="H36" i="63"/>
  <c r="H32" i="63"/>
  <c r="H98" i="63"/>
  <c r="H92" i="63"/>
  <c r="H72" i="63"/>
  <c r="H66" i="63"/>
  <c r="H58" i="63"/>
  <c r="H45" i="63"/>
  <c r="H41" i="63"/>
  <c r="H28" i="63"/>
  <c r="H24" i="63"/>
  <c r="H18" i="63"/>
  <c r="H87" i="63"/>
  <c r="H80" i="63"/>
  <c r="H75" i="63"/>
  <c r="H68" i="63"/>
  <c r="H63" i="63"/>
  <c r="H59" i="63"/>
  <c r="H57" i="63"/>
  <c r="H34" i="63"/>
  <c r="H10" i="63"/>
  <c r="H2" i="63"/>
  <c r="H61" i="63"/>
  <c r="H42" i="63"/>
  <c r="H40" i="63"/>
  <c r="H11" i="63"/>
  <c r="H3" i="63"/>
  <c r="H82" i="63"/>
  <c r="H50" i="63"/>
  <c r="H44" i="63"/>
  <c r="H25" i="63"/>
  <c r="H23" i="63"/>
  <c r="H21" i="63"/>
  <c r="H12" i="63"/>
  <c r="H4" i="63"/>
  <c r="H74" i="63"/>
  <c r="H56" i="63"/>
  <c r="H6" i="63"/>
  <c r="H101" i="63"/>
  <c r="H99" i="63"/>
  <c r="H96" i="63"/>
  <c r="H84" i="63"/>
  <c r="H79" i="63"/>
  <c r="H67" i="63"/>
  <c r="H33" i="63"/>
  <c r="H29" i="63"/>
  <c r="H27" i="63"/>
  <c r="H19" i="63"/>
  <c r="H13" i="63"/>
  <c r="H5" i="63"/>
  <c r="H81" i="63"/>
  <c r="H37" i="63"/>
  <c r="H14" i="63"/>
  <c r="H88" i="63"/>
  <c r="H76" i="63"/>
  <c r="H47" i="63"/>
  <c r="H43" i="63"/>
  <c r="H20" i="63"/>
  <c r="H16" i="63"/>
  <c r="H8" i="63"/>
  <c r="H73" i="63"/>
  <c r="H7" i="63"/>
  <c r="H90" i="63"/>
  <c r="H60" i="63"/>
  <c r="H64" i="63"/>
  <c r="H39" i="63"/>
  <c r="H15" i="63"/>
  <c r="H51" i="63"/>
  <c r="H26" i="63"/>
  <c r="H9" i="63"/>
  <c r="H17" i="63"/>
  <c r="H55" i="63"/>
  <c r="V16" i="30"/>
  <c r="V17" i="30"/>
  <c r="U14" i="30"/>
  <c r="T16" i="30"/>
  <c r="U17" i="30"/>
  <c r="T17" i="30"/>
  <c r="S17" i="30"/>
  <c r="R17" i="30"/>
  <c r="X17" i="30"/>
  <c r="U16" i="30"/>
  <c r="X16" i="30"/>
  <c r="R16" i="30"/>
  <c r="S16" i="16"/>
  <c r="R16" i="16"/>
  <c r="V16" i="16"/>
  <c r="Q16" i="16"/>
  <c r="S14" i="16"/>
  <c r="T16" i="16"/>
  <c r="V17" i="16"/>
  <c r="Q17" i="16"/>
  <c r="T15" i="16"/>
  <c r="T17" i="16"/>
  <c r="S17" i="16"/>
  <c r="T14" i="16"/>
  <c r="R17" i="16"/>
  <c r="H2" i="4" l="1"/>
  <c r="C9" i="4"/>
  <c r="C21" i="4"/>
  <c r="C24" i="4"/>
  <c r="C4" i="4"/>
  <c r="C19" i="4"/>
  <c r="C18" i="4"/>
  <c r="C25" i="4"/>
  <c r="C6" i="4"/>
  <c r="C14" i="4"/>
  <c r="C7" i="4"/>
  <c r="C20" i="4"/>
  <c r="C22" i="4"/>
  <c r="C28" i="4"/>
  <c r="C3" i="4"/>
  <c r="C11" i="4"/>
  <c r="C10" i="4"/>
  <c r="C17" i="4"/>
  <c r="C32" i="4"/>
  <c r="C31" i="4"/>
  <c r="C13" i="4"/>
  <c r="C30" i="4"/>
  <c r="C23" i="4"/>
  <c r="C12" i="4"/>
  <c r="C27" i="4"/>
  <c r="C26" i="4"/>
  <c r="C5" i="4"/>
  <c r="C16" i="4"/>
  <c r="C8" i="4"/>
  <c r="C15" i="4"/>
  <c r="C29" i="4"/>
  <c r="G7" i="4"/>
  <c r="G6" i="4"/>
  <c r="G5" i="4"/>
  <c r="G4" i="4"/>
  <c r="G3" i="4"/>
  <c r="G2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AA17" i="4"/>
  <c r="AA16" i="4"/>
  <c r="Z17" i="4" s="1"/>
  <c r="Z16" i="4"/>
  <c r="AC17" i="4"/>
  <c r="AC16" i="4"/>
  <c r="R22" i="30" a="1"/>
  <c r="T26" i="30" s="1"/>
  <c r="Q20" i="16" a="1"/>
  <c r="S20" i="16" s="1"/>
  <c r="L31" i="4" l="1"/>
  <c r="H18" i="4"/>
  <c r="L8" i="4"/>
  <c r="L16" i="4"/>
  <c r="L24" i="4"/>
  <c r="L32" i="4"/>
  <c r="H15" i="4"/>
  <c r="H30" i="4"/>
  <c r="H28" i="4"/>
  <c r="H19" i="4"/>
  <c r="L23" i="4"/>
  <c r="H23" i="4"/>
  <c r="L9" i="4"/>
  <c r="L25" i="4"/>
  <c r="H8" i="4"/>
  <c r="H13" i="4"/>
  <c r="H4" i="4"/>
  <c r="L10" i="4"/>
  <c r="L18" i="4"/>
  <c r="L26" i="4"/>
  <c r="L3" i="4"/>
  <c r="H16" i="4"/>
  <c r="H31" i="4"/>
  <c r="H20" i="4"/>
  <c r="H24" i="4"/>
  <c r="L11" i="4"/>
  <c r="L19" i="4"/>
  <c r="L27" i="4"/>
  <c r="L4" i="4"/>
  <c r="H5" i="4"/>
  <c r="H32" i="4"/>
  <c r="H7" i="4"/>
  <c r="H21" i="4"/>
  <c r="L12" i="4"/>
  <c r="L20" i="4"/>
  <c r="L28" i="4"/>
  <c r="L5" i="4"/>
  <c r="H26" i="4"/>
  <c r="H17" i="4"/>
  <c r="H14" i="4"/>
  <c r="H9" i="4"/>
  <c r="L15" i="4"/>
  <c r="H29" i="4"/>
  <c r="H3" i="4"/>
  <c r="L17" i="4"/>
  <c r="L2" i="4"/>
  <c r="H22" i="4"/>
  <c r="L13" i="4"/>
  <c r="L21" i="4"/>
  <c r="L29" i="4"/>
  <c r="L6" i="4"/>
  <c r="H27" i="4"/>
  <c r="H10" i="4"/>
  <c r="H6" i="4"/>
  <c r="L14" i="4"/>
  <c r="L22" i="4"/>
  <c r="L30" i="4"/>
  <c r="L7" i="4"/>
  <c r="H12" i="4"/>
  <c r="H11" i="4"/>
  <c r="H25" i="4"/>
  <c r="R22" i="30"/>
  <c r="AC2" i="4"/>
  <c r="Q20" i="16"/>
  <c r="R22" i="16"/>
  <c r="Z19" i="4" a="1"/>
  <c r="V23" i="30"/>
  <c r="V22" i="30"/>
  <c r="R25" i="30"/>
  <c r="U24" i="30"/>
  <c r="T25" i="30"/>
  <c r="R24" i="30"/>
  <c r="U23" i="30"/>
  <c r="U25" i="30"/>
  <c r="T23" i="30"/>
  <c r="T24" i="30"/>
  <c r="S25" i="30"/>
  <c r="S23" i="30"/>
  <c r="S22" i="30"/>
  <c r="U22" i="30"/>
  <c r="U26" i="30"/>
  <c r="V25" i="30"/>
  <c r="V26" i="30"/>
  <c r="R23" i="30"/>
  <c r="T22" i="30"/>
  <c r="S24" i="30"/>
  <c r="S26" i="30"/>
  <c r="R26" i="30"/>
  <c r="V24" i="30"/>
  <c r="T22" i="16"/>
  <c r="R21" i="16"/>
  <c r="Q23" i="16"/>
  <c r="S22" i="16"/>
  <c r="T23" i="16"/>
  <c r="T21" i="16"/>
  <c r="S23" i="16"/>
  <c r="Q22" i="16"/>
  <c r="T20" i="16"/>
  <c r="R20" i="16"/>
  <c r="S21" i="16"/>
  <c r="R23" i="16"/>
  <c r="Q21" i="16"/>
  <c r="AA2" i="4" l="1"/>
  <c r="Z3" i="4" s="1"/>
  <c r="AA3" i="4"/>
  <c r="AC3" i="4"/>
  <c r="Z2" i="4"/>
  <c r="AC31" i="4"/>
  <c r="AC30" i="4"/>
  <c r="AA30" i="4"/>
  <c r="Z31" i="4" s="1"/>
  <c r="Z30" i="4"/>
  <c r="AA31" i="4"/>
  <c r="Z19" i="4"/>
  <c r="AA20" i="4"/>
  <c r="Z20" i="4"/>
  <c r="AA19" i="4"/>
  <c r="R2" i="16" a="1"/>
  <c r="R5" i="16" s="1"/>
  <c r="S2" i="30" a="1"/>
  <c r="S2" i="30" s="1"/>
  <c r="S8" i="30" s="1"/>
  <c r="S3" i="30" l="1"/>
  <c r="S5" i="30"/>
  <c r="R4" i="16"/>
  <c r="R3" i="16"/>
  <c r="R2" i="16"/>
  <c r="R7" i="16" s="1"/>
  <c r="Z5" i="4" a="1"/>
  <c r="AA6" i="4" s="1"/>
  <c r="Z33" i="4" a="1"/>
  <c r="X16" i="4" a="1"/>
  <c r="S4" i="30"/>
  <c r="E10" i="30" s="1"/>
  <c r="F10" i="30" s="1"/>
  <c r="S6" i="30"/>
  <c r="S9" i="30" s="1"/>
  <c r="N166" i="30"/>
  <c r="E115" i="30"/>
  <c r="F115" i="30" s="1"/>
  <c r="M61" i="16"/>
  <c r="N61" i="16" s="1"/>
  <c r="O61" i="16" s="1"/>
  <c r="M124" i="16"/>
  <c r="N124" i="16" s="1"/>
  <c r="O124" i="16" s="1"/>
  <c r="M74" i="16"/>
  <c r="N74" i="16" s="1"/>
  <c r="O74" i="16" s="1"/>
  <c r="M180" i="16"/>
  <c r="N180" i="16" s="1"/>
  <c r="O180" i="16" s="1"/>
  <c r="E109" i="30" l="1"/>
  <c r="F109" i="30" s="1"/>
  <c r="E4" i="30"/>
  <c r="F4" i="30" s="1"/>
  <c r="N64" i="30"/>
  <c r="O64" i="30" s="1"/>
  <c r="P64" i="30" s="1"/>
  <c r="E169" i="30"/>
  <c r="F169" i="30" s="1"/>
  <c r="E79" i="30"/>
  <c r="F79" i="30" s="1"/>
  <c r="E74" i="30"/>
  <c r="F74" i="30" s="1"/>
  <c r="E68" i="30"/>
  <c r="F68" i="30" s="1"/>
  <c r="N172" i="30"/>
  <c r="O172" i="30" s="1"/>
  <c r="P172" i="30" s="1"/>
  <c r="E196" i="30"/>
  <c r="F196" i="30" s="1"/>
  <c r="N41" i="30"/>
  <c r="N113" i="30"/>
  <c r="E113" i="30"/>
  <c r="F113" i="30" s="1"/>
  <c r="E5" i="30"/>
  <c r="F5" i="30" s="1"/>
  <c r="N3" i="30"/>
  <c r="N138" i="30"/>
  <c r="E138" i="30"/>
  <c r="F138" i="30" s="1"/>
  <c r="E51" i="30"/>
  <c r="F51" i="30" s="1"/>
  <c r="E132" i="30"/>
  <c r="F132" i="30" s="1"/>
  <c r="N38" i="30"/>
  <c r="N200" i="30"/>
  <c r="E179" i="30"/>
  <c r="F179" i="30" s="1"/>
  <c r="N61" i="30"/>
  <c r="O61" i="30" s="1"/>
  <c r="P61" i="30" s="1"/>
  <c r="E118" i="30"/>
  <c r="F118" i="30" s="1"/>
  <c r="N67" i="30"/>
  <c r="O67" i="30" s="1"/>
  <c r="P67" i="30" s="1"/>
  <c r="E176" i="30"/>
  <c r="F176" i="30" s="1"/>
  <c r="N131" i="30"/>
  <c r="N44" i="30"/>
  <c r="N125" i="30"/>
  <c r="N103" i="30"/>
  <c r="N161" i="30"/>
  <c r="O161" i="30" s="1"/>
  <c r="P161" i="30" s="1"/>
  <c r="N195" i="30"/>
  <c r="O195" i="30" s="1"/>
  <c r="P195" i="30" s="1"/>
  <c r="N108" i="30"/>
  <c r="O108" i="30" s="1"/>
  <c r="P108" i="30" s="1"/>
  <c r="N189" i="30"/>
  <c r="O189" i="30" s="1"/>
  <c r="P189" i="30" s="1"/>
  <c r="N49" i="30"/>
  <c r="E64" i="30"/>
  <c r="F64" i="30" s="1"/>
  <c r="E128" i="30"/>
  <c r="F128" i="30" s="1"/>
  <c r="N97" i="30"/>
  <c r="E121" i="30"/>
  <c r="F121" i="30" s="1"/>
  <c r="N162" i="30"/>
  <c r="O162" i="30" s="1"/>
  <c r="P162" i="30" s="1"/>
  <c r="E58" i="30"/>
  <c r="F58" i="30" s="1"/>
  <c r="E122" i="30"/>
  <c r="F122" i="30" s="1"/>
  <c r="E186" i="30"/>
  <c r="F186" i="30" s="1"/>
  <c r="N51" i="30"/>
  <c r="N115" i="30"/>
  <c r="N179" i="30"/>
  <c r="E152" i="30"/>
  <c r="F152" i="30" s="1"/>
  <c r="E49" i="30"/>
  <c r="F49" i="30" s="1"/>
  <c r="N74" i="30"/>
  <c r="O74" i="30" s="1"/>
  <c r="P74" i="30" s="1"/>
  <c r="E35" i="30"/>
  <c r="F35" i="30" s="1"/>
  <c r="E99" i="30"/>
  <c r="F99" i="30" s="1"/>
  <c r="E163" i="30"/>
  <c r="F163" i="30" s="1"/>
  <c r="N28" i="30"/>
  <c r="N92" i="30"/>
  <c r="N156" i="30"/>
  <c r="O156" i="30" s="1"/>
  <c r="P156" i="30" s="1"/>
  <c r="N18" i="30"/>
  <c r="O18" i="30" s="1"/>
  <c r="P18" i="30" s="1"/>
  <c r="E52" i="30"/>
  <c r="F52" i="30" s="1"/>
  <c r="E116" i="30"/>
  <c r="F116" i="30" s="1"/>
  <c r="E180" i="30"/>
  <c r="F180" i="30" s="1"/>
  <c r="N45" i="30"/>
  <c r="N109" i="30"/>
  <c r="N173" i="30"/>
  <c r="N57" i="30"/>
  <c r="N50" i="30"/>
  <c r="O50" i="30" s="1"/>
  <c r="P50" i="30" s="1"/>
  <c r="E77" i="30"/>
  <c r="F77" i="30" s="1"/>
  <c r="N6" i="30"/>
  <c r="N134" i="30"/>
  <c r="E62" i="30"/>
  <c r="F62" i="30" s="1"/>
  <c r="N47" i="30"/>
  <c r="E160" i="30"/>
  <c r="F160" i="30" s="1"/>
  <c r="E23" i="30"/>
  <c r="F23" i="30" s="1"/>
  <c r="N8" i="30"/>
  <c r="O8" i="30" s="1"/>
  <c r="P8" i="30" s="1"/>
  <c r="N192" i="30"/>
  <c r="N33" i="30"/>
  <c r="O33" i="30" s="1"/>
  <c r="P33" i="30" s="1"/>
  <c r="E144" i="30"/>
  <c r="F144" i="30" s="1"/>
  <c r="N129" i="30"/>
  <c r="E145" i="30"/>
  <c r="F145" i="30" s="1"/>
  <c r="E2" i="30"/>
  <c r="F2" i="30" s="1"/>
  <c r="E66" i="30"/>
  <c r="F66" i="30" s="1"/>
  <c r="E130" i="30"/>
  <c r="F130" i="30" s="1"/>
  <c r="E194" i="30"/>
  <c r="F194" i="30" s="1"/>
  <c r="N59" i="30"/>
  <c r="O59" i="30" s="1"/>
  <c r="P59" i="30" s="1"/>
  <c r="N123" i="30"/>
  <c r="O123" i="30" s="1"/>
  <c r="P123" i="30" s="1"/>
  <c r="N187" i="30"/>
  <c r="N9" i="30"/>
  <c r="E73" i="30"/>
  <c r="F73" i="30" s="1"/>
  <c r="N98" i="30"/>
  <c r="O98" i="30" s="1"/>
  <c r="P98" i="30" s="1"/>
  <c r="E43" i="30"/>
  <c r="F43" i="30" s="1"/>
  <c r="E107" i="30"/>
  <c r="F107" i="30" s="1"/>
  <c r="E171" i="30"/>
  <c r="F171" i="30" s="1"/>
  <c r="N36" i="30"/>
  <c r="O36" i="30" s="1"/>
  <c r="P36" i="30" s="1"/>
  <c r="N100" i="30"/>
  <c r="N164" i="30"/>
  <c r="N170" i="30"/>
  <c r="E60" i="30"/>
  <c r="F60" i="30" s="1"/>
  <c r="E124" i="30"/>
  <c r="F124" i="30" s="1"/>
  <c r="E188" i="30"/>
  <c r="F188" i="30" s="1"/>
  <c r="N53" i="30"/>
  <c r="O53" i="30" s="1"/>
  <c r="P53" i="30" s="1"/>
  <c r="N117" i="30"/>
  <c r="O117" i="30" s="1"/>
  <c r="P117" i="30" s="1"/>
  <c r="N181" i="30"/>
  <c r="N89" i="30"/>
  <c r="N122" i="30"/>
  <c r="E85" i="30"/>
  <c r="F85" i="30" s="1"/>
  <c r="N14" i="30"/>
  <c r="O14" i="30" s="1"/>
  <c r="P14" i="30" s="1"/>
  <c r="N142" i="30"/>
  <c r="O142" i="30" s="1"/>
  <c r="P142" i="30" s="1"/>
  <c r="E110" i="30"/>
  <c r="F110" i="30" s="1"/>
  <c r="N55" i="30"/>
  <c r="O55" i="30" s="1"/>
  <c r="P55" i="30" s="1"/>
  <c r="N17" i="30"/>
  <c r="E71" i="30"/>
  <c r="F71" i="30" s="1"/>
  <c r="N16" i="30"/>
  <c r="E184" i="30"/>
  <c r="F184" i="30" s="1"/>
  <c r="N193" i="30"/>
  <c r="O193" i="30" s="1"/>
  <c r="P193" i="30" s="1"/>
  <c r="E193" i="30"/>
  <c r="F193" i="30" s="1"/>
  <c r="E18" i="30"/>
  <c r="F18" i="30" s="1"/>
  <c r="E82" i="30"/>
  <c r="F82" i="30" s="1"/>
  <c r="E146" i="30"/>
  <c r="F146" i="30" s="1"/>
  <c r="N11" i="30"/>
  <c r="N75" i="30"/>
  <c r="N139" i="30"/>
  <c r="O139" i="30" s="1"/>
  <c r="P139" i="30" s="1"/>
  <c r="E16" i="30"/>
  <c r="F16" i="30" s="1"/>
  <c r="N73" i="30"/>
  <c r="O73" i="30" s="1"/>
  <c r="P73" i="30" s="1"/>
  <c r="E129" i="30"/>
  <c r="F129" i="30" s="1"/>
  <c r="N178" i="30"/>
  <c r="O178" i="30" s="1"/>
  <c r="P178" i="30" s="1"/>
  <c r="E59" i="30"/>
  <c r="F59" i="30" s="1"/>
  <c r="E123" i="30"/>
  <c r="F123" i="30" s="1"/>
  <c r="E187" i="30"/>
  <c r="F187" i="30" s="1"/>
  <c r="N52" i="30"/>
  <c r="N116" i="30"/>
  <c r="O116" i="30" s="1"/>
  <c r="P116" i="30" s="1"/>
  <c r="N180" i="30"/>
  <c r="O180" i="30" s="1"/>
  <c r="P180" i="30" s="1"/>
  <c r="E12" i="30"/>
  <c r="F12" i="30" s="1"/>
  <c r="E76" i="30"/>
  <c r="F76" i="30" s="1"/>
  <c r="E140" i="30"/>
  <c r="F140" i="30" s="1"/>
  <c r="N5" i="30"/>
  <c r="N69" i="30"/>
  <c r="N133" i="30"/>
  <c r="N197" i="30"/>
  <c r="O197" i="30" s="1"/>
  <c r="P197" i="30" s="1"/>
  <c r="N185" i="30"/>
  <c r="O185" i="30" s="1"/>
  <c r="P185" i="30" s="1"/>
  <c r="E13" i="30"/>
  <c r="F13" i="30" s="1"/>
  <c r="E133" i="30"/>
  <c r="F133" i="30" s="1"/>
  <c r="N62" i="30"/>
  <c r="N190" i="30"/>
  <c r="E126" i="30"/>
  <c r="F126" i="30" s="1"/>
  <c r="N111" i="30"/>
  <c r="O111" i="30" s="1"/>
  <c r="P111" i="30" s="1"/>
  <c r="E81" i="30"/>
  <c r="F81" i="30" s="1"/>
  <c r="E87" i="30"/>
  <c r="F87" i="30" s="1"/>
  <c r="N72" i="30"/>
  <c r="O72" i="30" s="1"/>
  <c r="P72" i="30" s="1"/>
  <c r="N176" i="30"/>
  <c r="O176" i="30" s="1"/>
  <c r="P176" i="30" s="1"/>
  <c r="E8" i="30"/>
  <c r="F8" i="30" s="1"/>
  <c r="E192" i="30"/>
  <c r="F192" i="30" s="1"/>
  <c r="E9" i="30"/>
  <c r="F9" i="30" s="1"/>
  <c r="N34" i="30"/>
  <c r="O34" i="30" s="1"/>
  <c r="P34" i="30" s="1"/>
  <c r="E26" i="30"/>
  <c r="F26" i="30" s="1"/>
  <c r="E90" i="30"/>
  <c r="F90" i="30" s="1"/>
  <c r="E154" i="30"/>
  <c r="F154" i="30" s="1"/>
  <c r="N19" i="30"/>
  <c r="O19" i="30" s="1"/>
  <c r="P19" i="30" s="1"/>
  <c r="N83" i="30"/>
  <c r="N147" i="30"/>
  <c r="E48" i="30"/>
  <c r="F48" i="30" s="1"/>
  <c r="N105" i="30"/>
  <c r="O105" i="30" s="1"/>
  <c r="P105" i="30" s="1"/>
  <c r="E161" i="30"/>
  <c r="F161" i="30" s="1"/>
  <c r="E3" i="30"/>
  <c r="F3" i="30" s="1"/>
  <c r="E67" i="30"/>
  <c r="F67" i="30" s="1"/>
  <c r="E131" i="30"/>
  <c r="F131" i="30" s="1"/>
  <c r="E195" i="30"/>
  <c r="F195" i="30" s="1"/>
  <c r="N60" i="30"/>
  <c r="N124" i="30"/>
  <c r="N188" i="30"/>
  <c r="O188" i="30" s="1"/>
  <c r="P188" i="30" s="1"/>
  <c r="E20" i="30"/>
  <c r="F20" i="30" s="1"/>
  <c r="E84" i="30"/>
  <c r="F84" i="30" s="1"/>
  <c r="E148" i="30"/>
  <c r="F148" i="30" s="1"/>
  <c r="N13" i="30"/>
  <c r="O13" i="30" s="1"/>
  <c r="P13" i="30" s="1"/>
  <c r="N77" i="30"/>
  <c r="N141" i="30"/>
  <c r="E40" i="30"/>
  <c r="F40" i="30" s="1"/>
  <c r="E17" i="30"/>
  <c r="F17" i="30" s="1"/>
  <c r="E21" i="30"/>
  <c r="F21" i="30" s="1"/>
  <c r="E141" i="30"/>
  <c r="F141" i="30" s="1"/>
  <c r="N70" i="30"/>
  <c r="O70" i="30" s="1"/>
  <c r="P70" i="30" s="1"/>
  <c r="N198" i="30"/>
  <c r="O198" i="30" s="1"/>
  <c r="P198" i="30" s="1"/>
  <c r="E174" i="30"/>
  <c r="F174" i="30" s="1"/>
  <c r="N119" i="30"/>
  <c r="E137" i="30"/>
  <c r="F137" i="30" s="1"/>
  <c r="E135" i="30"/>
  <c r="F135" i="30" s="1"/>
  <c r="N80" i="30"/>
  <c r="O80" i="30" s="1"/>
  <c r="P80" i="30" s="1"/>
  <c r="E32" i="30"/>
  <c r="F32" i="30" s="1"/>
  <c r="E200" i="30"/>
  <c r="F200" i="30" s="1"/>
  <c r="E33" i="30"/>
  <c r="F33" i="30" s="1"/>
  <c r="N66" i="30"/>
  <c r="E34" i="30"/>
  <c r="F34" i="30" s="1"/>
  <c r="E98" i="30"/>
  <c r="F98" i="30" s="1"/>
  <c r="E162" i="30"/>
  <c r="F162" i="30" s="1"/>
  <c r="N27" i="30"/>
  <c r="O27" i="30" s="1"/>
  <c r="P27" i="30" s="1"/>
  <c r="N91" i="30"/>
  <c r="O91" i="30" s="1"/>
  <c r="P91" i="30" s="1"/>
  <c r="N155" i="30"/>
  <c r="O155" i="30" s="1"/>
  <c r="P155" i="30" s="1"/>
  <c r="E80" i="30"/>
  <c r="F80" i="30" s="1"/>
  <c r="N137" i="30"/>
  <c r="E177" i="30"/>
  <c r="F177" i="30" s="1"/>
  <c r="E11" i="30"/>
  <c r="F11" i="30" s="1"/>
  <c r="E75" i="30"/>
  <c r="F75" i="30" s="1"/>
  <c r="E139" i="30"/>
  <c r="F139" i="30" s="1"/>
  <c r="N4" i="30"/>
  <c r="O4" i="30" s="1"/>
  <c r="P4" i="30" s="1"/>
  <c r="N68" i="30"/>
  <c r="O68" i="30" s="1"/>
  <c r="P68" i="30" s="1"/>
  <c r="N132" i="30"/>
  <c r="O132" i="30" s="1"/>
  <c r="P132" i="30" s="1"/>
  <c r="N196" i="30"/>
  <c r="E28" i="30"/>
  <c r="F28" i="30" s="1"/>
  <c r="E92" i="30"/>
  <c r="F92" i="30" s="1"/>
  <c r="E156" i="30"/>
  <c r="F156" i="30" s="1"/>
  <c r="N21" i="30"/>
  <c r="O21" i="30" s="1"/>
  <c r="P21" i="30" s="1"/>
  <c r="N85" i="30"/>
  <c r="O85" i="30" s="1"/>
  <c r="P85" i="30" s="1"/>
  <c r="N149" i="30"/>
  <c r="O149" i="30" s="1"/>
  <c r="P149" i="30" s="1"/>
  <c r="E88" i="30"/>
  <c r="F88" i="30" s="1"/>
  <c r="E97" i="30"/>
  <c r="F97" i="30" s="1"/>
  <c r="E29" i="30"/>
  <c r="F29" i="30" s="1"/>
  <c r="E149" i="30"/>
  <c r="F149" i="30" s="1"/>
  <c r="N78" i="30"/>
  <c r="O78" i="30" s="1"/>
  <c r="P78" i="30" s="1"/>
  <c r="N58" i="30"/>
  <c r="O58" i="30" s="1"/>
  <c r="P58" i="30" s="1"/>
  <c r="E182" i="30"/>
  <c r="F182" i="30" s="1"/>
  <c r="N167" i="30"/>
  <c r="O167" i="30" s="1"/>
  <c r="P167" i="30" s="1"/>
  <c r="N2" i="30"/>
  <c r="E143" i="30"/>
  <c r="F143" i="30" s="1"/>
  <c r="N128" i="30"/>
  <c r="N106" i="30"/>
  <c r="E42" i="30"/>
  <c r="F42" i="30" s="1"/>
  <c r="E106" i="30"/>
  <c r="F106" i="30" s="1"/>
  <c r="E170" i="30"/>
  <c r="F170" i="30" s="1"/>
  <c r="N35" i="30"/>
  <c r="O35" i="30" s="1"/>
  <c r="P35" i="30" s="1"/>
  <c r="N99" i="30"/>
  <c r="O99" i="30" s="1"/>
  <c r="P99" i="30" s="1"/>
  <c r="N163" i="30"/>
  <c r="E104" i="30"/>
  <c r="F104" i="30" s="1"/>
  <c r="N169" i="30"/>
  <c r="E185" i="30"/>
  <c r="F185" i="30" s="1"/>
  <c r="E19" i="30"/>
  <c r="F19" i="30" s="1"/>
  <c r="E83" i="30"/>
  <c r="F83" i="30" s="1"/>
  <c r="E147" i="30"/>
  <c r="F147" i="30" s="1"/>
  <c r="N12" i="30"/>
  <c r="O12" i="30" s="1"/>
  <c r="P12" i="30" s="1"/>
  <c r="N76" i="30"/>
  <c r="N140" i="30"/>
  <c r="E56" i="30"/>
  <c r="F56" i="30" s="1"/>
  <c r="E36" i="30"/>
  <c r="F36" i="30" s="1"/>
  <c r="E100" i="30"/>
  <c r="F100" i="30" s="1"/>
  <c r="E164" i="30"/>
  <c r="F164" i="30" s="1"/>
  <c r="N29" i="30"/>
  <c r="O29" i="30" s="1"/>
  <c r="P29" i="30" s="1"/>
  <c r="N93" i="30"/>
  <c r="O93" i="30" s="1"/>
  <c r="P93" i="30" s="1"/>
  <c r="N157" i="30"/>
  <c r="E120" i="30"/>
  <c r="F120" i="30" s="1"/>
  <c r="E153" i="30"/>
  <c r="F153" i="30" s="1"/>
  <c r="E45" i="30"/>
  <c r="F45" i="30" s="1"/>
  <c r="E173" i="30"/>
  <c r="F173" i="30" s="1"/>
  <c r="N102" i="30"/>
  <c r="O102" i="30" s="1"/>
  <c r="P102" i="30" s="1"/>
  <c r="E46" i="30"/>
  <c r="F46" i="30" s="1"/>
  <c r="E190" i="30"/>
  <c r="F190" i="30" s="1"/>
  <c r="N175" i="30"/>
  <c r="E7" i="30"/>
  <c r="F7" i="30" s="1"/>
  <c r="E151" i="30"/>
  <c r="F151" i="30" s="1"/>
  <c r="N136" i="30"/>
  <c r="E65" i="30"/>
  <c r="F65" i="30" s="1"/>
  <c r="E96" i="30"/>
  <c r="F96" i="30" s="1"/>
  <c r="N65" i="30"/>
  <c r="O65" i="30" s="1"/>
  <c r="P65" i="30" s="1"/>
  <c r="E105" i="30"/>
  <c r="F105" i="30" s="1"/>
  <c r="N130" i="30"/>
  <c r="E50" i="30"/>
  <c r="F50" i="30" s="1"/>
  <c r="E114" i="30"/>
  <c r="F114" i="30" s="1"/>
  <c r="E178" i="30"/>
  <c r="F178" i="30" s="1"/>
  <c r="N43" i="30"/>
  <c r="O43" i="30" s="1"/>
  <c r="P43" i="30" s="1"/>
  <c r="N107" i="30"/>
  <c r="O107" i="30" s="1"/>
  <c r="P107" i="30" s="1"/>
  <c r="N171" i="30"/>
  <c r="O171" i="30" s="1"/>
  <c r="P171" i="30" s="1"/>
  <c r="E136" i="30"/>
  <c r="F136" i="30" s="1"/>
  <c r="E25" i="30"/>
  <c r="F25" i="30" s="1"/>
  <c r="N26" i="30"/>
  <c r="E27" i="30"/>
  <c r="F27" i="30" s="1"/>
  <c r="E91" i="30"/>
  <c r="F91" i="30" s="1"/>
  <c r="E155" i="30"/>
  <c r="F155" i="30" s="1"/>
  <c r="N20" i="30"/>
  <c r="O20" i="30" s="1"/>
  <c r="P20" i="30" s="1"/>
  <c r="N84" i="30"/>
  <c r="N148" i="30"/>
  <c r="O148" i="30" s="1"/>
  <c r="P148" i="30" s="1"/>
  <c r="E89" i="30"/>
  <c r="F89" i="30" s="1"/>
  <c r="E44" i="30"/>
  <c r="F44" i="30" s="1"/>
  <c r="E108" i="30"/>
  <c r="F108" i="30" s="1"/>
  <c r="E172" i="30"/>
  <c r="F172" i="30" s="1"/>
  <c r="N37" i="30"/>
  <c r="O37" i="30" s="1"/>
  <c r="P37" i="30" s="1"/>
  <c r="N101" i="30"/>
  <c r="O101" i="30" s="1"/>
  <c r="P101" i="30" s="1"/>
  <c r="N165" i="30"/>
  <c r="N25" i="30"/>
  <c r="O25" i="30" s="1"/>
  <c r="P25" i="30" s="1"/>
  <c r="N10" i="30"/>
  <c r="E69" i="30"/>
  <c r="F69" i="30" s="1"/>
  <c r="E197" i="30"/>
  <c r="F197" i="30" s="1"/>
  <c r="N126" i="30"/>
  <c r="O126" i="30" s="1"/>
  <c r="P126" i="30" s="1"/>
  <c r="E54" i="30"/>
  <c r="F54" i="30" s="1"/>
  <c r="N39" i="30"/>
  <c r="O39" i="30" s="1"/>
  <c r="P39" i="30" s="1"/>
  <c r="N183" i="30"/>
  <c r="E15" i="30"/>
  <c r="F15" i="30" s="1"/>
  <c r="E199" i="30"/>
  <c r="F199" i="30" s="1"/>
  <c r="N144" i="30"/>
  <c r="E93" i="30"/>
  <c r="F93" i="30" s="1"/>
  <c r="E157" i="30"/>
  <c r="F157" i="30" s="1"/>
  <c r="N22" i="30"/>
  <c r="O22" i="30" s="1"/>
  <c r="P22" i="30" s="1"/>
  <c r="N86" i="30"/>
  <c r="O86" i="30" s="1"/>
  <c r="P86" i="30" s="1"/>
  <c r="N150" i="30"/>
  <c r="O150" i="30" s="1"/>
  <c r="P150" i="30" s="1"/>
  <c r="E6" i="30"/>
  <c r="F6" i="30" s="1"/>
  <c r="E70" i="30"/>
  <c r="F70" i="30" s="1"/>
  <c r="E134" i="30"/>
  <c r="F134" i="30" s="1"/>
  <c r="E198" i="30"/>
  <c r="F198" i="30" s="1"/>
  <c r="N63" i="30"/>
  <c r="O63" i="30" s="1"/>
  <c r="P63" i="30" s="1"/>
  <c r="N127" i="30"/>
  <c r="O127" i="30" s="1"/>
  <c r="P127" i="30" s="1"/>
  <c r="N191" i="30"/>
  <c r="O191" i="30" s="1"/>
  <c r="P191" i="30" s="1"/>
  <c r="N81" i="30"/>
  <c r="O81" i="30" s="1"/>
  <c r="P81" i="30" s="1"/>
  <c r="N42" i="30"/>
  <c r="O42" i="30" s="1"/>
  <c r="P42" i="30" s="1"/>
  <c r="E31" i="30"/>
  <c r="F31" i="30" s="1"/>
  <c r="E95" i="30"/>
  <c r="F95" i="30" s="1"/>
  <c r="E159" i="30"/>
  <c r="F159" i="30" s="1"/>
  <c r="N24" i="30"/>
  <c r="O24" i="30" s="1"/>
  <c r="P24" i="30" s="1"/>
  <c r="N88" i="30"/>
  <c r="O88" i="30" s="1"/>
  <c r="P88" i="30" s="1"/>
  <c r="N152" i="30"/>
  <c r="O152" i="30" s="1"/>
  <c r="P152" i="30" s="1"/>
  <c r="N153" i="30"/>
  <c r="O153" i="30" s="1"/>
  <c r="P153" i="30" s="1"/>
  <c r="N90" i="30"/>
  <c r="O90" i="30" s="1"/>
  <c r="P90" i="30" s="1"/>
  <c r="E37" i="30"/>
  <c r="F37" i="30" s="1"/>
  <c r="E101" i="30"/>
  <c r="F101" i="30" s="1"/>
  <c r="E165" i="30"/>
  <c r="F165" i="30" s="1"/>
  <c r="N30" i="30"/>
  <c r="O30" i="30" s="1"/>
  <c r="P30" i="30" s="1"/>
  <c r="N94" i="30"/>
  <c r="N158" i="30"/>
  <c r="E14" i="30"/>
  <c r="F14" i="30" s="1"/>
  <c r="E78" i="30"/>
  <c r="F78" i="30" s="1"/>
  <c r="E142" i="30"/>
  <c r="F142" i="30" s="1"/>
  <c r="N7" i="30"/>
  <c r="O7" i="30" s="1"/>
  <c r="P7" i="30" s="1"/>
  <c r="N71" i="30"/>
  <c r="N135" i="30"/>
  <c r="O135" i="30" s="1"/>
  <c r="P135" i="30" s="1"/>
  <c r="N199" i="30"/>
  <c r="O199" i="30" s="1"/>
  <c r="P199" i="30" s="1"/>
  <c r="N121" i="30"/>
  <c r="N82" i="30"/>
  <c r="O82" i="30" s="1"/>
  <c r="P82" i="30" s="1"/>
  <c r="E39" i="30"/>
  <c r="F39" i="30" s="1"/>
  <c r="E103" i="30"/>
  <c r="F103" i="30" s="1"/>
  <c r="E167" i="30"/>
  <c r="F167" i="30" s="1"/>
  <c r="N32" i="30"/>
  <c r="N96" i="30"/>
  <c r="O96" i="30" s="1"/>
  <c r="P96" i="30" s="1"/>
  <c r="N160" i="30"/>
  <c r="O160" i="30" s="1"/>
  <c r="P160" i="30" s="1"/>
  <c r="E22" i="30"/>
  <c r="F22" i="30" s="1"/>
  <c r="E86" i="30"/>
  <c r="F86" i="30" s="1"/>
  <c r="E150" i="30"/>
  <c r="F150" i="30" s="1"/>
  <c r="N15" i="30"/>
  <c r="O15" i="30" s="1"/>
  <c r="P15" i="30" s="1"/>
  <c r="N79" i="30"/>
  <c r="N143" i="30"/>
  <c r="E24" i="30"/>
  <c r="F24" i="30" s="1"/>
  <c r="N145" i="30"/>
  <c r="O145" i="30" s="1"/>
  <c r="P145" i="30" s="1"/>
  <c r="N114" i="30"/>
  <c r="O114" i="30" s="1"/>
  <c r="P114" i="30" s="1"/>
  <c r="E47" i="30"/>
  <c r="F47" i="30" s="1"/>
  <c r="E111" i="30"/>
  <c r="F111" i="30" s="1"/>
  <c r="E175" i="30"/>
  <c r="F175" i="30" s="1"/>
  <c r="N40" i="30"/>
  <c r="O40" i="30" s="1"/>
  <c r="P40" i="30" s="1"/>
  <c r="N104" i="30"/>
  <c r="N168" i="30"/>
  <c r="O168" i="30" s="1"/>
  <c r="P168" i="30" s="1"/>
  <c r="N146" i="30"/>
  <c r="O146" i="30" s="1"/>
  <c r="P146" i="30" s="1"/>
  <c r="E53" i="30"/>
  <c r="F53" i="30" s="1"/>
  <c r="E117" i="30"/>
  <c r="F117" i="30" s="1"/>
  <c r="E181" i="30"/>
  <c r="F181" i="30" s="1"/>
  <c r="N46" i="30"/>
  <c r="O46" i="30" s="1"/>
  <c r="P46" i="30" s="1"/>
  <c r="N110" i="30"/>
  <c r="O110" i="30" s="1"/>
  <c r="P110" i="30" s="1"/>
  <c r="N174" i="30"/>
  <c r="E30" i="30"/>
  <c r="F30" i="30" s="1"/>
  <c r="E94" i="30"/>
  <c r="F94" i="30" s="1"/>
  <c r="E158" i="30"/>
  <c r="F158" i="30" s="1"/>
  <c r="N23" i="30"/>
  <c r="N87" i="30"/>
  <c r="O87" i="30" s="1"/>
  <c r="P87" i="30" s="1"/>
  <c r="N151" i="30"/>
  <c r="O151" i="30" s="1"/>
  <c r="P151" i="30" s="1"/>
  <c r="E72" i="30"/>
  <c r="F72" i="30" s="1"/>
  <c r="N177" i="30"/>
  <c r="N154" i="30"/>
  <c r="O154" i="30" s="1"/>
  <c r="P154" i="30" s="1"/>
  <c r="E55" i="30"/>
  <c r="F55" i="30" s="1"/>
  <c r="E119" i="30"/>
  <c r="F119" i="30" s="1"/>
  <c r="E183" i="30"/>
  <c r="F183" i="30" s="1"/>
  <c r="N48" i="30"/>
  <c r="O48" i="30" s="1"/>
  <c r="P48" i="30" s="1"/>
  <c r="N112" i="30"/>
  <c r="O112" i="30" s="1"/>
  <c r="P112" i="30" s="1"/>
  <c r="E168" i="30"/>
  <c r="F168" i="30" s="1"/>
  <c r="E57" i="30"/>
  <c r="F57" i="30" s="1"/>
  <c r="N186" i="30"/>
  <c r="O186" i="30" s="1"/>
  <c r="P186" i="30" s="1"/>
  <c r="E61" i="30"/>
  <c r="F61" i="30" s="1"/>
  <c r="E125" i="30"/>
  <c r="F125" i="30" s="1"/>
  <c r="E189" i="30"/>
  <c r="F189" i="30" s="1"/>
  <c r="N54" i="30"/>
  <c r="O54" i="30" s="1"/>
  <c r="P54" i="30" s="1"/>
  <c r="N118" i="30"/>
  <c r="O118" i="30" s="1"/>
  <c r="P118" i="30" s="1"/>
  <c r="N182" i="30"/>
  <c r="O182" i="30" s="1"/>
  <c r="P182" i="30" s="1"/>
  <c r="E38" i="30"/>
  <c r="F38" i="30" s="1"/>
  <c r="E102" i="30"/>
  <c r="F102" i="30" s="1"/>
  <c r="E166" i="30"/>
  <c r="F166" i="30" s="1"/>
  <c r="N31" i="30"/>
  <c r="O31" i="30" s="1"/>
  <c r="P31" i="30" s="1"/>
  <c r="N95" i="30"/>
  <c r="O95" i="30" s="1"/>
  <c r="P95" i="30" s="1"/>
  <c r="N159" i="30"/>
  <c r="O159" i="30" s="1"/>
  <c r="P159" i="30" s="1"/>
  <c r="E112" i="30"/>
  <c r="F112" i="30" s="1"/>
  <c r="E41" i="30"/>
  <c r="F41" i="30" s="1"/>
  <c r="N194" i="30"/>
  <c r="O194" i="30" s="1"/>
  <c r="P194" i="30" s="1"/>
  <c r="E63" i="30"/>
  <c r="F63" i="30" s="1"/>
  <c r="E127" i="30"/>
  <c r="F127" i="30" s="1"/>
  <c r="E191" i="30"/>
  <c r="F191" i="30" s="1"/>
  <c r="N56" i="30"/>
  <c r="O56" i="30" s="1"/>
  <c r="P56" i="30" s="1"/>
  <c r="N120" i="30"/>
  <c r="O120" i="30" s="1"/>
  <c r="P120" i="30" s="1"/>
  <c r="N184" i="30"/>
  <c r="O184" i="30" s="1"/>
  <c r="P184" i="30" s="1"/>
  <c r="M6" i="16"/>
  <c r="N6" i="16" s="1"/>
  <c r="O6" i="16" s="1"/>
  <c r="M129" i="16"/>
  <c r="N129" i="16" s="1"/>
  <c r="O129" i="16" s="1"/>
  <c r="M88" i="16"/>
  <c r="N88" i="16" s="1"/>
  <c r="O88" i="16" s="1"/>
  <c r="M15" i="16"/>
  <c r="N15" i="16" s="1"/>
  <c r="O15" i="16" s="1"/>
  <c r="M184" i="16"/>
  <c r="N184" i="16" s="1"/>
  <c r="O184" i="16" s="1"/>
  <c r="M69" i="16"/>
  <c r="N69" i="16" s="1"/>
  <c r="O69" i="16" s="1"/>
  <c r="M44" i="16"/>
  <c r="N44" i="16" s="1"/>
  <c r="O44" i="16" s="1"/>
  <c r="M83" i="16"/>
  <c r="N83" i="16" s="1"/>
  <c r="O83" i="16" s="1"/>
  <c r="M135" i="16"/>
  <c r="N135" i="16" s="1"/>
  <c r="O135" i="16" s="1"/>
  <c r="M40" i="16"/>
  <c r="N40" i="16" s="1"/>
  <c r="O40" i="16" s="1"/>
  <c r="M154" i="16"/>
  <c r="N154" i="16" s="1"/>
  <c r="O154" i="16" s="1"/>
  <c r="M102" i="16"/>
  <c r="N102" i="16" s="1"/>
  <c r="O102" i="16" s="1"/>
  <c r="M100" i="16"/>
  <c r="N100" i="16" s="1"/>
  <c r="O100" i="16" s="1"/>
  <c r="M54" i="16"/>
  <c r="N54" i="16" s="1"/>
  <c r="O54" i="16" s="1"/>
  <c r="M156" i="16"/>
  <c r="N156" i="16" s="1"/>
  <c r="O156" i="16" s="1"/>
  <c r="M103" i="16"/>
  <c r="N103" i="16" s="1"/>
  <c r="O103" i="16" s="1"/>
  <c r="M191" i="16"/>
  <c r="N191" i="16" s="1"/>
  <c r="O191" i="16" s="1"/>
  <c r="M143" i="16"/>
  <c r="N143" i="16" s="1"/>
  <c r="O143" i="16" s="1"/>
  <c r="M9" i="16"/>
  <c r="N9" i="16" s="1"/>
  <c r="O9" i="16" s="1"/>
  <c r="M173" i="16"/>
  <c r="N173" i="16" s="1"/>
  <c r="O173" i="16" s="1"/>
  <c r="M113" i="16"/>
  <c r="N113" i="16" s="1"/>
  <c r="O113" i="16" s="1"/>
  <c r="M104" i="16"/>
  <c r="N104" i="16" s="1"/>
  <c r="O104" i="16" s="1"/>
  <c r="M33" i="16"/>
  <c r="N33" i="16" s="1"/>
  <c r="O33" i="16" s="1"/>
  <c r="M27" i="16"/>
  <c r="N27" i="16" s="1"/>
  <c r="O27" i="16" s="1"/>
  <c r="M146" i="16"/>
  <c r="N146" i="16" s="1"/>
  <c r="O146" i="16" s="1"/>
  <c r="E184" i="16"/>
  <c r="F184" i="16" s="1"/>
  <c r="E43" i="16"/>
  <c r="F43" i="16" s="1"/>
  <c r="E62" i="16"/>
  <c r="F62" i="16" s="1"/>
  <c r="E56" i="16"/>
  <c r="F56" i="16" s="1"/>
  <c r="E2" i="16"/>
  <c r="F2" i="16" s="1"/>
  <c r="M66" i="16"/>
  <c r="N66" i="16" s="1"/>
  <c r="O66" i="16" s="1"/>
  <c r="M87" i="16"/>
  <c r="N87" i="16" s="1"/>
  <c r="O87" i="16" s="1"/>
  <c r="M60" i="16"/>
  <c r="N60" i="16" s="1"/>
  <c r="O60" i="16" s="1"/>
  <c r="M37" i="16"/>
  <c r="N37" i="16" s="1"/>
  <c r="O37" i="16" s="1"/>
  <c r="M107" i="16"/>
  <c r="N107" i="16" s="1"/>
  <c r="O107" i="16" s="1"/>
  <c r="M21" i="16"/>
  <c r="N21" i="16" s="1"/>
  <c r="O21" i="16" s="1"/>
  <c r="M31" i="16"/>
  <c r="N31" i="16" s="1"/>
  <c r="O31" i="16" s="1"/>
  <c r="M166" i="16"/>
  <c r="N166" i="16" s="1"/>
  <c r="O166" i="16" s="1"/>
  <c r="E161" i="16"/>
  <c r="F161" i="16" s="1"/>
  <c r="M2" i="16"/>
  <c r="N2" i="16" s="1"/>
  <c r="O2" i="16" s="1"/>
  <c r="M115" i="16"/>
  <c r="N115" i="16" s="1"/>
  <c r="O115" i="16" s="1"/>
  <c r="M52" i="16"/>
  <c r="N52" i="16" s="1"/>
  <c r="O52" i="16" s="1"/>
  <c r="M111" i="16"/>
  <c r="N111" i="16" s="1"/>
  <c r="O111" i="16" s="1"/>
  <c r="M8" i="16"/>
  <c r="N8" i="16" s="1"/>
  <c r="O8" i="16" s="1"/>
  <c r="M78" i="16"/>
  <c r="N78" i="16" s="1"/>
  <c r="O78" i="16" s="1"/>
  <c r="M140" i="16"/>
  <c r="N140" i="16" s="1"/>
  <c r="O140" i="16" s="1"/>
  <c r="E77" i="16"/>
  <c r="F77" i="16" s="1"/>
  <c r="E130" i="16"/>
  <c r="F130" i="16" s="1"/>
  <c r="M41" i="16"/>
  <c r="N41" i="16" s="1"/>
  <c r="O41" i="16" s="1"/>
  <c r="M127" i="16"/>
  <c r="N127" i="16" s="1"/>
  <c r="O127" i="16" s="1"/>
  <c r="M105" i="16"/>
  <c r="N105" i="16" s="1"/>
  <c r="O105" i="16" s="1"/>
  <c r="M36" i="16"/>
  <c r="N36" i="16" s="1"/>
  <c r="O36" i="16" s="1"/>
  <c r="M165" i="16"/>
  <c r="N165" i="16" s="1"/>
  <c r="O165" i="16" s="1"/>
  <c r="M39" i="16"/>
  <c r="N39" i="16" s="1"/>
  <c r="O39" i="16" s="1"/>
  <c r="M177" i="16"/>
  <c r="N177" i="16" s="1"/>
  <c r="O177" i="16" s="1"/>
  <c r="E133" i="16"/>
  <c r="F133" i="16" s="1"/>
  <c r="E175" i="16"/>
  <c r="F175" i="16" s="1"/>
  <c r="M119" i="16"/>
  <c r="N119" i="16" s="1"/>
  <c r="O119" i="16" s="1"/>
  <c r="M136" i="16"/>
  <c r="N136" i="16" s="1"/>
  <c r="O136" i="16" s="1"/>
  <c r="M72" i="16"/>
  <c r="N72" i="16" s="1"/>
  <c r="O72" i="16" s="1"/>
  <c r="M91" i="16"/>
  <c r="N91" i="16" s="1"/>
  <c r="O91" i="16" s="1"/>
  <c r="M95" i="16"/>
  <c r="N95" i="16" s="1"/>
  <c r="O95" i="16" s="1"/>
  <c r="M17" i="16"/>
  <c r="N17" i="16" s="1"/>
  <c r="O17" i="16" s="1"/>
  <c r="M11" i="16"/>
  <c r="N11" i="16" s="1"/>
  <c r="O11" i="16" s="1"/>
  <c r="E48" i="16"/>
  <c r="F48" i="16" s="1"/>
  <c r="E171" i="16"/>
  <c r="F171" i="16" s="1"/>
  <c r="E28" i="16"/>
  <c r="F28" i="16" s="1"/>
  <c r="M152" i="16"/>
  <c r="N152" i="16" s="1"/>
  <c r="O152" i="16" s="1"/>
  <c r="M161" i="16"/>
  <c r="N161" i="16" s="1"/>
  <c r="O161" i="16" s="1"/>
  <c r="M29" i="16"/>
  <c r="N29" i="16" s="1"/>
  <c r="O29" i="16" s="1"/>
  <c r="M70" i="16"/>
  <c r="N70" i="16" s="1"/>
  <c r="O70" i="16" s="1"/>
  <c r="M188" i="16"/>
  <c r="N188" i="16" s="1"/>
  <c r="O188" i="16" s="1"/>
  <c r="M67" i="16"/>
  <c r="N67" i="16" s="1"/>
  <c r="O67" i="16" s="1"/>
  <c r="M125" i="16"/>
  <c r="N125" i="16" s="1"/>
  <c r="O125" i="16" s="1"/>
  <c r="M12" i="16"/>
  <c r="N12" i="16" s="1"/>
  <c r="O12" i="16" s="1"/>
  <c r="M23" i="16"/>
  <c r="N23" i="16" s="1"/>
  <c r="O23" i="16" s="1"/>
  <c r="M110" i="16"/>
  <c r="N110" i="16" s="1"/>
  <c r="O110" i="16" s="1"/>
  <c r="M92" i="16"/>
  <c r="N92" i="16" s="1"/>
  <c r="O92" i="16" s="1"/>
  <c r="M42" i="16"/>
  <c r="N42" i="16" s="1"/>
  <c r="O42" i="16" s="1"/>
  <c r="M150" i="16"/>
  <c r="N150" i="16" s="1"/>
  <c r="O150" i="16" s="1"/>
  <c r="M19" i="16"/>
  <c r="N19" i="16" s="1"/>
  <c r="O19" i="16" s="1"/>
  <c r="M32" i="16"/>
  <c r="N32" i="16" s="1"/>
  <c r="O32" i="16" s="1"/>
  <c r="M170" i="16"/>
  <c r="N170" i="16" s="1"/>
  <c r="O170" i="16" s="1"/>
  <c r="M82" i="16"/>
  <c r="N82" i="16" s="1"/>
  <c r="O82" i="16" s="1"/>
  <c r="M63" i="16"/>
  <c r="N63" i="16" s="1"/>
  <c r="O63" i="16" s="1"/>
  <c r="M168" i="16"/>
  <c r="N168" i="16" s="1"/>
  <c r="O168" i="16" s="1"/>
  <c r="E197" i="16"/>
  <c r="F197" i="16" s="1"/>
  <c r="E112" i="16"/>
  <c r="F112" i="16" s="1"/>
  <c r="E10" i="16"/>
  <c r="F10" i="16" s="1"/>
  <c r="E107" i="16"/>
  <c r="F107" i="16" s="1"/>
  <c r="M51" i="16"/>
  <c r="N51" i="16" s="1"/>
  <c r="O51" i="16" s="1"/>
  <c r="M139" i="16"/>
  <c r="N139" i="16" s="1"/>
  <c r="O139" i="16" s="1"/>
  <c r="M16" i="16"/>
  <c r="N16" i="16" s="1"/>
  <c r="O16" i="16" s="1"/>
  <c r="M120" i="16"/>
  <c r="N120" i="16" s="1"/>
  <c r="O120" i="16" s="1"/>
  <c r="M116" i="16"/>
  <c r="N116" i="16" s="1"/>
  <c r="O116" i="16" s="1"/>
  <c r="M163" i="16"/>
  <c r="N163" i="16" s="1"/>
  <c r="O163" i="16" s="1"/>
  <c r="M123" i="16"/>
  <c r="N123" i="16" s="1"/>
  <c r="O123" i="16" s="1"/>
  <c r="M98" i="16"/>
  <c r="N98" i="16" s="1"/>
  <c r="O98" i="16" s="1"/>
  <c r="M46" i="16"/>
  <c r="N46" i="16" s="1"/>
  <c r="O46" i="16" s="1"/>
  <c r="M43" i="16"/>
  <c r="N43" i="16" s="1"/>
  <c r="O43" i="16" s="1"/>
  <c r="M164" i="16"/>
  <c r="N164" i="16" s="1"/>
  <c r="O164" i="16" s="1"/>
  <c r="M185" i="16"/>
  <c r="N185" i="16" s="1"/>
  <c r="O185" i="16" s="1"/>
  <c r="M141" i="16"/>
  <c r="N141" i="16" s="1"/>
  <c r="O141" i="16" s="1"/>
  <c r="M5" i="16"/>
  <c r="N5" i="16" s="1"/>
  <c r="O5" i="16" s="1"/>
  <c r="M58" i="16"/>
  <c r="N58" i="16" s="1"/>
  <c r="O58" i="16" s="1"/>
  <c r="M7" i="16"/>
  <c r="N7" i="16" s="1"/>
  <c r="O7" i="16" s="1"/>
  <c r="M90" i="16"/>
  <c r="N90" i="16" s="1"/>
  <c r="O90" i="16" s="1"/>
  <c r="M199" i="16"/>
  <c r="N199" i="16" s="1"/>
  <c r="O199" i="16" s="1"/>
  <c r="M174" i="16"/>
  <c r="N174" i="16" s="1"/>
  <c r="O174" i="16" s="1"/>
  <c r="M153" i="16"/>
  <c r="N153" i="16" s="1"/>
  <c r="O153" i="16" s="1"/>
  <c r="E6" i="16"/>
  <c r="F6" i="16" s="1"/>
  <c r="E176" i="16"/>
  <c r="F176" i="16" s="1"/>
  <c r="E66" i="16"/>
  <c r="F66" i="16" s="1"/>
  <c r="E115" i="16"/>
  <c r="F115" i="16" s="1"/>
  <c r="M145" i="16"/>
  <c r="N145" i="16" s="1"/>
  <c r="O145" i="16" s="1"/>
  <c r="M181" i="16"/>
  <c r="N181" i="16" s="1"/>
  <c r="O181" i="16" s="1"/>
  <c r="M10" i="16"/>
  <c r="N10" i="16" s="1"/>
  <c r="O10" i="16" s="1"/>
  <c r="M20" i="16"/>
  <c r="N20" i="16" s="1"/>
  <c r="O20" i="16" s="1"/>
  <c r="M65" i="16"/>
  <c r="N65" i="16" s="1"/>
  <c r="O65" i="16" s="1"/>
  <c r="M179" i="16"/>
  <c r="N179" i="16" s="1"/>
  <c r="O179" i="16" s="1"/>
  <c r="M81" i="16"/>
  <c r="N81" i="16" s="1"/>
  <c r="O81" i="16" s="1"/>
  <c r="M35" i="16"/>
  <c r="N35" i="16" s="1"/>
  <c r="O35" i="16" s="1"/>
  <c r="M59" i="16"/>
  <c r="N59" i="16" s="1"/>
  <c r="O59" i="16" s="1"/>
  <c r="M3" i="16"/>
  <c r="N3" i="16" s="1"/>
  <c r="O3" i="16" s="1"/>
  <c r="M198" i="16"/>
  <c r="N198" i="16" s="1"/>
  <c r="O198" i="16" s="1"/>
  <c r="M159" i="16"/>
  <c r="N159" i="16" s="1"/>
  <c r="O159" i="16" s="1"/>
  <c r="M53" i="16"/>
  <c r="N53" i="16" s="1"/>
  <c r="O53" i="16" s="1"/>
  <c r="M155" i="16"/>
  <c r="N155" i="16" s="1"/>
  <c r="O155" i="16" s="1"/>
  <c r="M75" i="16"/>
  <c r="N75" i="16" s="1"/>
  <c r="O75" i="16" s="1"/>
  <c r="M84" i="16"/>
  <c r="N84" i="16" s="1"/>
  <c r="O84" i="16" s="1"/>
  <c r="M193" i="16"/>
  <c r="N193" i="16" s="1"/>
  <c r="O193" i="16" s="1"/>
  <c r="M112" i="16"/>
  <c r="N112" i="16" s="1"/>
  <c r="O112" i="16" s="1"/>
  <c r="M97" i="16"/>
  <c r="N97" i="16" s="1"/>
  <c r="O97" i="16" s="1"/>
  <c r="E126" i="16"/>
  <c r="F126" i="16" s="1"/>
  <c r="E33" i="16"/>
  <c r="F33" i="16" s="1"/>
  <c r="E138" i="16"/>
  <c r="F138" i="16" s="1"/>
  <c r="E87" i="16"/>
  <c r="F87" i="16" s="1"/>
  <c r="M171" i="16"/>
  <c r="N171" i="16" s="1"/>
  <c r="O171" i="16" s="1"/>
  <c r="M56" i="16"/>
  <c r="N56" i="16" s="1"/>
  <c r="O56" i="16" s="1"/>
  <c r="M94" i="16"/>
  <c r="N94" i="16" s="1"/>
  <c r="O94" i="16" s="1"/>
  <c r="M133" i="16"/>
  <c r="N133" i="16" s="1"/>
  <c r="O133" i="16" s="1"/>
  <c r="M182" i="16"/>
  <c r="N182" i="16" s="1"/>
  <c r="O182" i="16" s="1"/>
  <c r="M55" i="16"/>
  <c r="N55" i="16" s="1"/>
  <c r="O55" i="16" s="1"/>
  <c r="M162" i="16"/>
  <c r="N162" i="16" s="1"/>
  <c r="O162" i="16" s="1"/>
  <c r="M106" i="16"/>
  <c r="N106" i="16" s="1"/>
  <c r="O106" i="16" s="1"/>
  <c r="M186" i="16"/>
  <c r="N186" i="16" s="1"/>
  <c r="O186" i="16" s="1"/>
  <c r="M48" i="16"/>
  <c r="N48" i="16" s="1"/>
  <c r="O48" i="16" s="1"/>
  <c r="M197" i="16"/>
  <c r="N197" i="16" s="1"/>
  <c r="O197" i="16" s="1"/>
  <c r="M80" i="16"/>
  <c r="N80" i="16" s="1"/>
  <c r="O80" i="16" s="1"/>
  <c r="M167" i="16"/>
  <c r="N167" i="16" s="1"/>
  <c r="O167" i="16" s="1"/>
  <c r="M76" i="16"/>
  <c r="N76" i="16" s="1"/>
  <c r="O76" i="16" s="1"/>
  <c r="M50" i="16"/>
  <c r="N50" i="16" s="1"/>
  <c r="O50" i="16" s="1"/>
  <c r="M114" i="16"/>
  <c r="N114" i="16" s="1"/>
  <c r="O114" i="16" s="1"/>
  <c r="M57" i="16"/>
  <c r="N57" i="16" s="1"/>
  <c r="O57" i="16" s="1"/>
  <c r="M175" i="16"/>
  <c r="N175" i="16" s="1"/>
  <c r="O175" i="16" s="1"/>
  <c r="M121" i="16"/>
  <c r="N121" i="16" s="1"/>
  <c r="O121" i="16" s="1"/>
  <c r="E5" i="16"/>
  <c r="F5" i="16" s="1"/>
  <c r="E134" i="16"/>
  <c r="F134" i="16" s="1"/>
  <c r="E97" i="16"/>
  <c r="F97" i="16" s="1"/>
  <c r="E194" i="16"/>
  <c r="F194" i="16" s="1"/>
  <c r="E111" i="16"/>
  <c r="F111" i="16" s="1"/>
  <c r="M194" i="16"/>
  <c r="N194" i="16" s="1"/>
  <c r="O194" i="16" s="1"/>
  <c r="M108" i="16"/>
  <c r="N108" i="16" s="1"/>
  <c r="O108" i="16" s="1"/>
  <c r="M62" i="16"/>
  <c r="N62" i="16" s="1"/>
  <c r="O62" i="16" s="1"/>
  <c r="M157" i="16"/>
  <c r="N157" i="16" s="1"/>
  <c r="O157" i="16" s="1"/>
  <c r="M4" i="16"/>
  <c r="N4" i="16" s="1"/>
  <c r="O4" i="16" s="1"/>
  <c r="M169" i="16"/>
  <c r="N169" i="16" s="1"/>
  <c r="O169" i="16" s="1"/>
  <c r="M148" i="16"/>
  <c r="N148" i="16" s="1"/>
  <c r="O148" i="16" s="1"/>
  <c r="M64" i="16"/>
  <c r="N64" i="16" s="1"/>
  <c r="O64" i="16" s="1"/>
  <c r="M25" i="16"/>
  <c r="N25" i="16" s="1"/>
  <c r="O25" i="16" s="1"/>
  <c r="M147" i="16"/>
  <c r="N147" i="16" s="1"/>
  <c r="O147" i="16" s="1"/>
  <c r="M30" i="16"/>
  <c r="N30" i="16" s="1"/>
  <c r="O30" i="16" s="1"/>
  <c r="M151" i="16"/>
  <c r="N151" i="16" s="1"/>
  <c r="O151" i="16" s="1"/>
  <c r="M109" i="16"/>
  <c r="N109" i="16" s="1"/>
  <c r="O109" i="16" s="1"/>
  <c r="M189" i="16"/>
  <c r="N189" i="16" s="1"/>
  <c r="O189" i="16" s="1"/>
  <c r="M130" i="16"/>
  <c r="N130" i="16" s="1"/>
  <c r="O130" i="16" s="1"/>
  <c r="M196" i="16"/>
  <c r="N196" i="16" s="1"/>
  <c r="O196" i="16" s="1"/>
  <c r="M200" i="16"/>
  <c r="N200" i="16" s="1"/>
  <c r="O200" i="16" s="1"/>
  <c r="M34" i="16"/>
  <c r="N34" i="16" s="1"/>
  <c r="O34" i="16" s="1"/>
  <c r="M86" i="16"/>
  <c r="N86" i="16" s="1"/>
  <c r="O86" i="16" s="1"/>
  <c r="E69" i="16"/>
  <c r="F69" i="16" s="1"/>
  <c r="E190" i="16"/>
  <c r="F190" i="16" s="1"/>
  <c r="E105" i="16"/>
  <c r="F105" i="16" s="1"/>
  <c r="E151" i="16"/>
  <c r="F151" i="16" s="1"/>
  <c r="E124" i="16"/>
  <c r="F124" i="16" s="1"/>
  <c r="M138" i="16"/>
  <c r="N138" i="16" s="1"/>
  <c r="O138" i="16" s="1"/>
  <c r="M195" i="16"/>
  <c r="N195" i="16" s="1"/>
  <c r="O195" i="16" s="1"/>
  <c r="M160" i="16"/>
  <c r="N160" i="16" s="1"/>
  <c r="O160" i="16" s="1"/>
  <c r="M26" i="16"/>
  <c r="N26" i="16" s="1"/>
  <c r="O26" i="16" s="1"/>
  <c r="M93" i="16"/>
  <c r="N93" i="16" s="1"/>
  <c r="O93" i="16" s="1"/>
  <c r="M73" i="16"/>
  <c r="N73" i="16" s="1"/>
  <c r="O73" i="16" s="1"/>
  <c r="E85" i="16"/>
  <c r="F85" i="16" s="1"/>
  <c r="E14" i="16"/>
  <c r="F14" i="16" s="1"/>
  <c r="E142" i="16"/>
  <c r="F142" i="16" s="1"/>
  <c r="E64" i="16"/>
  <c r="F64" i="16" s="1"/>
  <c r="E192" i="16"/>
  <c r="F192" i="16" s="1"/>
  <c r="E113" i="16"/>
  <c r="F113" i="16" s="1"/>
  <c r="E18" i="16"/>
  <c r="F18" i="16" s="1"/>
  <c r="E146" i="16"/>
  <c r="F146" i="16" s="1"/>
  <c r="E191" i="16"/>
  <c r="F191" i="16" s="1"/>
  <c r="E123" i="16"/>
  <c r="F123" i="16" s="1"/>
  <c r="E135" i="16"/>
  <c r="F135" i="16" s="1"/>
  <c r="M28" i="16"/>
  <c r="N28" i="16" s="1"/>
  <c r="O28" i="16" s="1"/>
  <c r="M18" i="16"/>
  <c r="N18" i="16" s="1"/>
  <c r="O18" i="16" s="1"/>
  <c r="M192" i="16"/>
  <c r="N192" i="16" s="1"/>
  <c r="O192" i="16" s="1"/>
  <c r="E117" i="16"/>
  <c r="F117" i="16" s="1"/>
  <c r="E46" i="16"/>
  <c r="F46" i="16" s="1"/>
  <c r="E174" i="16"/>
  <c r="F174" i="16" s="1"/>
  <c r="E96" i="16"/>
  <c r="F96" i="16" s="1"/>
  <c r="E17" i="16"/>
  <c r="F17" i="16" s="1"/>
  <c r="E145" i="16"/>
  <c r="F145" i="16" s="1"/>
  <c r="E50" i="16"/>
  <c r="F50" i="16" s="1"/>
  <c r="E178" i="16"/>
  <c r="F178" i="16" s="1"/>
  <c r="E27" i="16"/>
  <c r="F27" i="16" s="1"/>
  <c r="E155" i="16"/>
  <c r="F155" i="16" s="1"/>
  <c r="E4" i="16"/>
  <c r="F4" i="16" s="1"/>
  <c r="M149" i="16"/>
  <c r="N149" i="16" s="1"/>
  <c r="O149" i="16" s="1"/>
  <c r="M79" i="16"/>
  <c r="N79" i="16" s="1"/>
  <c r="O79" i="16" s="1"/>
  <c r="M132" i="16"/>
  <c r="N132" i="16" s="1"/>
  <c r="O132" i="16" s="1"/>
  <c r="M183" i="16"/>
  <c r="N183" i="16" s="1"/>
  <c r="O183" i="16" s="1"/>
  <c r="M190" i="16"/>
  <c r="N190" i="16" s="1"/>
  <c r="O190" i="16" s="1"/>
  <c r="M47" i="16"/>
  <c r="N47" i="16" s="1"/>
  <c r="O47" i="16" s="1"/>
  <c r="E13" i="16"/>
  <c r="F13" i="16" s="1"/>
  <c r="E141" i="16"/>
  <c r="F141" i="16" s="1"/>
  <c r="E70" i="16"/>
  <c r="F70" i="16" s="1"/>
  <c r="E198" i="16"/>
  <c r="F198" i="16" s="1"/>
  <c r="E120" i="16"/>
  <c r="F120" i="16" s="1"/>
  <c r="E41" i="16"/>
  <c r="F41" i="16" s="1"/>
  <c r="E169" i="16"/>
  <c r="F169" i="16" s="1"/>
  <c r="E74" i="16"/>
  <c r="F74" i="16" s="1"/>
  <c r="E7" i="16"/>
  <c r="F7" i="16" s="1"/>
  <c r="E51" i="16"/>
  <c r="F51" i="16" s="1"/>
  <c r="E179" i="16"/>
  <c r="F179" i="16" s="1"/>
  <c r="E36" i="16"/>
  <c r="F36" i="16" s="1"/>
  <c r="M38" i="16"/>
  <c r="N38" i="16" s="1"/>
  <c r="O38" i="16" s="1"/>
  <c r="M142" i="16"/>
  <c r="N142" i="16" s="1"/>
  <c r="O142" i="16" s="1"/>
  <c r="M118" i="16"/>
  <c r="N118" i="16" s="1"/>
  <c r="O118" i="16" s="1"/>
  <c r="M158" i="16"/>
  <c r="N158" i="16" s="1"/>
  <c r="O158" i="16" s="1"/>
  <c r="M89" i="16"/>
  <c r="N89" i="16" s="1"/>
  <c r="O89" i="16" s="1"/>
  <c r="M101" i="16"/>
  <c r="N101" i="16" s="1"/>
  <c r="O101" i="16" s="1"/>
  <c r="E21" i="16"/>
  <c r="F21" i="16" s="1"/>
  <c r="E149" i="16"/>
  <c r="F149" i="16" s="1"/>
  <c r="E78" i="16"/>
  <c r="F78" i="16" s="1"/>
  <c r="E143" i="16"/>
  <c r="F143" i="16" s="1"/>
  <c r="E128" i="16"/>
  <c r="F128" i="16" s="1"/>
  <c r="E49" i="16"/>
  <c r="F49" i="16" s="1"/>
  <c r="E177" i="16"/>
  <c r="F177" i="16" s="1"/>
  <c r="E82" i="16"/>
  <c r="F82" i="16" s="1"/>
  <c r="E23" i="16"/>
  <c r="F23" i="16" s="1"/>
  <c r="E59" i="16"/>
  <c r="F59" i="16" s="1"/>
  <c r="E187" i="16"/>
  <c r="F187" i="16" s="1"/>
  <c r="E44" i="16"/>
  <c r="F44" i="16" s="1"/>
  <c r="M128" i="16"/>
  <c r="N128" i="16" s="1"/>
  <c r="O128" i="16" s="1"/>
  <c r="M126" i="16"/>
  <c r="N126" i="16" s="1"/>
  <c r="O126" i="16" s="1"/>
  <c r="M117" i="16"/>
  <c r="N117" i="16" s="1"/>
  <c r="O117" i="16" s="1"/>
  <c r="M96" i="16"/>
  <c r="N96" i="16" s="1"/>
  <c r="O96" i="16" s="1"/>
  <c r="M178" i="16"/>
  <c r="N178" i="16" s="1"/>
  <c r="O178" i="16" s="1"/>
  <c r="M99" i="16"/>
  <c r="N99" i="16" s="1"/>
  <c r="O99" i="16" s="1"/>
  <c r="E53" i="16"/>
  <c r="F53" i="16" s="1"/>
  <c r="E181" i="16"/>
  <c r="F181" i="16" s="1"/>
  <c r="E110" i="16"/>
  <c r="F110" i="16" s="1"/>
  <c r="E32" i="16"/>
  <c r="F32" i="16" s="1"/>
  <c r="E160" i="16"/>
  <c r="F160" i="16" s="1"/>
  <c r="E81" i="16"/>
  <c r="F81" i="16" s="1"/>
  <c r="E95" i="16"/>
  <c r="F95" i="16" s="1"/>
  <c r="E114" i="16"/>
  <c r="F114" i="16" s="1"/>
  <c r="E103" i="16"/>
  <c r="F103" i="16" s="1"/>
  <c r="E91" i="16"/>
  <c r="F91" i="16" s="1"/>
  <c r="E55" i="16"/>
  <c r="F55" i="16" s="1"/>
  <c r="M45" i="16"/>
  <c r="N45" i="16" s="1"/>
  <c r="O45" i="16" s="1"/>
  <c r="M134" i="16"/>
  <c r="N134" i="16" s="1"/>
  <c r="O134" i="16" s="1"/>
  <c r="M131" i="16"/>
  <c r="N131" i="16" s="1"/>
  <c r="O131" i="16" s="1"/>
  <c r="M172" i="16"/>
  <c r="N172" i="16" s="1"/>
  <c r="O172" i="16" s="1"/>
  <c r="E29" i="16"/>
  <c r="F29" i="16" s="1"/>
  <c r="E93" i="16"/>
  <c r="F93" i="16" s="1"/>
  <c r="E157" i="16"/>
  <c r="F157" i="16" s="1"/>
  <c r="E22" i="16"/>
  <c r="F22" i="16" s="1"/>
  <c r="E86" i="16"/>
  <c r="F86" i="16" s="1"/>
  <c r="E150" i="16"/>
  <c r="F150" i="16" s="1"/>
  <c r="E8" i="16"/>
  <c r="F8" i="16" s="1"/>
  <c r="E72" i="16"/>
  <c r="F72" i="16" s="1"/>
  <c r="E136" i="16"/>
  <c r="F136" i="16" s="1"/>
  <c r="E200" i="16"/>
  <c r="F200" i="16" s="1"/>
  <c r="E57" i="16"/>
  <c r="F57" i="16" s="1"/>
  <c r="E121" i="16"/>
  <c r="F121" i="16" s="1"/>
  <c r="E185" i="16"/>
  <c r="F185" i="16" s="1"/>
  <c r="E26" i="16"/>
  <c r="F26" i="16" s="1"/>
  <c r="E90" i="16"/>
  <c r="F90" i="16" s="1"/>
  <c r="E154" i="16"/>
  <c r="F154" i="16" s="1"/>
  <c r="E47" i="16"/>
  <c r="F47" i="16" s="1"/>
  <c r="E3" i="16"/>
  <c r="F3" i="16" s="1"/>
  <c r="E67" i="16"/>
  <c r="F67" i="16" s="1"/>
  <c r="E131" i="16"/>
  <c r="F131" i="16" s="1"/>
  <c r="E195" i="16"/>
  <c r="F195" i="16" s="1"/>
  <c r="E159" i="16"/>
  <c r="F159" i="16" s="1"/>
  <c r="E52" i="16"/>
  <c r="F52" i="16" s="1"/>
  <c r="M144" i="16"/>
  <c r="N144" i="16" s="1"/>
  <c r="O144" i="16" s="1"/>
  <c r="M24" i="16"/>
  <c r="N24" i="16" s="1"/>
  <c r="O24" i="16" s="1"/>
  <c r="M13" i="16"/>
  <c r="N13" i="16" s="1"/>
  <c r="O13" i="16" s="1"/>
  <c r="M176" i="16"/>
  <c r="N176" i="16" s="1"/>
  <c r="O176" i="16" s="1"/>
  <c r="M49" i="16"/>
  <c r="N49" i="16" s="1"/>
  <c r="O49" i="16" s="1"/>
  <c r="E37" i="16"/>
  <c r="F37" i="16" s="1"/>
  <c r="E101" i="16"/>
  <c r="F101" i="16" s="1"/>
  <c r="E165" i="16"/>
  <c r="F165" i="16" s="1"/>
  <c r="E30" i="16"/>
  <c r="F30" i="16" s="1"/>
  <c r="E94" i="16"/>
  <c r="F94" i="16" s="1"/>
  <c r="E158" i="16"/>
  <c r="F158" i="16" s="1"/>
  <c r="E16" i="16"/>
  <c r="F16" i="16" s="1"/>
  <c r="E80" i="16"/>
  <c r="F80" i="16" s="1"/>
  <c r="E144" i="16"/>
  <c r="F144" i="16" s="1"/>
  <c r="E119" i="16"/>
  <c r="F119" i="16" s="1"/>
  <c r="E65" i="16"/>
  <c r="F65" i="16" s="1"/>
  <c r="E129" i="16"/>
  <c r="F129" i="16" s="1"/>
  <c r="E193" i="16"/>
  <c r="F193" i="16" s="1"/>
  <c r="E34" i="16"/>
  <c r="F34" i="16" s="1"/>
  <c r="E98" i="16"/>
  <c r="F98" i="16" s="1"/>
  <c r="E162" i="16"/>
  <c r="F162" i="16" s="1"/>
  <c r="E63" i="16"/>
  <c r="F63" i="16" s="1"/>
  <c r="E11" i="16"/>
  <c r="F11" i="16" s="1"/>
  <c r="E75" i="16"/>
  <c r="F75" i="16" s="1"/>
  <c r="E139" i="16"/>
  <c r="F139" i="16" s="1"/>
  <c r="E15" i="16"/>
  <c r="F15" i="16" s="1"/>
  <c r="E183" i="16"/>
  <c r="F183" i="16" s="1"/>
  <c r="E60" i="16"/>
  <c r="F60" i="16" s="1"/>
  <c r="M14" i="16"/>
  <c r="N14" i="16" s="1"/>
  <c r="O14" i="16" s="1"/>
  <c r="M71" i="16"/>
  <c r="N71" i="16" s="1"/>
  <c r="O71" i="16" s="1"/>
  <c r="M85" i="16"/>
  <c r="N85" i="16" s="1"/>
  <c r="O85" i="16" s="1"/>
  <c r="M122" i="16"/>
  <c r="N122" i="16" s="1"/>
  <c r="O122" i="16" s="1"/>
  <c r="E45" i="16"/>
  <c r="F45" i="16" s="1"/>
  <c r="E109" i="16"/>
  <c r="F109" i="16" s="1"/>
  <c r="E173" i="16"/>
  <c r="F173" i="16" s="1"/>
  <c r="E38" i="16"/>
  <c r="F38" i="16" s="1"/>
  <c r="E102" i="16"/>
  <c r="F102" i="16" s="1"/>
  <c r="E166" i="16"/>
  <c r="F166" i="16" s="1"/>
  <c r="E24" i="16"/>
  <c r="F24" i="16" s="1"/>
  <c r="E88" i="16"/>
  <c r="F88" i="16" s="1"/>
  <c r="E152" i="16"/>
  <c r="F152" i="16" s="1"/>
  <c r="E9" i="16"/>
  <c r="F9" i="16" s="1"/>
  <c r="E73" i="16"/>
  <c r="F73" i="16" s="1"/>
  <c r="E137" i="16"/>
  <c r="F137" i="16" s="1"/>
  <c r="E31" i="16"/>
  <c r="F31" i="16" s="1"/>
  <c r="E42" i="16"/>
  <c r="F42" i="16" s="1"/>
  <c r="E106" i="16"/>
  <c r="F106" i="16" s="1"/>
  <c r="E170" i="16"/>
  <c r="F170" i="16" s="1"/>
  <c r="E79" i="16"/>
  <c r="F79" i="16" s="1"/>
  <c r="E19" i="16"/>
  <c r="F19" i="16" s="1"/>
  <c r="E83" i="16"/>
  <c r="F83" i="16" s="1"/>
  <c r="E147" i="16"/>
  <c r="F147" i="16" s="1"/>
  <c r="E39" i="16"/>
  <c r="F39" i="16" s="1"/>
  <c r="E199" i="16"/>
  <c r="F199" i="16" s="1"/>
  <c r="E100" i="16"/>
  <c r="F100" i="16" s="1"/>
  <c r="M77" i="16"/>
  <c r="N77" i="16" s="1"/>
  <c r="O77" i="16" s="1"/>
  <c r="M68" i="16"/>
  <c r="N68" i="16" s="1"/>
  <c r="O68" i="16" s="1"/>
  <c r="M137" i="16"/>
  <c r="N137" i="16" s="1"/>
  <c r="O137" i="16" s="1"/>
  <c r="M22" i="16"/>
  <c r="N22" i="16" s="1"/>
  <c r="O22" i="16" s="1"/>
  <c r="M187" i="16"/>
  <c r="N187" i="16" s="1"/>
  <c r="O187" i="16" s="1"/>
  <c r="E61" i="16"/>
  <c r="F61" i="16" s="1"/>
  <c r="E125" i="16"/>
  <c r="F125" i="16" s="1"/>
  <c r="E189" i="16"/>
  <c r="F189" i="16" s="1"/>
  <c r="E54" i="16"/>
  <c r="F54" i="16" s="1"/>
  <c r="E118" i="16"/>
  <c r="F118" i="16" s="1"/>
  <c r="E182" i="16"/>
  <c r="F182" i="16" s="1"/>
  <c r="E40" i="16"/>
  <c r="F40" i="16" s="1"/>
  <c r="E104" i="16"/>
  <c r="F104" i="16" s="1"/>
  <c r="E168" i="16"/>
  <c r="F168" i="16" s="1"/>
  <c r="E25" i="16"/>
  <c r="F25" i="16" s="1"/>
  <c r="E89" i="16"/>
  <c r="F89" i="16" s="1"/>
  <c r="E153" i="16"/>
  <c r="F153" i="16" s="1"/>
  <c r="E167" i="16"/>
  <c r="F167" i="16" s="1"/>
  <c r="E58" i="16"/>
  <c r="F58" i="16" s="1"/>
  <c r="E122" i="16"/>
  <c r="F122" i="16" s="1"/>
  <c r="E186" i="16"/>
  <c r="F186" i="16" s="1"/>
  <c r="E127" i="16"/>
  <c r="F127" i="16" s="1"/>
  <c r="E35" i="16"/>
  <c r="F35" i="16" s="1"/>
  <c r="E99" i="16"/>
  <c r="F99" i="16" s="1"/>
  <c r="E163" i="16"/>
  <c r="F163" i="16" s="1"/>
  <c r="E71" i="16"/>
  <c r="F71" i="16" s="1"/>
  <c r="E20" i="16"/>
  <c r="F20" i="16" s="1"/>
  <c r="E188" i="16"/>
  <c r="F188" i="16" s="1"/>
  <c r="E92" i="16"/>
  <c r="F92" i="16" s="1"/>
  <c r="E132" i="16"/>
  <c r="F132" i="16" s="1"/>
  <c r="E156" i="16"/>
  <c r="F156" i="16" s="1"/>
  <c r="E164" i="16"/>
  <c r="F164" i="16" s="1"/>
  <c r="E68" i="16"/>
  <c r="F68" i="16" s="1"/>
  <c r="E12" i="16"/>
  <c r="F12" i="16" s="1"/>
  <c r="E148" i="16"/>
  <c r="F148" i="16" s="1"/>
  <c r="E108" i="16"/>
  <c r="F108" i="16" s="1"/>
  <c r="E172" i="16"/>
  <c r="F172" i="16" s="1"/>
  <c r="E116" i="16"/>
  <c r="F116" i="16" s="1"/>
  <c r="E180" i="16"/>
  <c r="F180" i="16" s="1"/>
  <c r="E196" i="16"/>
  <c r="F196" i="16" s="1"/>
  <c r="E76" i="16"/>
  <c r="F76" i="16" s="1"/>
  <c r="E140" i="16"/>
  <c r="F140" i="16" s="1"/>
  <c r="E84" i="16"/>
  <c r="F84" i="16" s="1"/>
  <c r="Z5" i="4"/>
  <c r="Z6" i="4"/>
  <c r="AA5" i="4"/>
  <c r="Z34" i="4"/>
  <c r="AA33" i="4"/>
  <c r="Z33" i="4"/>
  <c r="AA34" i="4"/>
  <c r="X16" i="4"/>
  <c r="X17" i="4"/>
  <c r="O122" i="30"/>
  <c r="P122" i="30" s="1"/>
  <c r="O147" i="30"/>
  <c r="P147" i="30" s="1"/>
  <c r="O66" i="30"/>
  <c r="P66" i="30" s="1"/>
  <c r="O44" i="30"/>
  <c r="P44" i="30" s="1"/>
  <c r="O2" i="30"/>
  <c r="P2" i="30" s="1"/>
  <c r="O128" i="30"/>
  <c r="P128" i="30" s="1"/>
  <c r="O166" i="30"/>
  <c r="P166" i="30" s="1"/>
  <c r="O179" i="30"/>
  <c r="P179" i="30" s="1"/>
  <c r="O26" i="30"/>
  <c r="P26" i="30" s="1"/>
  <c r="O69" i="30"/>
  <c r="P69" i="30" s="1"/>
  <c r="O192" i="30"/>
  <c r="P192" i="30" s="1"/>
  <c r="O130" i="30"/>
  <c r="P130" i="30" s="1"/>
  <c r="O11" i="30"/>
  <c r="P11" i="30" s="1"/>
  <c r="O133" i="30"/>
  <c r="P133" i="30" s="1"/>
  <c r="O129" i="30"/>
  <c r="P129" i="30" s="1"/>
  <c r="O16" i="30"/>
  <c r="P16" i="30" s="1"/>
  <c r="O169" i="30"/>
  <c r="P169" i="30" s="1"/>
  <c r="O84" i="30"/>
  <c r="P84" i="30" s="1"/>
  <c r="O76" i="30"/>
  <c r="P76" i="30" s="1"/>
  <c r="O100" i="30"/>
  <c r="P100" i="30" s="1"/>
  <c r="O165" i="30"/>
  <c r="P165" i="30" s="1"/>
  <c r="O97" i="30"/>
  <c r="P97" i="30" s="1"/>
  <c r="O131" i="30"/>
  <c r="P131" i="30" s="1"/>
  <c r="O49" i="30"/>
  <c r="P49" i="30" s="1"/>
  <c r="O28" i="30"/>
  <c r="P28" i="30" s="1"/>
  <c r="O3" i="30"/>
  <c r="P3" i="30" s="1"/>
  <c r="O51" i="30"/>
  <c r="P51" i="30" s="1"/>
  <c r="O174" i="30"/>
  <c r="P174" i="30" s="1"/>
  <c r="O60" i="30"/>
  <c r="P60" i="30" s="1"/>
  <c r="O134" i="30"/>
  <c r="P134" i="30" s="1"/>
  <c r="O32" i="30"/>
  <c r="P32" i="30" s="1"/>
  <c r="O137" i="30"/>
  <c r="P137" i="30" s="1"/>
  <c r="O17" i="30"/>
  <c r="P17" i="30" s="1"/>
  <c r="O52" i="30"/>
  <c r="P52" i="30" s="1"/>
  <c r="O41" i="30"/>
  <c r="P41" i="30" s="1"/>
  <c r="O158" i="30"/>
  <c r="P158" i="30" s="1"/>
  <c r="O75" i="30"/>
  <c r="P75" i="30" s="1"/>
  <c r="O9" i="30"/>
  <c r="P9" i="30" s="1"/>
  <c r="O38" i="30"/>
  <c r="P38" i="30" s="1"/>
  <c r="O45" i="30"/>
  <c r="P45" i="30" s="1"/>
  <c r="O77" i="30"/>
  <c r="P77" i="30" s="1"/>
  <c r="O109" i="30"/>
  <c r="P109" i="30" s="1"/>
  <c r="O141" i="30"/>
  <c r="P141" i="30" s="1"/>
  <c r="O173" i="30"/>
  <c r="P173" i="30" s="1"/>
  <c r="O71" i="30"/>
  <c r="P71" i="30" s="1"/>
  <c r="O103" i="30"/>
  <c r="P103" i="30" s="1"/>
  <c r="O10" i="30"/>
  <c r="P10" i="30" s="1"/>
  <c r="O62" i="30"/>
  <c r="P62" i="30" s="1"/>
  <c r="O190" i="30"/>
  <c r="P190" i="30" s="1"/>
  <c r="O124" i="30"/>
  <c r="P124" i="30" s="1"/>
  <c r="O181" i="30"/>
  <c r="P181" i="30" s="1"/>
  <c r="O47" i="30"/>
  <c r="P47" i="30" s="1"/>
  <c r="O79" i="30"/>
  <c r="P79" i="30" s="1"/>
  <c r="O143" i="30"/>
  <c r="P143" i="30" s="1"/>
  <c r="O175" i="30"/>
  <c r="P175" i="30" s="1"/>
  <c r="O115" i="30"/>
  <c r="P115" i="30" s="1"/>
  <c r="O196" i="30"/>
  <c r="P196" i="30" s="1"/>
  <c r="O104" i="30"/>
  <c r="P104" i="30" s="1"/>
  <c r="O136" i="30"/>
  <c r="P136" i="30" s="1"/>
  <c r="O200" i="30"/>
  <c r="P200" i="30" s="1"/>
  <c r="O113" i="30"/>
  <c r="P113" i="30" s="1"/>
  <c r="O177" i="30"/>
  <c r="P177" i="30" s="1"/>
  <c r="O106" i="30"/>
  <c r="P106" i="30" s="1"/>
  <c r="O138" i="30"/>
  <c r="P138" i="30" s="1"/>
  <c r="O170" i="30"/>
  <c r="P170" i="30" s="1"/>
  <c r="O5" i="30"/>
  <c r="P5" i="30" s="1"/>
  <c r="O163" i="30"/>
  <c r="P163" i="30" s="1"/>
  <c r="O23" i="30"/>
  <c r="P23" i="30" s="1"/>
  <c r="O94" i="30"/>
  <c r="P94" i="30" s="1"/>
  <c r="O92" i="30"/>
  <c r="P92" i="30" s="1"/>
  <c r="O125" i="30"/>
  <c r="P125" i="30" s="1"/>
  <c r="O157" i="30"/>
  <c r="P157" i="30" s="1"/>
  <c r="O119" i="30"/>
  <c r="P119" i="30" s="1"/>
  <c r="O183" i="30"/>
  <c r="P183" i="30" s="1"/>
  <c r="O6" i="30"/>
  <c r="P6" i="30" s="1"/>
  <c r="O83" i="30"/>
  <c r="P83" i="30" s="1"/>
  <c r="O164" i="30"/>
  <c r="P164" i="30" s="1"/>
  <c r="O140" i="30"/>
  <c r="P140" i="30" s="1"/>
  <c r="O187" i="30"/>
  <c r="P187" i="30" s="1"/>
  <c r="O144" i="30"/>
  <c r="P144" i="30" s="1"/>
  <c r="O57" i="30"/>
  <c r="P57" i="30" s="1"/>
  <c r="O89" i="30"/>
  <c r="P89" i="30" s="1"/>
  <c r="O121" i="30"/>
  <c r="P121" i="30" s="1"/>
  <c r="O26" i="4" l="1"/>
  <c r="O10" i="4"/>
  <c r="O19" i="4"/>
  <c r="O6" i="4"/>
  <c r="O15" i="4"/>
  <c r="O32" i="4"/>
  <c r="O28" i="4"/>
  <c r="O9" i="4"/>
  <c r="O20" i="4"/>
  <c r="O29" i="4"/>
  <c r="O14" i="4"/>
  <c r="O18" i="4"/>
  <c r="O27" i="4"/>
  <c r="O31" i="4"/>
  <c r="O22" i="4"/>
  <c r="O23" i="4"/>
  <c r="O2" i="4"/>
  <c r="O5" i="4"/>
  <c r="O13" i="4"/>
  <c r="O16" i="4"/>
  <c r="O3" i="4"/>
  <c r="O30" i="4"/>
  <c r="O4" i="4"/>
  <c r="O24" i="4"/>
  <c r="O17" i="4"/>
  <c r="O11" i="4"/>
  <c r="O7" i="4"/>
  <c r="O8" i="4"/>
  <c r="O25" i="4"/>
  <c r="O12" i="4"/>
  <c r="O21" i="4"/>
  <c r="X5" i="30"/>
  <c r="W3" i="16"/>
  <c r="W4" i="16" s="1"/>
  <c r="T4" i="16" s="1"/>
  <c r="W5" i="16"/>
  <c r="X2" i="4" a="1"/>
  <c r="X3" i="4" s="1"/>
  <c r="X30" i="4" a="1"/>
  <c r="X3" i="30"/>
  <c r="X4" i="30" s="1"/>
  <c r="X21" i="4"/>
  <c r="X20" i="4"/>
  <c r="T5" i="16" l="1"/>
  <c r="T3" i="16"/>
  <c r="T2" i="16"/>
  <c r="T7" i="16" s="1"/>
  <c r="X18" i="4"/>
  <c r="X2" i="4"/>
  <c r="X31" i="4"/>
  <c r="X30" i="4"/>
  <c r="U3" i="30"/>
  <c r="U6" i="30"/>
  <c r="U9" i="30" s="1"/>
  <c r="U2" i="30"/>
  <c r="U8" i="30" s="1"/>
  <c r="U5" i="30"/>
  <c r="U4" i="30"/>
  <c r="M2" i="4" l="1"/>
  <c r="M8" i="4"/>
  <c r="M32" i="4"/>
  <c r="M22" i="4"/>
  <c r="M23" i="4"/>
  <c r="M27" i="4"/>
  <c r="M28" i="4"/>
  <c r="M4" i="4"/>
  <c r="M24" i="4"/>
  <c r="M21" i="4"/>
  <c r="M9" i="4"/>
  <c r="M10" i="4"/>
  <c r="M25" i="4"/>
  <c r="M13" i="4"/>
  <c r="M20" i="4"/>
  <c r="M14" i="4"/>
  <c r="M31" i="4"/>
  <c r="M17" i="4"/>
  <c r="M3" i="4"/>
  <c r="M11" i="4"/>
  <c r="M18" i="4"/>
  <c r="M19" i="4"/>
  <c r="M16" i="4"/>
  <c r="M5" i="4"/>
  <c r="M26" i="4"/>
  <c r="M6" i="4"/>
  <c r="M15" i="4"/>
  <c r="M29" i="4"/>
  <c r="M12" i="4"/>
  <c r="M30" i="4"/>
  <c r="M7" i="4"/>
  <c r="Q29" i="4"/>
  <c r="Q18" i="4"/>
  <c r="Q26" i="4"/>
  <c r="Q28" i="4"/>
  <c r="Q31" i="4"/>
  <c r="Q24" i="4"/>
  <c r="Q9" i="4"/>
  <c r="Q3" i="4"/>
  <c r="Q4" i="4"/>
  <c r="Q5" i="4"/>
  <c r="Q17" i="4"/>
  <c r="Q21" i="4"/>
  <c r="Q30" i="4"/>
  <c r="Q7" i="4"/>
  <c r="Q8" i="4"/>
  <c r="Q20" i="4"/>
  <c r="Q6" i="4"/>
  <c r="Q22" i="4"/>
  <c r="Q23" i="4"/>
  <c r="Q14" i="4"/>
  <c r="Q16" i="4"/>
  <c r="Q27" i="4"/>
  <c r="Q32" i="4"/>
  <c r="Q25" i="4"/>
  <c r="Q10" i="4"/>
  <c r="Q11" i="4"/>
  <c r="Q12" i="4"/>
  <c r="Q15" i="4"/>
  <c r="Q2" i="4"/>
  <c r="Q19" i="4"/>
  <c r="Q13" i="4"/>
  <c r="X7" i="4"/>
  <c r="X6" i="4"/>
  <c r="X35" i="4"/>
  <c r="X34" i="4"/>
  <c r="X4" i="4" l="1"/>
  <c r="X32" i="4"/>
</calcChain>
</file>

<file path=xl/connections.xml><?xml version="1.0" encoding="utf-8"?>
<connections xmlns="http://schemas.openxmlformats.org/spreadsheetml/2006/main">
  <connection id="1" name="Table S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le S1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le S1113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le S1113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Table S1113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Table S1113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Table S11131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Table S111311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Table S1113111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Table S11131111111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Table S111311111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Table S11131111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Table S1113111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Table S111311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Table S11131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Table S11132" type="6" refreshedVersion="6" background="1" saveData="1">
    <textPr codePage="437" sourceFile="C:\Users\polyh\Downloads\Table S11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Table S6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Table S6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Table S6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Table S62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Table S62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Table S62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name="Table S621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name="Table S621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name="Table S62112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name="Table S621123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name="Table S621123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name="Table S621123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name="Table S621123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name="Table S6211231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name="Table S62112311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name="Table S621123111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Table S621123111111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name="Table S6211231111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Table S621123111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name="Table S62112311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name="Table S6211231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name="Table S621123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name="Table S621123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name="Table S62113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name="Table S621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Table S6214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name="Table S62141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name="Table S622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name="Table S63" type="6" refreshedVersion="6" background="1" saveData="1">
    <textPr codePage="437" sourceFile="C:\Users\polyh\Downloads\Table S6.txt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<sst xmlns="http://schemas.openxmlformats.org/spreadsheetml/2006/main" count="1267" uniqueCount="196">
  <si>
    <t>[M]0</t>
  </si>
  <si>
    <t>[cat]</t>
  </si>
  <si>
    <t>[I]0</t>
  </si>
  <si>
    <t>[cat]0</t>
  </si>
  <si>
    <t>ln[I]</t>
  </si>
  <si>
    <t>ln[cat]</t>
  </si>
  <si>
    <t>I</t>
  </si>
  <si>
    <t>y^</t>
  </si>
  <si>
    <t>res</t>
  </si>
  <si>
    <t>W</t>
  </si>
  <si>
    <t>wres</t>
  </si>
  <si>
    <t>SSWR</t>
  </si>
  <si>
    <t>se</t>
  </si>
  <si>
    <t>y</t>
  </si>
  <si>
    <t>I2</t>
  </si>
  <si>
    <t>a</t>
  </si>
  <si>
    <t>b</t>
  </si>
  <si>
    <t>a+b</t>
  </si>
  <si>
    <t>I1</t>
  </si>
  <si>
    <t>T</t>
  </si>
  <si>
    <t>k</t>
  </si>
  <si>
    <t>ln k</t>
  </si>
  <si>
    <t>intercept</t>
  </si>
  <si>
    <t>w1</t>
  </si>
  <si>
    <t>w5</t>
  </si>
  <si>
    <t>w10</t>
  </si>
  <si>
    <t>r1</t>
  </si>
  <si>
    <t>t</t>
  </si>
  <si>
    <t>M</t>
  </si>
  <si>
    <t>A</t>
  </si>
  <si>
    <t>M-1</t>
  </si>
  <si>
    <t>log[M]</t>
  </si>
  <si>
    <t>slope</t>
  </si>
  <si>
    <t>fit</t>
  </si>
  <si>
    <t>w20</t>
  </si>
  <si>
    <t>w35</t>
  </si>
  <si>
    <t>w30</t>
  </si>
  <si>
    <t>w0</t>
  </si>
  <si>
    <t>RMSE</t>
  </si>
  <si>
    <t>r35</t>
  </si>
  <si>
    <t>r30</t>
  </si>
  <si>
    <t>r20</t>
  </si>
  <si>
    <t>r10</t>
  </si>
  <si>
    <t>r0</t>
  </si>
  <si>
    <t>dc/dA2</t>
  </si>
  <si>
    <t>dc/dA dc/dk</t>
  </si>
  <si>
    <t>dc/dk2</t>
  </si>
  <si>
    <t>r5</t>
  </si>
  <si>
    <t>rdc/dA</t>
  </si>
  <si>
    <t>rdc/dk</t>
  </si>
  <si>
    <t>delA</t>
  </si>
  <si>
    <t>delk</t>
  </si>
  <si>
    <t>new k</t>
  </si>
  <si>
    <t>new A</t>
  </si>
  <si>
    <t>[M]eq</t>
  </si>
  <si>
    <t>conv</t>
  </si>
  <si>
    <t>delH</t>
  </si>
  <si>
    <t>delS</t>
  </si>
  <si>
    <t>X1</t>
  </si>
  <si>
    <t>X5</t>
  </si>
  <si>
    <t>X10</t>
  </si>
  <si>
    <t>X1 (%)</t>
  </si>
  <si>
    <t>X5 (%)</t>
  </si>
  <si>
    <t>X10 (%)</t>
  </si>
  <si>
    <t>(dX/dt)0 (%)</t>
  </si>
  <si>
    <t>(dX/dt)0</t>
  </si>
  <si>
    <t>-ln(1-X1)</t>
  </si>
  <si>
    <t>-ln(1-X5)</t>
  </si>
  <si>
    <t>-ln(1-X10)</t>
  </si>
  <si>
    <t>kobs</t>
  </si>
  <si>
    <t>kobs.[LLA]0</t>
  </si>
  <si>
    <t>spline coefficients</t>
  </si>
  <si>
    <t>a1</t>
  </si>
  <si>
    <t>a2</t>
  </si>
  <si>
    <t>a3</t>
  </si>
  <si>
    <t>a4</t>
  </si>
  <si>
    <t>a5</t>
  </si>
  <si>
    <t>a6</t>
  </si>
  <si>
    <t>a7</t>
  </si>
  <si>
    <t>(f1)1</t>
  </si>
  <si>
    <t>(f1)5</t>
  </si>
  <si>
    <t>(f2)5</t>
  </si>
  <si>
    <t>(f2)10</t>
  </si>
  <si>
    <t>(f1)0</t>
  </si>
  <si>
    <t>(f2")10</t>
  </si>
  <si>
    <t>(f1")5-(f2")5</t>
  </si>
  <si>
    <t>(f1')5-(f2')5</t>
  </si>
  <si>
    <t>first-order model</t>
  </si>
  <si>
    <t>X^ 0.2</t>
  </si>
  <si>
    <t>X^ 0.4</t>
  </si>
  <si>
    <t>spline fit</t>
  </si>
  <si>
    <t>X^ 0.6</t>
  </si>
  <si>
    <t>X^ 0.8</t>
  </si>
  <si>
    <t>conversion data</t>
  </si>
  <si>
    <t>residuals</t>
  </si>
  <si>
    <t>parameter estimates</t>
  </si>
  <si>
    <t>Determinant</t>
  </si>
  <si>
    <t>updated parameter estimates</t>
  </si>
  <si>
    <r>
      <t>X</t>
    </r>
    <r>
      <rPr>
        <b/>
        <vertAlign val="super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WX</t>
    </r>
  </si>
  <si>
    <r>
      <t>X</t>
    </r>
    <r>
      <rPr>
        <b/>
        <vertAlign val="super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WY</t>
    </r>
  </si>
  <si>
    <r>
      <t>(X</t>
    </r>
    <r>
      <rPr>
        <b/>
        <vertAlign val="super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>WX)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</si>
  <si>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r>
      <t>35</t>
    </r>
    <r>
      <rPr>
        <b/>
        <sz val="11"/>
        <color theme="1"/>
        <rFont val="Calibri"/>
        <family val="2"/>
      </rPr>
      <t>°C</t>
    </r>
  </si>
  <si>
    <r>
      <t>0</t>
    </r>
    <r>
      <rPr>
        <b/>
        <sz val="11"/>
        <color theme="1"/>
        <rFont val="Calibri"/>
        <family val="2"/>
      </rPr>
      <t>°C</t>
    </r>
  </si>
  <si>
    <r>
      <t>10</t>
    </r>
    <r>
      <rPr>
        <b/>
        <sz val="11"/>
        <color theme="1"/>
        <rFont val="Calibri"/>
        <family val="2"/>
      </rPr>
      <t>°C</t>
    </r>
  </si>
  <si>
    <r>
      <t>20</t>
    </r>
    <r>
      <rPr>
        <b/>
        <sz val="11"/>
        <color theme="1"/>
        <rFont val="Calibri"/>
        <family val="2"/>
      </rPr>
      <t>°C</t>
    </r>
  </si>
  <si>
    <r>
      <t>30</t>
    </r>
    <r>
      <rPr>
        <b/>
        <sz val="11"/>
        <color theme="1"/>
        <rFont val="Calibri"/>
        <family val="2"/>
      </rPr>
      <t>°C</t>
    </r>
  </si>
  <si>
    <t>spline 0.2</t>
  </si>
  <si>
    <t>spline 0.4</t>
  </si>
  <si>
    <t>spline 0.6</t>
  </si>
  <si>
    <t>spline 0.8</t>
  </si>
  <si>
    <t>1st order 0.2</t>
  </si>
  <si>
    <t>1st order 0.4</t>
  </si>
  <si>
    <t>1st order 0.6</t>
  </si>
  <si>
    <t>1st order 0.8</t>
  </si>
  <si>
    <t>Monomer sweep</t>
  </si>
  <si>
    <t>Table in Zhang and Junkers:</t>
  </si>
  <si>
    <t>Reaction series:</t>
  </si>
  <si>
    <t>S6</t>
  </si>
  <si>
    <r>
      <t>Temperature (</t>
    </r>
    <r>
      <rPr>
        <b/>
        <sz val="11"/>
        <color theme="1"/>
        <rFont val="Calibri"/>
        <family val="2"/>
      </rPr>
      <t>°</t>
    </r>
    <r>
      <rPr>
        <b/>
        <sz val="11"/>
        <color theme="1"/>
        <rFont val="Calibri"/>
        <family val="2"/>
        <scheme val="minor"/>
      </rPr>
      <t>C):</t>
    </r>
  </si>
  <si>
    <t>S7</t>
  </si>
  <si>
    <t>S8</t>
  </si>
  <si>
    <t>S9</t>
  </si>
  <si>
    <t>S10</t>
  </si>
  <si>
    <t>Catalyst sweep</t>
  </si>
  <si>
    <t>S11</t>
  </si>
  <si>
    <t>[cat] (mM)</t>
  </si>
  <si>
    <t>S12</t>
  </si>
  <si>
    <t>S13</t>
  </si>
  <si>
    <t>S14</t>
  </si>
  <si>
    <t>[cat]0 (mM)</t>
  </si>
  <si>
    <t>[I]0 (mM)</t>
  </si>
  <si>
    <t>DP sweep</t>
  </si>
  <si>
    <t>S17</t>
  </si>
  <si>
    <t>S18</t>
  </si>
  <si>
    <t>S19</t>
  </si>
  <si>
    <t>S20</t>
  </si>
  <si>
    <t>1</t>
  </si>
  <si>
    <t>N</t>
  </si>
  <si>
    <t>c</t>
  </si>
  <si>
    <t>+/-</t>
  </si>
  <si>
    <t>×/÷</t>
  </si>
  <si>
    <t>Statistics</t>
  </si>
  <si>
    <t>Parameters</t>
  </si>
  <si>
    <t>errors</t>
  </si>
  <si>
    <t>reference</t>
  </si>
  <si>
    <t>solvent</t>
  </si>
  <si>
    <t>catalyst</t>
  </si>
  <si>
    <t>Tmax</t>
  </si>
  <si>
    <t>Tmin</t>
  </si>
  <si>
    <t>SnOct2</t>
  </si>
  <si>
    <t>DBU</t>
  </si>
  <si>
    <t>dioxane</t>
  </si>
  <si>
    <t>bulk</t>
  </si>
  <si>
    <r>
      <t xml:space="preserve">A. Duda and S. Penczek </t>
    </r>
    <r>
      <rPr>
        <i/>
        <sz val="11"/>
        <rFont val="Calibri"/>
        <family val="2"/>
        <scheme val="minor"/>
      </rPr>
      <t>Macromolecules</t>
    </r>
    <r>
      <rPr>
        <sz val="11"/>
        <rFont val="Calibri"/>
        <family val="2"/>
        <scheme val="minor"/>
      </rPr>
      <t xml:space="preserve"> 1990, </t>
    </r>
    <r>
      <rPr>
        <b/>
        <sz val="11"/>
        <rFont val="Calibri"/>
        <family val="2"/>
        <scheme val="minor"/>
      </rPr>
      <t>23</t>
    </r>
    <r>
      <rPr>
        <sz val="11"/>
        <rFont val="Calibri"/>
        <family val="2"/>
        <scheme val="minor"/>
      </rPr>
      <t xml:space="preserve">, 1636–1639. </t>
    </r>
  </si>
  <si>
    <r>
      <t xml:space="preserve">L. Cederholm, J. Wohlert, P. Olsén, M. Hakkarainen and K. Odelius, </t>
    </r>
    <r>
      <rPr>
        <i/>
        <sz val="11"/>
        <rFont val="Calibri"/>
        <family val="2"/>
        <scheme val="minor"/>
      </rPr>
      <t>Angew. Chem. Int. Ed.</t>
    </r>
    <r>
      <rPr>
        <sz val="11"/>
        <rFont val="Calibri"/>
        <family val="2"/>
        <scheme val="minor"/>
      </rPr>
      <t xml:space="preserve"> 2022, </t>
    </r>
    <r>
      <rPr>
        <b/>
        <sz val="11"/>
        <rFont val="Calibri"/>
        <family val="2"/>
        <scheme val="minor"/>
      </rPr>
      <t>61</t>
    </r>
    <r>
      <rPr>
        <sz val="11"/>
        <rFont val="Calibri"/>
        <family val="2"/>
        <scheme val="minor"/>
      </rPr>
      <t>, e202204531.</t>
    </r>
  </si>
  <si>
    <r>
      <t xml:space="preserve">D. R. Witzke, R. Narayan, J. J. Kolstad, </t>
    </r>
    <r>
      <rPr>
        <i/>
        <sz val="11"/>
        <color theme="1"/>
        <rFont val="Calibri"/>
        <family val="2"/>
        <scheme val="minor"/>
      </rPr>
      <t>Macromolecules</t>
    </r>
    <r>
      <rPr>
        <sz val="11"/>
        <color theme="1"/>
        <rFont val="Calibri"/>
        <family val="2"/>
        <scheme val="minor"/>
      </rPr>
      <t xml:space="preserve"> 1997, </t>
    </r>
    <r>
      <rPr>
        <b/>
        <sz val="11"/>
        <color theme="1"/>
        <rFont val="Calibri"/>
        <family val="2"/>
        <scheme val="minor"/>
      </rPr>
      <t>30</t>
    </r>
    <r>
      <rPr>
        <sz val="11"/>
        <color theme="1"/>
        <rFont val="Calibri"/>
        <family val="2"/>
        <scheme val="minor"/>
      </rPr>
      <t>, 7075–7085</t>
    </r>
    <r>
      <rPr>
        <sz val="11"/>
        <color rgb="FF008080"/>
        <rFont val="Calibri"/>
        <family val="2"/>
        <scheme val="minor"/>
      </rPr>
      <t>.</t>
    </r>
  </si>
  <si>
    <t>1000/RT</t>
  </si>
  <si>
    <t>Data from Cederholm et al., Supporting Table 3</t>
  </si>
  <si>
    <t>parity line</t>
  </si>
  <si>
    <t>fixed</t>
  </si>
  <si>
    <t>a+c</t>
  </si>
  <si>
    <t xml:space="preserve"> i = 1</t>
  </si>
  <si>
    <t>i = 2</t>
  </si>
  <si>
    <t>ln k1</t>
  </si>
  <si>
    <t>ln k2</t>
  </si>
  <si>
    <t>k1 (M&amp;I sweeps)</t>
  </si>
  <si>
    <t>k2 (cat sweep)</t>
  </si>
  <si>
    <t>i=1</t>
  </si>
  <si>
    <t>i=2</t>
  </si>
  <si>
    <t>[LLA]0</t>
  </si>
  <si>
    <t>log[LLA]0</t>
  </si>
  <si>
    <t>log(dLLA/dt)_35</t>
  </si>
  <si>
    <t>log(dLLA/dt)_30</t>
  </si>
  <si>
    <t>log(dLLA/dt)_20</t>
  </si>
  <si>
    <t>log(dLLA/dt)_10</t>
  </si>
  <si>
    <t>log(dLLA/dt)_0</t>
  </si>
  <si>
    <t>-d[LLA]/dt</t>
  </si>
  <si>
    <t>ln[LLA]</t>
  </si>
  <si>
    <t>ln(-d[LLA]/dt)</t>
  </si>
  <si>
    <t>-d[LLA]/dt^</t>
  </si>
  <si>
    <t>coLLAplex</t>
  </si>
  <si>
    <t>[LLA]</t>
  </si>
  <si>
    <t>[LLA]eq</t>
  </si>
  <si>
    <t xml:space="preserve"> -d[LLA]/dt0</t>
  </si>
  <si>
    <t>(-d[LLA]/dt)0</t>
  </si>
  <si>
    <t>[LLA]/[cat]</t>
  </si>
  <si>
    <t>[LLA]/[I]</t>
  </si>
  <si>
    <t>-(d[LLA]/dt)0</t>
  </si>
  <si>
    <t>ln[LLA]eq</t>
  </si>
  <si>
    <t>ln [LLA]eq</t>
  </si>
  <si>
    <t>extrapolation to low T</t>
  </si>
  <si>
    <t>corrrected -d[LLA]/dt</t>
  </si>
  <si>
    <t>correction factor</t>
  </si>
  <si>
    <t>-ln(Xinf-X1)</t>
  </si>
  <si>
    <t>-ln(Xinf-X5)</t>
  </si>
  <si>
    <t>-ln(Xinf-X10)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</si>
</sst>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00"/>
    <numFmt numFmtId="166" formatCode="0.000000"/>
    <numFmt numFmtId="167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0" xfId="0" applyFont="1"/>
    <xf numFmtId="0" fontId="1" fillId="0" borderId="0" xfId="0" quotePrefix="1" applyFont="1"/>
    <xf numFmtId="167" fontId="0" fillId="0" borderId="0" xfId="0" applyNumberFormat="1"/>
    <xf numFmtId="0" fontId="1" fillId="0" borderId="0" xfId="0" quotePrefix="1" applyFont="1" applyAlignment="1">
      <alignment horizontal="center"/>
    </xf>
    <xf numFmtId="0" fontId="4" fillId="0" borderId="0" xfId="0" applyFont="1" applyAlignment="1">
      <alignment horizontal="justify" vertical="center"/>
    </xf>
    <xf numFmtId="0" fontId="0" fillId="0" borderId="0" xfId="0" applyFo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2"/>
          <c:order val="0"/>
          <c:spPr>
            <a:ln w="38100">
              <a:solidFill>
                <a:srgbClr val="C00000">
                  <a:alpha val="50000"/>
                </a:srgbClr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1'!$H$2:$H$102</c:f>
              <c:numCache>
                <c:formatCode>0.00</c:formatCode>
                <c:ptCount val="101"/>
                <c:pt idx="0">
                  <c:v>0</c:v>
                </c:pt>
                <c:pt idx="1">
                  <c:v>0.33906843110586005</c:v>
                </c:pt>
                <c:pt idx="2">
                  <c:v>0.67698718820199399</c:v>
                </c:pt>
                <c:pt idx="3">
                  <c:v>1.0137601694700349</c:v>
                </c:pt>
                <c:pt idx="4">
                  <c:v>1.3493912598740998</c:v>
                </c:pt>
                <c:pt idx="5">
                  <c:v>1.6838843312056206</c:v>
                </c:pt>
                <c:pt idx="6">
                  <c:v>2.0172432421280306</c:v>
                </c:pt>
                <c:pt idx="7">
                  <c:v>2.3494718382212176</c:v>
                </c:pt>
                <c:pt idx="8">
                  <c:v>2.6805739520259442</c:v>
                </c:pt>
                <c:pt idx="9">
                  <c:v>3.0105534030880454</c:v>
                </c:pt>
                <c:pt idx="10">
                  <c:v>3.3394139980024495</c:v>
                </c:pt>
                <c:pt idx="11">
                  <c:v>3.6671595304571536</c:v>
                </c:pt>
                <c:pt idx="12">
                  <c:v>3.9937937812769442</c:v>
                </c:pt>
                <c:pt idx="13">
                  <c:v>4.3193205184670287</c:v>
                </c:pt>
                <c:pt idx="14">
                  <c:v>4.6437434972564802</c:v>
                </c:pt>
                <c:pt idx="15">
                  <c:v>4.9670664601416226</c:v>
                </c:pt>
                <c:pt idx="16">
                  <c:v>5.2892931369290963</c:v>
                </c:pt>
                <c:pt idx="17">
                  <c:v>5.6104272447789816</c:v>
                </c:pt>
                <c:pt idx="18">
                  <c:v>5.930472488247629</c:v>
                </c:pt>
                <c:pt idx="19">
                  <c:v>6.2494325593304261</c:v>
                </c:pt>
                <c:pt idx="20">
                  <c:v>6.5673111375043502</c:v>
                </c:pt>
                <c:pt idx="21">
                  <c:v>6.8841118897704279</c:v>
                </c:pt>
                <c:pt idx="22">
                  <c:v>7.1998384706960739</c:v>
                </c:pt>
                <c:pt idx="23">
                  <c:v>7.5144945224571931</c:v>
                </c:pt>
                <c:pt idx="24">
                  <c:v>7.8280836748802258</c:v>
                </c:pt>
                <c:pt idx="25">
                  <c:v>8.1406095454840113</c:v>
                </c:pt>
                <c:pt idx="26">
                  <c:v>8.4520757395215469</c:v>
                </c:pt>
                <c:pt idx="27">
                  <c:v>8.7624858500215286</c:v>
                </c:pt>
                <c:pt idx="28">
                  <c:v>9.0718434578298535</c:v>
                </c:pt>
                <c:pt idx="29">
                  <c:v>9.3801521316508651</c:v>
                </c:pt>
                <c:pt idx="30">
                  <c:v>9.6874154280885971</c:v>
                </c:pt>
                <c:pt idx="31">
                  <c:v>9.9936368916877285</c:v>
                </c:pt>
                <c:pt idx="32">
                  <c:v>10.298820054974534</c:v>
                </c:pt>
                <c:pt idx="33">
                  <c:v>10.602968438497573</c:v>
                </c:pt>
                <c:pt idx="34">
                  <c:v>10.906085550868372</c:v>
                </c:pt>
                <c:pt idx="35">
                  <c:v>11.208174888801848</c:v>
                </c:pt>
                <c:pt idx="36">
                  <c:v>11.509239937156647</c:v>
                </c:pt>
                <c:pt idx="37">
                  <c:v>11.809284168975376</c:v>
                </c:pt>
                <c:pt idx="38">
                  <c:v>12.108311045524655</c:v>
                </c:pt>
                <c:pt idx="39">
                  <c:v>12.406324016335047</c:v>
                </c:pt>
                <c:pt idx="40">
                  <c:v>12.703326519240809</c:v>
                </c:pt>
                <c:pt idx="41">
                  <c:v>12.999321980419619</c:v>
                </c:pt>
                <c:pt idx="42">
                  <c:v>13.29431381443208</c:v>
                </c:pt>
                <c:pt idx="43">
                  <c:v>13.588305424261049</c:v>
                </c:pt>
                <c:pt idx="44">
                  <c:v>13.881300201350999</c:v>
                </c:pt>
                <c:pt idx="45">
                  <c:v>14.173301525647041</c:v>
                </c:pt>
                <c:pt idx="46">
                  <c:v>14.464312765633991</c:v>
                </c:pt>
                <c:pt idx="47">
                  <c:v>14.754337278375173</c:v>
                </c:pt>
                <c:pt idx="48">
                  <c:v>15.043378409551178</c:v>
                </c:pt>
                <c:pt idx="49">
                  <c:v>15.331439493498456</c:v>
                </c:pt>
                <c:pt idx="50">
                  <c:v>15.618523853247767</c:v>
                </c:pt>
                <c:pt idx="51">
                  <c:v>15.904634800562533</c:v>
                </c:pt>
                <c:pt idx="52">
                  <c:v>16.189775635977011</c:v>
                </c:pt>
                <c:pt idx="53">
                  <c:v>16.473949648834395</c:v>
                </c:pt>
                <c:pt idx="54">
                  <c:v>16.757160117324787</c:v>
                </c:pt>
                <c:pt idx="55">
                  <c:v>17.039410308522939</c:v>
                </c:pt>
                <c:pt idx="56">
                  <c:v>17.320703478426005</c:v>
                </c:pt>
                <c:pt idx="57">
                  <c:v>17.601042871991069</c:v>
                </c:pt>
                <c:pt idx="58">
                  <c:v>17.880431723172595</c:v>
                </c:pt>
                <c:pt idx="59">
                  <c:v>18.15887325495974</c:v>
                </c:pt>
                <c:pt idx="60">
                  <c:v>18.436370679413518</c:v>
                </c:pt>
                <c:pt idx="61">
                  <c:v>18.71292719770382</c:v>
                </c:pt>
                <c:pt idx="62">
                  <c:v>18.988546000146446</c:v>
                </c:pt>
                <c:pt idx="63">
                  <c:v>19.263230266239795</c:v>
                </c:pt>
                <c:pt idx="64">
                  <c:v>19.536983164701617</c:v>
                </c:pt>
                <c:pt idx="65">
                  <c:v>19.8098078535055</c:v>
                </c:pt>
                <c:pt idx="66">
                  <c:v>20.081707479917387</c:v>
                </c:pt>
                <c:pt idx="67">
                  <c:v>20.352685180531836</c:v>
                </c:pt>
                <c:pt idx="68">
                  <c:v>20.622744081308152</c:v>
                </c:pt>
                <c:pt idx="69">
                  <c:v>20.891887297606537</c:v>
                </c:pt>
                <c:pt idx="70">
                  <c:v>21.160117934223997</c:v>
                </c:pt>
                <c:pt idx="71">
                  <c:v>21.427439085430144</c:v>
                </c:pt>
                <c:pt idx="72">
                  <c:v>21.693853835002873</c:v>
                </c:pt>
                <c:pt idx="73">
                  <c:v>21.959365256263986</c:v>
                </c:pt>
                <c:pt idx="74">
                  <c:v>22.223976412114631</c:v>
                </c:pt>
                <c:pt idx="75">
                  <c:v>22.487690355070601</c:v>
                </c:pt>
                <c:pt idx="76">
                  <c:v>22.750510127297574</c:v>
                </c:pt>
                <c:pt idx="77">
                  <c:v>23.012438760646237</c:v>
                </c:pt>
                <c:pt idx="78">
                  <c:v>23.273479276687169</c:v>
                </c:pt>
                <c:pt idx="79">
                  <c:v>23.53363468674582</c:v>
                </c:pt>
                <c:pt idx="80">
                  <c:v>23.792907991937152</c:v>
                </c:pt>
                <c:pt idx="81">
                  <c:v>24.051302183200285</c:v>
                </c:pt>
                <c:pt idx="82">
                  <c:v>24.308820241333041</c:v>
                </c:pt>
                <c:pt idx="83">
                  <c:v>24.565465137026276</c:v>
                </c:pt>
                <c:pt idx="84">
                  <c:v>24.821239830898158</c:v>
                </c:pt>
                <c:pt idx="85">
                  <c:v>25.07614727352837</c:v>
                </c:pt>
                <c:pt idx="86">
                  <c:v>25.330190405492083</c:v>
                </c:pt>
                <c:pt idx="87">
                  <c:v>25.583372157393914</c:v>
                </c:pt>
                <c:pt idx="88">
                  <c:v>25.835695449901731</c:v>
                </c:pt>
                <c:pt idx="89">
                  <c:v>26.087163193780317</c:v>
                </c:pt>
                <c:pt idx="90">
                  <c:v>26.337778289925005</c:v>
                </c:pt>
                <c:pt idx="91">
                  <c:v>26.587543629395071</c:v>
                </c:pt>
                <c:pt idx="92">
                  <c:v>26.836462093447157</c:v>
                </c:pt>
                <c:pt idx="93">
                  <c:v>27.084536553568451</c:v>
                </c:pt>
                <c:pt idx="94">
                  <c:v>27.331769871509838</c:v>
                </c:pt>
                <c:pt idx="95">
                  <c:v>27.578164899318903</c:v>
                </c:pt>
                <c:pt idx="96">
                  <c:v>27.823724479372856</c:v>
                </c:pt>
                <c:pt idx="97">
                  <c:v>28.068451444411291</c:v>
                </c:pt>
                <c:pt idx="98">
                  <c:v>28.312348617568873</c:v>
                </c:pt>
                <c:pt idx="99">
                  <c:v>28.555418812407929</c:v>
                </c:pt>
                <c:pt idx="100">
                  <c:v>28.797664832950844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2BD-4A12-9CC4-A80E8422DAC9}"/>
            </c:ext>
          </c:extLst>
        </c:ser>
        <c:ser>
          <c:idx val="13"/>
          <c:order val="1"/>
          <c:spPr>
            <a:ln w="38100">
              <a:solidFill>
                <a:schemeClr val="accent6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1'!$I$2:$I$102</c:f>
              <c:numCache>
                <c:formatCode>0.00</c:formatCode>
                <c:ptCount val="101"/>
                <c:pt idx="0">
                  <c:v>0</c:v>
                </c:pt>
                <c:pt idx="1">
                  <c:v>1.2063785099235669</c:v>
                </c:pt>
                <c:pt idx="2">
                  <c:v>2.3982035287550718</c:v>
                </c:pt>
                <c:pt idx="3">
                  <c:v>3.575650626683502</c:v>
                </c:pt>
                <c:pt idx="4">
                  <c:v>4.7388932558568131</c:v>
                </c:pt>
                <c:pt idx="5">
                  <c:v>5.8881027759335014</c:v>
                </c:pt>
                <c:pt idx="6">
                  <c:v>7.0234484793259888</c:v>
                </c:pt>
                <c:pt idx="7">
                  <c:v>8.1450976161394184</c:v>
                </c:pt>
                <c:pt idx="8">
                  <c:v>9.2532154188095799</c:v>
                </c:pt>
                <c:pt idx="9">
                  <c:v>10.347965126443693</c:v>
                </c:pt>
                <c:pt idx="10">
                  <c:v>11.429508008867451</c:v>
                </c:pt>
                <c:pt idx="11">
                  <c:v>12.498003390382051</c:v>
                </c:pt>
                <c:pt idx="12">
                  <c:v>13.553608673234518</c:v>
                </c:pt>
                <c:pt idx="13">
                  <c:v>14.596479360805048</c:v>
                </c:pt>
                <c:pt idx="14">
                  <c:v>15.626769080514425</c:v>
                </c:pt>
                <c:pt idx="15">
                  <c:v>16.644629606455286</c:v>
                </c:pt>
                <c:pt idx="16">
                  <c:v>17.650210881750205</c:v>
                </c:pt>
                <c:pt idx="17">
                  <c:v>18.643661040640136</c:v>
                </c:pt>
                <c:pt idx="18">
                  <c:v>19.625126430306427</c:v>
                </c:pt>
                <c:pt idx="19">
                  <c:v>20.594751632429443</c:v>
                </c:pt>
                <c:pt idx="20">
                  <c:v>21.552679484487246</c:v>
                </c:pt>
                <c:pt idx="21">
                  <c:v>22.499051100797253</c:v>
                </c:pt>
                <c:pt idx="22">
                  <c:v>23.434005893304079</c:v>
                </c:pt>
                <c:pt idx="23">
                  <c:v>24.357681592116599</c:v>
                </c:pt>
                <c:pt idx="24">
                  <c:v>25.270214265797264</c:v>
                </c:pt>
                <c:pt idx="25">
                  <c:v>26.171738341406602</c:v>
                </c:pt>
                <c:pt idx="26">
                  <c:v>27.062386624306022</c:v>
                </c:pt>
                <c:pt idx="27">
                  <c:v>27.942290317721529</c:v>
                </c:pt>
                <c:pt idx="28">
                  <c:v>28.811579042071646</c:v>
                </c:pt>
                <c:pt idx="29">
                  <c:v>29.670380854062017</c:v>
                </c:pt>
                <c:pt idx="30">
                  <c:v>30.518822265549694</c:v>
                </c:pt>
                <c:pt idx="31">
                  <c:v>31.357028262179899</c:v>
                </c:pt>
                <c:pt idx="32">
                  <c:v>32.185122321797863</c:v>
                </c:pt>
                <c:pt idx="33">
                  <c:v>33.003226432638641</c:v>
                </c:pt>
                <c:pt idx="34">
                  <c:v>33.811461111297447</c:v>
                </c:pt>
                <c:pt idx="35">
                  <c:v>34.609945420483157</c:v>
                </c:pt>
                <c:pt idx="36">
                  <c:v>35.398796986557734</c:v>
                </c:pt>
                <c:pt idx="37">
                  <c:v>36.178132016863998</c:v>
                </c:pt>
                <c:pt idx="38">
                  <c:v>36.948065316844335</c:v>
                </c:pt>
                <c:pt idx="39">
                  <c:v>37.708710306952973</c:v>
                </c:pt>
                <c:pt idx="40">
                  <c:v>38.460179039364121</c:v>
                </c:pt>
                <c:pt idx="41">
                  <c:v>39.202582214478667</c:v>
                </c:pt>
                <c:pt idx="42">
                  <c:v>39.936029197231647</c:v>
                </c:pt>
                <c:pt idx="43">
                  <c:v>40.660628033203004</c:v>
                </c:pt>
                <c:pt idx="44">
                  <c:v>41.376485464534049</c:v>
                </c:pt>
                <c:pt idx="45">
                  <c:v>42.083706945651834</c:v>
                </c:pt>
                <c:pt idx="46">
                  <c:v>42.782396658803833</c:v>
                </c:pt>
                <c:pt idx="47">
                  <c:v>43.472657529405332</c:v>
                </c:pt>
                <c:pt idx="48">
                  <c:v>44.154591241201487</c:v>
                </c:pt>
                <c:pt idx="49">
                  <c:v>44.828298251246601</c:v>
                </c:pt>
                <c:pt idx="50">
                  <c:v>45.493877804702684</c:v>
                </c:pt>
                <c:pt idx="51">
                  <c:v>46.151427949459432</c:v>
                </c:pt>
                <c:pt idx="52">
                  <c:v>46.801045550577861</c:v>
                </c:pt>
                <c:pt idx="53">
                  <c:v>47.442826304559716</c:v>
                </c:pt>
                <c:pt idx="54">
                  <c:v>48.076864753444717</c:v>
                </c:pt>
                <c:pt idx="55">
                  <c:v>48.703254298737697</c:v>
                </c:pt>
                <c:pt idx="56">
                  <c:v>49.322087215167862</c:v>
                </c:pt>
                <c:pt idx="57">
                  <c:v>49.933454664281882</c:v>
                </c:pt>
                <c:pt idx="58">
                  <c:v>50.537446707873123</c:v>
                </c:pt>
                <c:pt idx="59">
                  <c:v>51.134152321248841</c:v>
                </c:pt>
                <c:pt idx="60">
                  <c:v>51.723659406337276</c:v>
                </c:pt>
                <c:pt idx="61">
                  <c:v>52.306054804636723</c:v>
                </c:pt>
                <c:pt idx="62">
                  <c:v>52.881424310008306</c:v>
                </c:pt>
                <c:pt idx="63">
                  <c:v>53.449852681314439</c:v>
                </c:pt>
                <c:pt idx="64">
                  <c:v>54.011423654904824</c:v>
                </c:pt>
                <c:pt idx="65">
                  <c:v>54.566219956951848</c:v>
                </c:pt>
                <c:pt idx="66">
                  <c:v>55.114323315637115</c:v>
                </c:pt>
                <c:pt idx="67">
                  <c:v>55.655814473191036</c:v>
                </c:pt>
                <c:pt idx="68">
                  <c:v>56.190773197787095</c:v>
                </c:pt>
                <c:pt idx="69">
                  <c:v>56.719278295292661</c:v>
                </c:pt>
                <c:pt idx="70">
                  <c:v>57.241407620878078</c:v>
                </c:pt>
                <c:pt idx="71">
                  <c:v>57.757238090485629</c:v>
                </c:pt>
                <c:pt idx="72">
                  <c:v>58.266845692160189</c:v>
                </c:pt>
                <c:pt idx="73">
                  <c:v>58.7703054972432</c:v>
                </c:pt>
                <c:pt idx="74">
                  <c:v>59.267691671431599</c:v>
                </c:pt>
                <c:pt idx="75">
                  <c:v>59.759077485703251</c:v>
                </c:pt>
                <c:pt idx="76">
                  <c:v>60.244535327110718</c:v>
                </c:pt>
                <c:pt idx="77">
                  <c:v>60.724136709444707</c:v>
                </c:pt>
                <c:pt idx="78">
                  <c:v>61.197952283768927</c:v>
                </c:pt>
                <c:pt idx="79">
                  <c:v>61.666051848827827</c:v>
                </c:pt>
                <c:pt idx="80">
                  <c:v>62.128504361328815</c:v>
                </c:pt>
                <c:pt idx="81">
                  <c:v>62.585377946100373</c:v>
                </c:pt>
                <c:pt idx="82">
                  <c:v>63.03673990612775</c:v>
                </c:pt>
                <c:pt idx="83">
                  <c:v>63.482656732467376</c:v>
                </c:pt>
                <c:pt idx="84">
                  <c:v>63.923194114041905</c:v>
                </c:pt>
                <c:pt idx="85">
                  <c:v>64.35841694731694</c:v>
                </c:pt>
                <c:pt idx="86">
                  <c:v>64.788389345861077</c:v>
                </c:pt>
                <c:pt idx="87">
                  <c:v>65.213174649790545</c:v>
                </c:pt>
                <c:pt idx="88">
                  <c:v>65.632835435100134</c:v>
                </c:pt>
                <c:pt idx="89">
                  <c:v>66.04743352288115</c:v>
                </c:pt>
                <c:pt idx="90">
                  <c:v>66.457029988428616</c:v>
                </c:pt>
                <c:pt idx="91">
                  <c:v>66.861685170238317</c:v>
                </c:pt>
                <c:pt idx="92">
                  <c:v>67.26145867889538</c:v>
                </c:pt>
                <c:pt idx="93">
                  <c:v>67.656409405855641</c:v>
                </c:pt>
                <c:pt idx="94">
                  <c:v>68.046595532121046</c:v>
                </c:pt>
                <c:pt idx="95">
                  <c:v>68.432074536810489</c:v>
                </c:pt>
                <c:pt idx="96">
                  <c:v>68.812903205627094</c:v>
                </c:pt>
                <c:pt idx="97">
                  <c:v>69.189137639223475</c:v>
                </c:pt>
                <c:pt idx="98">
                  <c:v>69.560833261466016</c:v>
                </c:pt>
                <c:pt idx="99">
                  <c:v>69.928044827599493</c:v>
                </c:pt>
                <c:pt idx="100">
                  <c:v>70.290826432313182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2BD-4A12-9CC4-A80E8422DAC9}"/>
            </c:ext>
          </c:extLst>
        </c:ser>
        <c:ser>
          <c:idx val="14"/>
          <c:order val="2"/>
          <c:spPr>
            <a:ln w="38100">
              <a:solidFill>
                <a:schemeClr val="accent2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1'!$J$2:$J$102</c:f>
              <c:numCache>
                <c:formatCode>0.00</c:formatCode>
                <c:ptCount val="101"/>
                <c:pt idx="0">
                  <c:v>0</c:v>
                </c:pt>
                <c:pt idx="1">
                  <c:v>2.8145788881427158</c:v>
                </c:pt>
                <c:pt idx="2">
                  <c:v>5.5499392331096464</c:v>
                </c:pt>
                <c:pt idx="3">
                  <c:v>8.2083107032925096</c:v>
                </c:pt>
                <c:pt idx="4">
                  <c:v>10.791860211307192</c:v>
                </c:pt>
                <c:pt idx="5">
                  <c:v>13.302693680304579</c:v>
                </c:pt>
                <c:pt idx="6">
                  <c:v>15.742857760567153</c:v>
                </c:pt>
                <c:pt idx="7">
                  <c:v>18.114341497790608</c:v>
                </c:pt>
                <c:pt idx="8">
                  <c:v>20.419077954410437</c:v>
                </c:pt>
                <c:pt idx="9">
                  <c:v>22.658945785294904</c:v>
                </c:pt>
                <c:pt idx="10">
                  <c:v>24.835770769089006</c:v>
                </c:pt>
                <c:pt idx="11">
                  <c:v>26.951327296457428</c:v>
                </c:pt>
                <c:pt idx="12">
                  <c:v>29.007339816439803</c:v>
                </c:pt>
                <c:pt idx="13">
                  <c:v>31.005484242097193</c:v>
                </c:pt>
                <c:pt idx="14">
                  <c:v>32.947389316595419</c:v>
                </c:pt>
                <c:pt idx="15">
                  <c:v>34.834637940839052</c:v>
                </c:pt>
                <c:pt idx="16">
                  <c:v>36.668768463737969</c:v>
                </c:pt>
                <c:pt idx="17">
                  <c:v>38.451275936158382</c:v>
                </c:pt>
                <c:pt idx="18">
                  <c:v>40.183613329580481</c:v>
                </c:pt>
                <c:pt idx="19">
                  <c:v>41.867192720455918</c:v>
                </c:pt>
                <c:pt idx="20">
                  <c:v>43.50338644123066</c:v>
                </c:pt>
                <c:pt idx="21">
                  <c:v>45.093528198971356</c:v>
                </c:pt>
                <c:pt idx="22">
                  <c:v>46.638914162507142</c:v>
                </c:pt>
                <c:pt idx="23">
                  <c:v>48.140804018972929</c:v>
                </c:pt>
                <c:pt idx="24">
                  <c:v>49.600422000615474</c:v>
                </c:pt>
                <c:pt idx="25">
                  <c:v>51.018957882699169</c:v>
                </c:pt>
                <c:pt idx="26">
                  <c:v>52.397567953325023</c:v>
                </c:pt>
                <c:pt idx="27">
                  <c:v>53.737375955953205</c:v>
                </c:pt>
                <c:pt idx="28">
                  <c:v>55.039474005397778</c:v>
                </c:pt>
                <c:pt idx="29">
                  <c:v>56.304923478039768</c:v>
                </c:pt>
                <c:pt idx="30">
                  <c:v>57.534755876984676</c:v>
                </c:pt>
                <c:pt idx="31">
                  <c:v>58.729973672869328</c:v>
                </c:pt>
                <c:pt idx="32">
                  <c:v>59.891551121003687</c:v>
                </c:pt>
                <c:pt idx="33">
                  <c:v>61.020435055513424</c:v>
                </c:pt>
                <c:pt idx="34">
                  <c:v>62.117545661130833</c:v>
                </c:pt>
                <c:pt idx="35">
                  <c:v>63.18377722326295</c:v>
                </c:pt>
                <c:pt idx="36">
                  <c:v>64.219998856948578</c:v>
                </c:pt>
                <c:pt idx="37">
                  <c:v>65.227055215298122</c:v>
                </c:pt>
                <c:pt idx="38">
                  <c:v>66.205767177993863</c:v>
                </c:pt>
                <c:pt idx="39">
                  <c:v>67.156932520411843</c:v>
                </c:pt>
                <c:pt idx="40">
                  <c:v>68.081326563910807</c:v>
                </c:pt>
                <c:pt idx="41">
                  <c:v>68.979702807818171</c:v>
                </c:pt>
                <c:pt idx="42">
                  <c:v>69.852793543628465</c:v>
                </c:pt>
                <c:pt idx="43">
                  <c:v>70.701310451914296</c:v>
                </c:pt>
                <c:pt idx="44">
                  <c:v>71.525945182437184</c:v>
                </c:pt>
                <c:pt idx="45">
                  <c:v>72.327369917930497</c:v>
                </c:pt>
                <c:pt idx="46">
                  <c:v>73.106237922014245</c:v>
                </c:pt>
                <c:pt idx="47">
                  <c:v>73.863184071688565</c:v>
                </c:pt>
                <c:pt idx="48">
                  <c:v>74.598825374839549</c:v>
                </c:pt>
                <c:pt idx="49">
                  <c:v>75.313761473179582</c:v>
                </c:pt>
                <c:pt idx="50">
                  <c:v>76.008575131032018</c:v>
                </c:pt>
                <c:pt idx="51">
                  <c:v>76.683832710358615</c:v>
                </c:pt>
                <c:pt idx="52">
                  <c:v>77.340084632416904</c:v>
                </c:pt>
                <c:pt idx="53">
                  <c:v>77.977865826423894</c:v>
                </c:pt>
                <c:pt idx="54">
                  <c:v>78.597696165591842</c:v>
                </c:pt>
                <c:pt idx="55">
                  <c:v>79.200080890891243</c:v>
                </c:pt>
                <c:pt idx="56">
                  <c:v>79.785511022886979</c:v>
                </c:pt>
                <c:pt idx="57">
                  <c:v>80.354463761982743</c:v>
                </c:pt>
                <c:pt idx="58">
                  <c:v>80.907402877400401</c:v>
                </c:pt>
                <c:pt idx="59">
                  <c:v>81.444779085211238</c:v>
                </c:pt>
                <c:pt idx="60">
                  <c:v>81.967030415727123</c:v>
                </c:pt>
                <c:pt idx="61">
                  <c:v>82.474582570551263</c:v>
                </c:pt>
                <c:pt idx="62">
                  <c:v>82.967849269579403</c:v>
                </c:pt>
                <c:pt idx="63">
                  <c:v>83.447232588234471</c:v>
                </c:pt>
                <c:pt idx="64">
                  <c:v>83.913123285209394</c:v>
                </c:pt>
                <c:pt idx="65">
                  <c:v>84.365901120985441</c:v>
                </c:pt>
                <c:pt idx="66">
                  <c:v>84.805935167385542</c:v>
                </c:pt>
                <c:pt idx="67">
                  <c:v>85.233584108415016</c:v>
                </c:pt>
                <c:pt idx="68">
                  <c:v>85.649196532634917</c:v>
                </c:pt>
                <c:pt idx="69">
                  <c:v>86.053111217306238</c:v>
                </c:pt>
                <c:pt idx="70">
                  <c:v>86.445657404536675</c:v>
                </c:pt>
                <c:pt idx="71">
                  <c:v>86.82715506965512</c:v>
                </c:pt>
                <c:pt idx="72">
                  <c:v>87.197915182032389</c:v>
                </c:pt>
                <c:pt idx="73">
                  <c:v>87.558239958561032</c:v>
                </c:pt>
                <c:pt idx="74">
                  <c:v>87.908423110000754</c:v>
                </c:pt>
                <c:pt idx="75">
                  <c:v>88.248750080390209</c:v>
                </c:pt>
                <c:pt idx="76">
                  <c:v>88.579498279720426</c:v>
                </c:pt>
                <c:pt idx="77">
                  <c:v>88.900937310059405</c:v>
                </c:pt>
                <c:pt idx="78">
                  <c:v>89.21332918531219</c:v>
                </c:pt>
                <c:pt idx="79">
                  <c:v>89.516928544795846</c:v>
                </c:pt>
                <c:pt idx="80">
                  <c:v>89.811982860802942</c:v>
                </c:pt>
                <c:pt idx="81">
                  <c:v>90.098732640323135</c:v>
                </c:pt>
                <c:pt idx="82">
                  <c:v>90.377411621087163</c:v>
                </c:pt>
                <c:pt idx="83">
                  <c:v>90.648246962092927</c:v>
                </c:pt>
                <c:pt idx="84">
                  <c:v>90.911459428769106</c:v>
                </c:pt>
                <c:pt idx="85">
                  <c:v>91.167263572927254</c:v>
                </c:pt>
                <c:pt idx="86">
                  <c:v>91.415867907648931</c:v>
                </c:pt>
                <c:pt idx="87">
                  <c:v>91.657475077250524</c:v>
                </c:pt>
                <c:pt idx="88">
                  <c:v>91.892282022464272</c:v>
                </c:pt>
                <c:pt idx="89">
                  <c:v>92.120480140970145</c:v>
                </c:pt>
                <c:pt idx="90">
                  <c:v>92.342255443409414</c:v>
                </c:pt>
                <c:pt idx="91">
                  <c:v>92.557788705007113</c:v>
                </c:pt>
                <c:pt idx="92">
                  <c:v>92.767255612926959</c:v>
                </c:pt>
                <c:pt idx="93">
                  <c:v>92.970826909478845</c:v>
                </c:pt>
                <c:pt idx="94">
                  <c:v>93.168668531295666</c:v>
                </c:pt>
                <c:pt idx="95">
                  <c:v>93.360941744592864</c:v>
                </c:pt>
                <c:pt idx="96">
                  <c:v>93.547803276621039</c:v>
                </c:pt>
                <c:pt idx="97">
                  <c:v>93.729405443418713</c:v>
                </c:pt>
                <c:pt idx="98">
                  <c:v>93.905896273969276</c:v>
                </c:pt>
                <c:pt idx="99">
                  <c:v>94.077419630863659</c:v>
                </c:pt>
                <c:pt idx="100">
                  <c:v>94.244115327566647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52BD-4A12-9CC4-A80E8422DAC9}"/>
            </c:ext>
          </c:extLst>
        </c:ser>
        <c:ser>
          <c:idx val="15"/>
          <c:order val="3"/>
          <c:spPr>
            <a:ln w="38100">
              <a:solidFill>
                <a:schemeClr val="accent5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1'!$K$2:$K$102</c:f>
              <c:numCache>
                <c:formatCode>0.00</c:formatCode>
                <c:ptCount val="101"/>
                <c:pt idx="0">
                  <c:v>0</c:v>
                </c:pt>
                <c:pt idx="1">
                  <c:v>5.3485933049372436</c:v>
                </c:pt>
                <c:pt idx="2">
                  <c:v>10.411112106458287</c:v>
                </c:pt>
                <c:pt idx="3">
                  <c:v>15.202857366299982</c:v>
                </c:pt>
                <c:pt idx="4">
                  <c:v>19.738311659984141</c:v>
                </c:pt>
                <c:pt idx="5">
                  <c:v>24.031182948967821</c:v>
                </c:pt>
                <c:pt idx="6">
                  <c:v>28.094446011599349</c:v>
                </c:pt>
                <c:pt idx="7">
                  <c:v>31.940381658100982</c:v>
                </c:pt>
                <c:pt idx="8">
                  <c:v>35.580613848101628</c:v>
                </c:pt>
                <c:pt idx="9">
                  <c:v>39.026144822903731</c:v>
                </c:pt>
                <c:pt idx="10">
                  <c:v>42.287388358668032</c:v>
                </c:pt>
                <c:pt idx="11">
                  <c:v>45.374201241020742</c:v>
                </c:pt>
                <c:pt idx="12">
                  <c:v>48.295913056211994</c:v>
                </c:pt>
                <c:pt idx="13">
                  <c:v>51.061354388866377</c:v>
                </c:pt>
                <c:pt idx="14">
                  <c:v>53.678883511550424</c:v>
                </c:pt>
                <c:pt idx="15">
                  <c:v>56.15641164682382</c:v>
                </c:pt>
                <c:pt idx="16">
                  <c:v>58.501426878126054</c:v>
                </c:pt>
                <c:pt idx="17">
                  <c:v>60.721016781767077</c:v>
                </c:pt>
                <c:pt idx="18">
                  <c:v>62.821889848424917</c:v>
                </c:pt>
                <c:pt idx="19">
                  <c:v>64.810395758894245</c:v>
                </c:pt>
                <c:pt idx="20">
                  <c:v>66.692544575367947</c:v>
                </c:pt>
                <c:pt idx="21">
                  <c:v>68.474024906254755</c:v>
                </c:pt>
                <c:pt idx="22">
                  <c:v>70.160221099435006</c:v>
                </c:pt>
                <c:pt idx="23">
                  <c:v>71.75622951591869</c:v>
                </c:pt>
                <c:pt idx="24">
                  <c:v>73.2668739330921</c:v>
                </c:pt>
                <c:pt idx="25">
                  <c:v>74.696720124107173</c:v>
                </c:pt>
                <c:pt idx="26">
                  <c:v>76.050089657478708</c:v>
                </c:pt>
                <c:pt idx="27">
                  <c:v>77.331072958597275</c:v>
                </c:pt>
                <c:pt idx="28">
                  <c:v>78.543541672634859</c:v>
                </c:pt>
                <c:pt idx="29">
                  <c:v>79.691160366208948</c:v>
                </c:pt>
                <c:pt idx="30">
                  <c:v>80.777397603172346</c:v>
                </c:pt>
                <c:pt idx="31">
                  <c:v>81.805536428003762</c:v>
                </c:pt>
                <c:pt idx="32">
                  <c:v>82.778684288484811</c:v>
                </c:pt>
                <c:pt idx="33">
                  <c:v>83.69978242765302</c:v>
                </c:pt>
                <c:pt idx="34">
                  <c:v>84.571614773417764</c:v>
                </c:pt>
                <c:pt idx="35">
                  <c:v>85.396816352706679</c:v>
                </c:pt>
                <c:pt idx="36">
                  <c:v>86.177881255573496</c:v>
                </c:pt>
                <c:pt idx="37">
                  <c:v>86.917170173338363</c:v>
                </c:pt>
                <c:pt idx="38">
                  <c:v>87.616917533543514</c:v>
                </c:pt>
                <c:pt idx="39">
                  <c:v>88.279238253289265</c:v>
                </c:pt>
                <c:pt idx="40">
                  <c:v>88.906134131361483</c:v>
                </c:pt>
                <c:pt idx="41">
                  <c:v>89.499499898470205</c:v>
                </c:pt>
                <c:pt idx="42">
                  <c:v>90.061128943885549</c:v>
                </c:pt>
                <c:pt idx="43">
                  <c:v>90.592718735779229</c:v>
                </c:pt>
                <c:pt idx="44">
                  <c:v>91.095875951653966</c:v>
                </c:pt>
                <c:pt idx="45">
                  <c:v>91.572121334367111</c:v>
                </c:pt>
                <c:pt idx="46">
                  <c:v>92.022894288425377</c:v>
                </c:pt>
                <c:pt idx="47">
                  <c:v>92.449557230442423</c:v>
                </c:pt>
                <c:pt idx="48">
                  <c:v>92.853399706908107</c:v>
                </c:pt>
                <c:pt idx="49">
                  <c:v>93.235642291715038</c:v>
                </c:pt>
                <c:pt idx="50">
                  <c:v>93.597440275222382</c:v>
                </c:pt>
                <c:pt idx="51">
                  <c:v>93.939887156006435</c:v>
                </c:pt>
                <c:pt idx="52">
                  <c:v>94.264017945851919</c:v>
                </c:pt>
                <c:pt idx="53">
                  <c:v>94.570812297972481</c:v>
                </c:pt>
                <c:pt idx="54">
                  <c:v>94.861197467915602</c:v>
                </c:pt>
                <c:pt idx="55">
                  <c:v>95.136051116100617</c:v>
                </c:pt>
                <c:pt idx="56">
                  <c:v>95.396203960460426</c:v>
                </c:pt>
                <c:pt idx="57">
                  <c:v>95.642442287204204</c:v>
                </c:pt>
                <c:pt idx="58">
                  <c:v>95.875510327289575</c:v>
                </c:pt>
                <c:pt idx="59">
                  <c:v>96.096112505787005</c:v>
                </c:pt>
                <c:pt idx="60">
                  <c:v>96.304915570934753</c:v>
                </c:pt>
                <c:pt idx="61">
                  <c:v>96.502550609319513</c:v>
                </c:pt>
                <c:pt idx="62">
                  <c:v>96.689614953273022</c:v>
                </c:pt>
                <c:pt idx="63">
                  <c:v>96.866673986249907</c:v>
                </c:pt>
                <c:pt idx="64">
                  <c:v>97.034262851643206</c:v>
                </c:pt>
                <c:pt idx="65">
                  <c:v>97.192888070202244</c:v>
                </c:pt>
                <c:pt idx="66">
                  <c:v>97.343029070941498</c:v>
                </c:pt>
                <c:pt idx="67">
                  <c:v>97.485139640167262</c:v>
                </c:pt>
                <c:pt idx="68">
                  <c:v>97.619649293001785</c:v>
                </c:pt>
                <c:pt idx="69">
                  <c:v>97.746964571550322</c:v>
                </c:pt>
                <c:pt idx="70">
                  <c:v>97.867470273634254</c:v>
                </c:pt>
                <c:pt idx="71">
                  <c:v>97.981530615804445</c:v>
                </c:pt>
                <c:pt idx="72">
                  <c:v>98.08949033414973</c:v>
                </c:pt>
                <c:pt idx="73">
                  <c:v>98.191675726227572</c:v>
                </c:pt>
                <c:pt idx="74">
                  <c:v>98.28839563726612</c:v>
                </c:pt>
                <c:pt idx="75">
                  <c:v>98.379942393618322</c:v>
                </c:pt>
                <c:pt idx="76">
                  <c:v>98.466592686289374</c:v>
                </c:pt>
                <c:pt idx="77">
                  <c:v>98.548608407207922</c:v>
                </c:pt>
                <c:pt idx="78">
                  <c:v>98.626237440768421</c:v>
                </c:pt>
                <c:pt idx="79">
                  <c:v>98.699714413037213</c:v>
                </c:pt>
                <c:pt idx="80">
                  <c:v>98.769261400886577</c:v>
                </c:pt>
                <c:pt idx="81">
                  <c:v>98.835088603200035</c:v>
                </c:pt>
                <c:pt idx="82">
                  <c:v>98.897394976177722</c:v>
                </c:pt>
                <c:pt idx="83">
                  <c:v>98.956368834661788</c:v>
                </c:pt>
                <c:pt idx="84">
                  <c:v>99.012188421299314</c:v>
                </c:pt>
                <c:pt idx="85">
                  <c:v>99.065022445263082</c:v>
                </c:pt>
                <c:pt idx="86">
                  <c:v>99.115030592158405</c:v>
                </c:pt>
                <c:pt idx="87">
                  <c:v>99.162364006656972</c:v>
                </c:pt>
                <c:pt idx="88">
                  <c:v>99.207165749316658</c:v>
                </c:pt>
                <c:pt idx="89">
                  <c:v>99.249571228967966</c:v>
                </c:pt>
                <c:pt idx="90">
                  <c:v>99.289708611973708</c:v>
                </c:pt>
                <c:pt idx="91">
                  <c:v>99.327699209599217</c:v>
                </c:pt>
                <c:pt idx="92">
                  <c:v>99.363657844663635</c:v>
                </c:pt>
                <c:pt idx="93">
                  <c:v>99.397693198580455</c:v>
                </c:pt>
                <c:pt idx="94">
                  <c:v>99.429908139836357</c:v>
                </c:pt>
                <c:pt idx="95">
                  <c:v>99.46040003490107</c:v>
                </c:pt>
                <c:pt idx="96">
                  <c:v>99.489261042507792</c:v>
                </c:pt>
                <c:pt idx="97">
                  <c:v>99.516578392193921</c:v>
                </c:pt>
                <c:pt idx="98">
                  <c:v>99.542434647943651</c:v>
                </c:pt>
                <c:pt idx="99">
                  <c:v>99.566907957729455</c:v>
                </c:pt>
                <c:pt idx="100">
                  <c:v>99.590072289706555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52BD-4A12-9CC4-A80E8422DAC9}"/>
            </c:ext>
          </c:extLst>
        </c:ser>
        <c:ser>
          <c:idx val="0"/>
          <c:order val="4"/>
          <c:tx>
            <c:strRef>
              <c:f>'Figure 1'!$A$3</c:f>
              <c:strCache>
                <c:ptCount val="1"/>
                <c:pt idx="0">
                  <c:v>0.2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'Figure 1'!$B$1:$D$1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1'!$B$3:$D$3</c:f>
              <c:numCache>
                <c:formatCode>General</c:formatCode>
                <c:ptCount val="3"/>
                <c:pt idx="0">
                  <c:v>12.47</c:v>
                </c:pt>
                <c:pt idx="1">
                  <c:v>20.36</c:v>
                </c:pt>
                <c:pt idx="2">
                  <c:v>25.4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BD-4A12-9CC4-A80E8422DAC9}"/>
            </c:ext>
          </c:extLst>
        </c:ser>
        <c:ser>
          <c:idx val="2"/>
          <c:order val="5"/>
          <c:tx>
            <c:strRef>
              <c:f>'Figure 1'!$A$4</c:f>
              <c:strCache>
                <c:ptCount val="1"/>
                <c:pt idx="0">
                  <c:v>0.4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'Figure 1'!$B$1:$D$1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1'!$B$4:$D$4</c:f>
              <c:numCache>
                <c:formatCode>General</c:formatCode>
                <c:ptCount val="3"/>
                <c:pt idx="0">
                  <c:v>19.88</c:v>
                </c:pt>
                <c:pt idx="1">
                  <c:v>56.21</c:v>
                </c:pt>
                <c:pt idx="2">
                  <c:v>63.5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2BD-4A12-9CC4-A80E8422DAC9}"/>
            </c:ext>
          </c:extLst>
        </c:ser>
        <c:ser>
          <c:idx val="4"/>
          <c:order val="6"/>
          <c:tx>
            <c:strRef>
              <c:f>'Figure 1'!$A$5</c:f>
              <c:strCache>
                <c:ptCount val="1"/>
                <c:pt idx="0">
                  <c:v>0.6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'Figure 1'!$B$1:$D$1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1'!$B$5:$D$5</c:f>
              <c:numCache>
                <c:formatCode>General</c:formatCode>
                <c:ptCount val="3"/>
                <c:pt idx="0">
                  <c:v>33.49</c:v>
                </c:pt>
                <c:pt idx="1">
                  <c:v>76.900000000000006</c:v>
                </c:pt>
                <c:pt idx="2">
                  <c:v>89.59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BD-4A12-9CC4-A80E8422DAC9}"/>
            </c:ext>
          </c:extLst>
        </c:ser>
        <c:ser>
          <c:idx val="6"/>
          <c:order val="7"/>
          <c:tx>
            <c:strRef>
              <c:f>'Figure 1'!$A$6</c:f>
              <c:strCache>
                <c:ptCount val="1"/>
                <c:pt idx="0">
                  <c:v>0.8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5"/>
                </a:solidFill>
                <a:round/>
              </a:ln>
              <a:effectLst/>
            </c:spPr>
          </c:marker>
          <c:xVal>
            <c:numRef>
              <c:f>'Figure 1'!$B$1:$D$1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1'!$B$6:$D$6</c:f>
              <c:numCache>
                <c:formatCode>General</c:formatCode>
                <c:ptCount val="3"/>
                <c:pt idx="0">
                  <c:v>43.11</c:v>
                </c:pt>
                <c:pt idx="1">
                  <c:v>93.1</c:v>
                </c:pt>
                <c:pt idx="2">
                  <c:v>98.51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2BD-4A12-9CC4-A80E8422DAC9}"/>
            </c:ext>
          </c:extLst>
        </c:ser>
        <c:ser>
          <c:idx val="1"/>
          <c:order val="8"/>
          <c:spPr>
            <a:ln w="12700">
              <a:solidFill>
                <a:srgbClr val="C00000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1'!$L$2:$L$102</c:f>
              <c:numCache>
                <c:formatCode>0.00</c:formatCode>
                <c:ptCount val="101"/>
                <c:pt idx="0">
                  <c:v>0</c:v>
                </c:pt>
                <c:pt idx="1">
                  <c:v>1.563243770000003</c:v>
                </c:pt>
                <c:pt idx="2">
                  <c:v>3.051592960000006</c:v>
                </c:pt>
                <c:pt idx="3">
                  <c:v>4.4667793900000081</c:v>
                </c:pt>
                <c:pt idx="4">
                  <c:v>5.8105348800000121</c:v>
                </c:pt>
                <c:pt idx="5">
                  <c:v>7.084591250000015</c:v>
                </c:pt>
                <c:pt idx="6">
                  <c:v>8.2906803200000176</c:v>
                </c:pt>
                <c:pt idx="7">
                  <c:v>9.4305339100000207</c:v>
                </c:pt>
                <c:pt idx="8">
                  <c:v>10.505883840000024</c:v>
                </c:pt>
                <c:pt idx="9">
                  <c:v>11.518461930000027</c:v>
                </c:pt>
                <c:pt idx="10">
                  <c:v>12.470000000000029</c:v>
                </c:pt>
                <c:pt idx="11">
                  <c:v>13.362229870000032</c:v>
                </c:pt>
                <c:pt idx="12">
                  <c:v>14.196883360000033</c:v>
                </c:pt>
                <c:pt idx="13">
                  <c:v>14.97569229000004</c:v>
                </c:pt>
                <c:pt idx="14">
                  <c:v>15.700388480000042</c:v>
                </c:pt>
                <c:pt idx="15">
                  <c:v>16.372703750000046</c:v>
                </c:pt>
                <c:pt idx="16">
                  <c:v>16.994369920000047</c:v>
                </c:pt>
                <c:pt idx="17">
                  <c:v>17.56711881000005</c:v>
                </c:pt>
                <c:pt idx="18">
                  <c:v>18.092682240000055</c:v>
                </c:pt>
                <c:pt idx="19">
                  <c:v>18.572792030000059</c:v>
                </c:pt>
                <c:pt idx="20">
                  <c:v>19.009180000000065</c:v>
                </c:pt>
                <c:pt idx="21">
                  <c:v>19.403577970000068</c:v>
                </c:pt>
                <c:pt idx="22">
                  <c:v>19.75771776000007</c:v>
                </c:pt>
                <c:pt idx="23">
                  <c:v>20.073331190000069</c:v>
                </c:pt>
                <c:pt idx="24">
                  <c:v>20.352150080000072</c:v>
                </c:pt>
                <c:pt idx="25">
                  <c:v>20.595906250000084</c:v>
                </c:pt>
                <c:pt idx="26">
                  <c:v>20.806331520000086</c:v>
                </c:pt>
                <c:pt idx="27">
                  <c:v>20.985157710000092</c:v>
                </c:pt>
                <c:pt idx="28">
                  <c:v>21.134116640000094</c:v>
                </c:pt>
                <c:pt idx="29">
                  <c:v>21.254940130000094</c:v>
                </c:pt>
                <c:pt idx="30">
                  <c:v>21.3493600000001</c:v>
                </c:pt>
                <c:pt idx="31">
                  <c:v>21.419108070000107</c:v>
                </c:pt>
                <c:pt idx="32">
                  <c:v>21.465916160000106</c:v>
                </c:pt>
                <c:pt idx="33">
                  <c:v>21.491516090000118</c:v>
                </c:pt>
                <c:pt idx="34">
                  <c:v>21.49763968000012</c:v>
                </c:pt>
                <c:pt idx="35">
                  <c:v>21.486018750000127</c:v>
                </c:pt>
                <c:pt idx="36">
                  <c:v>21.458385120000138</c:v>
                </c:pt>
                <c:pt idx="37">
                  <c:v>21.41647061000014</c:v>
                </c:pt>
                <c:pt idx="38">
                  <c:v>21.362007040000151</c:v>
                </c:pt>
                <c:pt idx="39">
                  <c:v>21.296726230000161</c:v>
                </c:pt>
                <c:pt idx="40">
                  <c:v>21.222360000000165</c:v>
                </c:pt>
                <c:pt idx="41">
                  <c:v>21.140640170000168</c:v>
                </c:pt>
                <c:pt idx="42">
                  <c:v>21.053298560000179</c:v>
                </c:pt>
                <c:pt idx="43">
                  <c:v>20.962066990000196</c:v>
                </c:pt>
                <c:pt idx="44">
                  <c:v>20.868677280000199</c:v>
                </c:pt>
                <c:pt idx="45">
                  <c:v>20.7748612500002</c:v>
                </c:pt>
                <c:pt idx="46">
                  <c:v>20.682350720000201</c:v>
                </c:pt>
                <c:pt idx="47">
                  <c:v>20.592877510000207</c:v>
                </c:pt>
                <c:pt idx="48">
                  <c:v>20.508173440000213</c:v>
                </c:pt>
                <c:pt idx="49">
                  <c:v>20.429970330000231</c:v>
                </c:pt>
                <c:pt idx="50">
                  <c:v>20.360000000000241</c:v>
                </c:pt>
                <c:pt idx="51">
                  <c:v>20.299672418000551</c:v>
                </c:pt>
                <c:pt idx="52">
                  <c:v>20.249110144000564</c:v>
                </c:pt>
                <c:pt idx="53">
                  <c:v>20.208113886000572</c:v>
                </c:pt>
                <c:pt idx="54">
                  <c:v>20.176484352000585</c:v>
                </c:pt>
                <c:pt idx="55">
                  <c:v>20.154022250000594</c:v>
                </c:pt>
                <c:pt idx="56">
                  <c:v>20.140528288000603</c:v>
                </c:pt>
                <c:pt idx="57">
                  <c:v>20.135803174000618</c:v>
                </c:pt>
                <c:pt idx="58">
                  <c:v>20.139647616000623</c:v>
                </c:pt>
                <c:pt idx="59">
                  <c:v>20.151862322000635</c:v>
                </c:pt>
                <c:pt idx="60">
                  <c:v>20.172248000000643</c:v>
                </c:pt>
                <c:pt idx="61">
                  <c:v>20.200605358000651</c:v>
                </c:pt>
                <c:pt idx="62">
                  <c:v>20.236735104000669</c:v>
                </c:pt>
                <c:pt idx="63">
                  <c:v>20.280437946000674</c:v>
                </c:pt>
                <c:pt idx="64">
                  <c:v>20.331514592000694</c:v>
                </c:pt>
                <c:pt idx="65">
                  <c:v>20.389765750000706</c:v>
                </c:pt>
                <c:pt idx="66">
                  <c:v>20.454992128000711</c:v>
                </c:pt>
                <c:pt idx="67">
                  <c:v>20.52699443400072</c:v>
                </c:pt>
                <c:pt idx="68">
                  <c:v>20.605573376000727</c:v>
                </c:pt>
                <c:pt idx="69">
                  <c:v>20.690529662000749</c:v>
                </c:pt>
                <c:pt idx="70">
                  <c:v>20.78166400000076</c:v>
                </c:pt>
                <c:pt idx="71">
                  <c:v>20.878777098000768</c:v>
                </c:pt>
                <c:pt idx="72">
                  <c:v>20.981669664000783</c:v>
                </c:pt>
                <c:pt idx="73">
                  <c:v>21.090142406000794</c:v>
                </c:pt>
                <c:pt idx="74">
                  <c:v>21.203996032000809</c:v>
                </c:pt>
                <c:pt idx="75">
                  <c:v>21.323031250000817</c:v>
                </c:pt>
                <c:pt idx="76">
                  <c:v>21.447048768000826</c:v>
                </c:pt>
                <c:pt idx="77">
                  <c:v>21.575849294000847</c:v>
                </c:pt>
                <c:pt idx="78">
                  <c:v>21.709233536000852</c:v>
                </c:pt>
                <c:pt idx="79">
                  <c:v>21.847002202000866</c:v>
                </c:pt>
                <c:pt idx="80">
                  <c:v>21.988956000000876</c:v>
                </c:pt>
                <c:pt idx="81">
                  <c:v>22.134895638000891</c:v>
                </c:pt>
                <c:pt idx="82">
                  <c:v>22.284621824000901</c:v>
                </c:pt>
                <c:pt idx="83">
                  <c:v>22.43793526600092</c:v>
                </c:pt>
                <c:pt idx="84">
                  <c:v>22.594636672000931</c:v>
                </c:pt>
                <c:pt idx="85">
                  <c:v>22.754526750000934</c:v>
                </c:pt>
                <c:pt idx="86">
                  <c:v>22.917406208000941</c:v>
                </c:pt>
                <c:pt idx="87">
                  <c:v>23.083075754000944</c:v>
                </c:pt>
                <c:pt idx="88">
                  <c:v>23.251336096000983</c:v>
                </c:pt>
                <c:pt idx="89">
                  <c:v>23.421987942000996</c:v>
                </c:pt>
                <c:pt idx="90">
                  <c:v>23.594832000001006</c:v>
                </c:pt>
                <c:pt idx="91">
                  <c:v>23.769668978001008</c:v>
                </c:pt>
                <c:pt idx="92">
                  <c:v>23.946299584001025</c:v>
                </c:pt>
                <c:pt idx="93">
                  <c:v>24.124524526001053</c:v>
                </c:pt>
                <c:pt idx="94">
                  <c:v>24.304144512001059</c:v>
                </c:pt>
                <c:pt idx="95">
                  <c:v>24.484960250001066</c:v>
                </c:pt>
                <c:pt idx="96">
                  <c:v>24.66677244800109</c:v>
                </c:pt>
                <c:pt idx="97">
                  <c:v>24.849381814001099</c:v>
                </c:pt>
                <c:pt idx="98">
                  <c:v>25.032589056001129</c:v>
                </c:pt>
                <c:pt idx="99">
                  <c:v>25.216194882001133</c:v>
                </c:pt>
                <c:pt idx="100">
                  <c:v>25.400000000001128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2BD-4A12-9CC4-A80E8422DAC9}"/>
            </c:ext>
          </c:extLst>
        </c:ser>
        <c:ser>
          <c:idx val="3"/>
          <c:order val="9"/>
          <c:spPr>
            <a:ln w="12700">
              <a:solidFill>
                <a:schemeClr val="accent6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1'!$M$2:$M$102</c:f>
              <c:numCache>
                <c:formatCode>0.00</c:formatCode>
                <c:ptCount val="101"/>
                <c:pt idx="0">
                  <c:v>0</c:v>
                </c:pt>
                <c:pt idx="1">
                  <c:v>2.2547833700000051</c:v>
                </c:pt>
                <c:pt idx="2">
                  <c:v>4.4476537600000103</c:v>
                </c:pt>
                <c:pt idx="3">
                  <c:v>6.5795965900000146</c:v>
                </c:pt>
                <c:pt idx="4">
                  <c:v>8.6515972800000203</c:v>
                </c:pt>
                <c:pt idx="5">
                  <c:v>10.664641250000026</c:v>
                </c:pt>
                <c:pt idx="6">
                  <c:v>12.619713920000029</c:v>
                </c:pt>
                <c:pt idx="7">
                  <c:v>14.517800710000035</c:v>
                </c:pt>
                <c:pt idx="8">
                  <c:v>16.359887040000039</c:v>
                </c:pt>
                <c:pt idx="9">
                  <c:v>18.146958330000047</c:v>
                </c:pt>
                <c:pt idx="10">
                  <c:v>19.880000000000049</c:v>
                </c:pt>
                <c:pt idx="11">
                  <c:v>21.559997470000056</c:v>
                </c:pt>
                <c:pt idx="12">
                  <c:v>23.18793616000006</c:v>
                </c:pt>
                <c:pt idx="13">
                  <c:v>24.764801490000067</c:v>
                </c:pt>
                <c:pt idx="14">
                  <c:v>26.29157888000007</c:v>
                </c:pt>
                <c:pt idx="15">
                  <c:v>27.769253750000075</c:v>
                </c:pt>
                <c:pt idx="16">
                  <c:v>29.198811520000081</c:v>
                </c:pt>
                <c:pt idx="17">
                  <c:v>30.581237610000084</c:v>
                </c:pt>
                <c:pt idx="18">
                  <c:v>31.917517440000097</c:v>
                </c:pt>
                <c:pt idx="19">
                  <c:v>33.208636430000098</c:v>
                </c:pt>
                <c:pt idx="20">
                  <c:v>34.455580000000104</c:v>
                </c:pt>
                <c:pt idx="21">
                  <c:v>35.659333570000115</c:v>
                </c:pt>
                <c:pt idx="22">
                  <c:v>36.820882560000115</c:v>
                </c:pt>
                <c:pt idx="23">
                  <c:v>37.941212390000118</c:v>
                </c:pt>
                <c:pt idx="24">
                  <c:v>39.02130848000013</c:v>
                </c:pt>
                <c:pt idx="25">
                  <c:v>40.062156250000143</c:v>
                </c:pt>
                <c:pt idx="26">
                  <c:v>41.06474112000015</c:v>
                </c:pt>
                <c:pt idx="27">
                  <c:v>42.030048510000157</c:v>
                </c:pt>
                <c:pt idx="28">
                  <c:v>42.959063840000155</c:v>
                </c:pt>
                <c:pt idx="29">
                  <c:v>43.852772530000159</c:v>
                </c:pt>
                <c:pt idx="30">
                  <c:v>44.712160000000175</c:v>
                </c:pt>
                <c:pt idx="31">
                  <c:v>45.538211670000194</c:v>
                </c:pt>
                <c:pt idx="32">
                  <c:v>46.331912960000196</c:v>
                </c:pt>
                <c:pt idx="33">
                  <c:v>47.094249290000199</c:v>
                </c:pt>
                <c:pt idx="34">
                  <c:v>47.826206080000212</c:v>
                </c:pt>
                <c:pt idx="35">
                  <c:v>48.528768750000218</c:v>
                </c:pt>
                <c:pt idx="36">
                  <c:v>49.202922720000238</c:v>
                </c:pt>
                <c:pt idx="37">
                  <c:v>49.849653410000236</c:v>
                </c:pt>
                <c:pt idx="38">
                  <c:v>50.469946240000247</c:v>
                </c:pt>
                <c:pt idx="39">
                  <c:v>51.064786630000256</c:v>
                </c:pt>
                <c:pt idx="40">
                  <c:v>51.635160000000276</c:v>
                </c:pt>
                <c:pt idx="41">
                  <c:v>52.182051770000278</c:v>
                </c:pt>
                <c:pt idx="42">
                  <c:v>52.706447360000304</c:v>
                </c:pt>
                <c:pt idx="43">
                  <c:v>53.20933219000031</c:v>
                </c:pt>
                <c:pt idx="44">
                  <c:v>53.691691680000318</c:v>
                </c:pt>
                <c:pt idx="45">
                  <c:v>54.154511250000333</c:v>
                </c:pt>
                <c:pt idx="46">
                  <c:v>54.598776320000347</c:v>
                </c:pt>
                <c:pt idx="47">
                  <c:v>55.02547231000036</c:v>
                </c:pt>
                <c:pt idx="48">
                  <c:v>55.435584640000386</c:v>
                </c:pt>
                <c:pt idx="49">
                  <c:v>55.830098730000394</c:v>
                </c:pt>
                <c:pt idx="50">
                  <c:v>56.210000000000413</c:v>
                </c:pt>
                <c:pt idx="51">
                  <c:v>56.576155058000765</c:v>
                </c:pt>
                <c:pt idx="52">
                  <c:v>56.928955264000784</c:v>
                </c:pt>
                <c:pt idx="53">
                  <c:v>57.268673166000795</c:v>
                </c:pt>
                <c:pt idx="54">
                  <c:v>57.595581312000803</c:v>
                </c:pt>
                <c:pt idx="55">
                  <c:v>57.909952250000813</c:v>
                </c:pt>
                <c:pt idx="56">
                  <c:v>58.212058528000817</c:v>
                </c:pt>
                <c:pt idx="57">
                  <c:v>58.502172694000834</c:v>
                </c:pt>
                <c:pt idx="58">
                  <c:v>58.780567296000839</c:v>
                </c:pt>
                <c:pt idx="59">
                  <c:v>59.047514882000868</c:v>
                </c:pt>
                <c:pt idx="60">
                  <c:v>59.303288000000869</c:v>
                </c:pt>
                <c:pt idx="61">
                  <c:v>59.548159198000867</c:v>
                </c:pt>
                <c:pt idx="62">
                  <c:v>59.782401024000883</c:v>
                </c:pt>
                <c:pt idx="63">
                  <c:v>60.0062860260009</c:v>
                </c:pt>
                <c:pt idx="64">
                  <c:v>60.22008675200091</c:v>
                </c:pt>
                <c:pt idx="65">
                  <c:v>60.424075750000924</c:v>
                </c:pt>
                <c:pt idx="66">
                  <c:v>60.61852556800094</c:v>
                </c:pt>
                <c:pt idx="67">
                  <c:v>60.803708754000944</c:v>
                </c:pt>
                <c:pt idx="68">
                  <c:v>60.979897856000953</c:v>
                </c:pt>
                <c:pt idx="69">
                  <c:v>61.147365422000966</c:v>
                </c:pt>
                <c:pt idx="70">
                  <c:v>61.306384000000975</c:v>
                </c:pt>
                <c:pt idx="71">
                  <c:v>61.457226138000991</c:v>
                </c:pt>
                <c:pt idx="72">
                  <c:v>61.600164384000983</c:v>
                </c:pt>
                <c:pt idx="73">
                  <c:v>61.735471286000994</c:v>
                </c:pt>
                <c:pt idx="74">
                  <c:v>61.86341939200102</c:v>
                </c:pt>
                <c:pt idx="75">
                  <c:v>61.984281250001025</c:v>
                </c:pt>
                <c:pt idx="76">
                  <c:v>62.098329408001042</c:v>
                </c:pt>
                <c:pt idx="77">
                  <c:v>62.205836414001041</c:v>
                </c:pt>
                <c:pt idx="78">
                  <c:v>62.307074816001048</c:v>
                </c:pt>
                <c:pt idx="79">
                  <c:v>62.402317162001076</c:v>
                </c:pt>
                <c:pt idx="80">
                  <c:v>62.491836000001079</c:v>
                </c:pt>
                <c:pt idx="81">
                  <c:v>62.575903878001078</c:v>
                </c:pt>
                <c:pt idx="82">
                  <c:v>62.654793344001099</c:v>
                </c:pt>
                <c:pt idx="83">
                  <c:v>62.728776946001112</c:v>
                </c:pt>
                <c:pt idx="84">
                  <c:v>62.798127232001129</c:v>
                </c:pt>
                <c:pt idx="85">
                  <c:v>62.863116750001133</c:v>
                </c:pt>
                <c:pt idx="86">
                  <c:v>62.924018048001152</c:v>
                </c:pt>
                <c:pt idx="87">
                  <c:v>62.981103674001155</c:v>
                </c:pt>
                <c:pt idx="88">
                  <c:v>63.034646176001168</c:v>
                </c:pt>
                <c:pt idx="89">
                  <c:v>63.084918102001161</c:v>
                </c:pt>
                <c:pt idx="90">
                  <c:v>63.132192000001176</c:v>
                </c:pt>
                <c:pt idx="91">
                  <c:v>63.176740418001209</c:v>
                </c:pt>
                <c:pt idx="92">
                  <c:v>63.218835904001203</c:v>
                </c:pt>
                <c:pt idx="93">
                  <c:v>63.258751006001226</c:v>
                </c:pt>
                <c:pt idx="94">
                  <c:v>63.296758272001235</c:v>
                </c:pt>
                <c:pt idx="95">
                  <c:v>63.33313025000124</c:v>
                </c:pt>
                <c:pt idx="96">
                  <c:v>63.368139488001255</c:v>
                </c:pt>
                <c:pt idx="97">
                  <c:v>63.402058534001263</c:v>
                </c:pt>
                <c:pt idx="98">
                  <c:v>63.435159936001277</c:v>
                </c:pt>
                <c:pt idx="99">
                  <c:v>63.467716242001266</c:v>
                </c:pt>
                <c:pt idx="100">
                  <c:v>63.500000000001286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2BD-4A12-9CC4-A80E8422DAC9}"/>
            </c:ext>
          </c:extLst>
        </c:ser>
        <c:ser>
          <c:idx val="5"/>
          <c:order val="10"/>
          <c:spPr>
            <a:ln w="12700">
              <a:solidFill>
                <a:schemeClr val="accent2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1'!$N$2:$N$102</c:f>
              <c:numCache>
                <c:formatCode>0.00</c:formatCode>
                <c:ptCount val="101"/>
                <c:pt idx="0">
                  <c:v>0</c:v>
                </c:pt>
                <c:pt idx="1">
                  <c:v>3.9759798100000094</c:v>
                </c:pt>
                <c:pt idx="2">
                  <c:v>7.8046668800000187</c:v>
                </c:pt>
                <c:pt idx="3">
                  <c:v>11.489047670000026</c:v>
                </c:pt>
                <c:pt idx="4">
                  <c:v>15.032108640000036</c:v>
                </c:pt>
                <c:pt idx="5">
                  <c:v>18.436836250000045</c:v>
                </c:pt>
                <c:pt idx="6">
                  <c:v>21.706216960000052</c:v>
                </c:pt>
                <c:pt idx="7">
                  <c:v>24.843237230000064</c:v>
                </c:pt>
                <c:pt idx="8">
                  <c:v>27.850883520000075</c:v>
                </c:pt>
                <c:pt idx="9">
                  <c:v>30.732142290000084</c:v>
                </c:pt>
                <c:pt idx="10">
                  <c:v>33.490000000000094</c:v>
                </c:pt>
                <c:pt idx="11">
                  <c:v>36.127443110000101</c:v>
                </c:pt>
                <c:pt idx="12">
                  <c:v>38.647458080000106</c:v>
                </c:pt>
                <c:pt idx="13">
                  <c:v>41.05303137000012</c:v>
                </c:pt>
                <c:pt idx="14">
                  <c:v>43.347149440000123</c:v>
                </c:pt>
                <c:pt idx="15">
                  <c:v>45.53279875000014</c:v>
                </c:pt>
                <c:pt idx="16">
                  <c:v>47.612965760000151</c:v>
                </c:pt>
                <c:pt idx="17">
                  <c:v>49.590636930000159</c:v>
                </c:pt>
                <c:pt idx="18">
                  <c:v>51.46879872000018</c:v>
                </c:pt>
                <c:pt idx="19">
                  <c:v>53.250437590000175</c:v>
                </c:pt>
                <c:pt idx="20">
                  <c:v>54.938540000000188</c:v>
                </c:pt>
                <c:pt idx="21">
                  <c:v>56.536092410000208</c:v>
                </c:pt>
                <c:pt idx="22">
                  <c:v>58.046081280000209</c:v>
                </c:pt>
                <c:pt idx="23">
                  <c:v>59.471493070000221</c:v>
                </c:pt>
                <c:pt idx="24">
                  <c:v>60.815314240000234</c:v>
                </c:pt>
                <c:pt idx="25">
                  <c:v>62.080531250000256</c:v>
                </c:pt>
                <c:pt idx="26">
                  <c:v>63.270130560000261</c:v>
                </c:pt>
                <c:pt idx="27">
                  <c:v>64.387098630000281</c:v>
                </c:pt>
                <c:pt idx="28">
                  <c:v>65.43442192000029</c:v>
                </c:pt>
                <c:pt idx="29">
                  <c:v>66.415086890000282</c:v>
                </c:pt>
                <c:pt idx="30">
                  <c:v>67.332080000000317</c:v>
                </c:pt>
                <c:pt idx="31">
                  <c:v>68.188387710000342</c:v>
                </c:pt>
                <c:pt idx="32">
                  <c:v>68.986996480000343</c:v>
                </c:pt>
                <c:pt idx="33">
                  <c:v>69.730892770000366</c:v>
                </c:pt>
                <c:pt idx="34">
                  <c:v>70.423063040000386</c:v>
                </c:pt>
                <c:pt idx="35">
                  <c:v>71.06649375000039</c:v>
                </c:pt>
                <c:pt idx="36">
                  <c:v>71.664171360000424</c:v>
                </c:pt>
                <c:pt idx="37">
                  <c:v>72.219082330000418</c:v>
                </c:pt>
                <c:pt idx="38">
                  <c:v>72.734213120000419</c:v>
                </c:pt>
                <c:pt idx="39">
                  <c:v>73.212550190000471</c:v>
                </c:pt>
                <c:pt idx="40">
                  <c:v>73.657080000000477</c:v>
                </c:pt>
                <c:pt idx="41">
                  <c:v>74.070789010000496</c:v>
                </c:pt>
                <c:pt idx="42">
                  <c:v>74.456663680000531</c:v>
                </c:pt>
                <c:pt idx="43">
                  <c:v>74.817690470000542</c:v>
                </c:pt>
                <c:pt idx="44">
                  <c:v>75.15685584000056</c:v>
                </c:pt>
                <c:pt idx="45">
                  <c:v>75.477146250000601</c:v>
                </c:pt>
                <c:pt idx="46">
                  <c:v>75.781548160000597</c:v>
                </c:pt>
                <c:pt idx="47">
                  <c:v>76.073048030000621</c:v>
                </c:pt>
                <c:pt idx="48">
                  <c:v>76.354632320000633</c:v>
                </c:pt>
                <c:pt idx="49">
                  <c:v>76.629287490000678</c:v>
                </c:pt>
                <c:pt idx="50">
                  <c:v>76.900000000000716</c:v>
                </c:pt>
                <c:pt idx="51">
                  <c:v>77.169261754001369</c:v>
                </c:pt>
                <c:pt idx="52">
                  <c:v>77.437586432001382</c:v>
                </c:pt>
                <c:pt idx="53">
                  <c:v>77.704993158001415</c:v>
                </c:pt>
                <c:pt idx="54">
                  <c:v>77.971501056001443</c:v>
                </c:pt>
                <c:pt idx="55">
                  <c:v>78.237129250001459</c:v>
                </c:pt>
                <c:pt idx="56">
                  <c:v>78.50189686400148</c:v>
                </c:pt>
                <c:pt idx="57">
                  <c:v>78.765823022001513</c:v>
                </c:pt>
                <c:pt idx="58">
                  <c:v>79.028926848001532</c:v>
                </c:pt>
                <c:pt idx="59">
                  <c:v>79.291227466001544</c:v>
                </c:pt>
                <c:pt idx="60">
                  <c:v>79.552744000001582</c:v>
                </c:pt>
                <c:pt idx="61">
                  <c:v>79.813495574001593</c:v>
                </c:pt>
                <c:pt idx="62">
                  <c:v>80.073501312001625</c:v>
                </c:pt>
                <c:pt idx="63">
                  <c:v>80.332780338001641</c:v>
                </c:pt>
                <c:pt idx="64">
                  <c:v>80.591351776001673</c:v>
                </c:pt>
                <c:pt idx="65">
                  <c:v>80.849234750001699</c:v>
                </c:pt>
                <c:pt idx="66">
                  <c:v>81.106448384001723</c:v>
                </c:pt>
                <c:pt idx="67">
                  <c:v>81.363011802001751</c:v>
                </c:pt>
                <c:pt idx="68">
                  <c:v>81.618944128001772</c:v>
                </c:pt>
                <c:pt idx="69">
                  <c:v>81.874264486001792</c:v>
                </c:pt>
                <c:pt idx="70">
                  <c:v>82.128992000001816</c:v>
                </c:pt>
                <c:pt idx="71">
                  <c:v>82.383145794001848</c:v>
                </c:pt>
                <c:pt idx="72">
                  <c:v>82.636744992001866</c:v>
                </c:pt>
                <c:pt idx="73">
                  <c:v>82.889808718001888</c:v>
                </c:pt>
                <c:pt idx="74">
                  <c:v>83.142356096001919</c:v>
                </c:pt>
                <c:pt idx="75">
                  <c:v>83.39440625000195</c:v>
                </c:pt>
                <c:pt idx="76">
                  <c:v>83.645978304001972</c:v>
                </c:pt>
                <c:pt idx="77">
                  <c:v>83.897091382002003</c:v>
                </c:pt>
                <c:pt idx="78">
                  <c:v>84.147764608002021</c:v>
                </c:pt>
                <c:pt idx="79">
                  <c:v>84.398017106002044</c:v>
                </c:pt>
                <c:pt idx="80">
                  <c:v>84.647868000002077</c:v>
                </c:pt>
                <c:pt idx="81">
                  <c:v>84.897336414002098</c:v>
                </c:pt>
                <c:pt idx="82">
                  <c:v>85.146441472002124</c:v>
                </c:pt>
                <c:pt idx="83">
                  <c:v>85.395202298002161</c:v>
                </c:pt>
                <c:pt idx="84">
                  <c:v>85.643638016002186</c:v>
                </c:pt>
                <c:pt idx="85">
                  <c:v>85.891767750002217</c:v>
                </c:pt>
                <c:pt idx="86">
                  <c:v>86.139610624002245</c:v>
                </c:pt>
                <c:pt idx="87">
                  <c:v>86.387185762002261</c:v>
                </c:pt>
                <c:pt idx="88">
                  <c:v>86.634512288002298</c:v>
                </c:pt>
                <c:pt idx="89">
                  <c:v>86.881609326002319</c:v>
                </c:pt>
                <c:pt idx="90">
                  <c:v>87.128496000002343</c:v>
                </c:pt>
                <c:pt idx="91">
                  <c:v>87.375191434002375</c:v>
                </c:pt>
                <c:pt idx="92">
                  <c:v>87.621714752002404</c:v>
                </c:pt>
                <c:pt idx="93">
                  <c:v>87.868085078002437</c:v>
                </c:pt>
                <c:pt idx="94">
                  <c:v>88.114321536002464</c:v>
                </c:pt>
                <c:pt idx="95">
                  <c:v>88.360443250002504</c:v>
                </c:pt>
                <c:pt idx="96">
                  <c:v>88.60646934400252</c:v>
                </c:pt>
                <c:pt idx="97">
                  <c:v>88.852418942002544</c:v>
                </c:pt>
                <c:pt idx="98">
                  <c:v>89.098311168002581</c:v>
                </c:pt>
                <c:pt idx="99">
                  <c:v>89.344165146002609</c:v>
                </c:pt>
                <c:pt idx="100">
                  <c:v>89.590000000002647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2BD-4A12-9CC4-A80E8422DAC9}"/>
            </c:ext>
          </c:extLst>
        </c:ser>
        <c:ser>
          <c:idx val="7"/>
          <c:order val="11"/>
          <c:spPr>
            <a:ln w="12700">
              <a:solidFill>
                <a:schemeClr val="accent5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1'!$O$2:$O$102</c:f>
              <c:numCache>
                <c:formatCode>0.00</c:formatCode>
                <c:ptCount val="101"/>
                <c:pt idx="0">
                  <c:v>0</c:v>
                </c:pt>
                <c:pt idx="1">
                  <c:v>5.1573435900000106</c:v>
                </c:pt>
                <c:pt idx="2">
                  <c:v>10.115896320000022</c:v>
                </c:pt>
                <c:pt idx="3">
                  <c:v>14.879676130000028</c:v>
                </c:pt>
                <c:pt idx="4">
                  <c:v>19.452700960000044</c:v>
                </c:pt>
                <c:pt idx="5">
                  <c:v>23.838988750000052</c:v>
                </c:pt>
                <c:pt idx="6">
                  <c:v>28.042557440000056</c:v>
                </c:pt>
                <c:pt idx="7">
                  <c:v>32.067424970000069</c:v>
                </c:pt>
                <c:pt idx="8">
                  <c:v>35.917609280000086</c:v>
                </c:pt>
                <c:pt idx="9">
                  <c:v>39.597128310000087</c:v>
                </c:pt>
                <c:pt idx="10">
                  <c:v>43.110000000000099</c:v>
                </c:pt>
                <c:pt idx="11">
                  <c:v>46.460242290000117</c:v>
                </c:pt>
                <c:pt idx="12">
                  <c:v>49.651873120000118</c:v>
                </c:pt>
                <c:pt idx="13">
                  <c:v>52.688910430000135</c:v>
                </c:pt>
                <c:pt idx="14">
                  <c:v>55.575372160000143</c:v>
                </c:pt>
                <c:pt idx="15">
                  <c:v>58.315276250000153</c:v>
                </c:pt>
                <c:pt idx="16">
                  <c:v>60.91264064000017</c:v>
                </c:pt>
                <c:pt idx="17">
                  <c:v>63.371483270000184</c:v>
                </c:pt>
                <c:pt idx="18">
                  <c:v>65.695822080000184</c:v>
                </c:pt>
                <c:pt idx="19">
                  <c:v>67.88967501000019</c:v>
                </c:pt>
                <c:pt idx="20">
                  <c:v>69.957060000000212</c:v>
                </c:pt>
                <c:pt idx="21">
                  <c:v>71.901994990000233</c:v>
                </c:pt>
                <c:pt idx="22">
                  <c:v>73.728497920000251</c:v>
                </c:pt>
                <c:pt idx="23">
                  <c:v>75.440586730000248</c:v>
                </c:pt>
                <c:pt idx="24">
                  <c:v>77.042279360000265</c:v>
                </c:pt>
                <c:pt idx="25">
                  <c:v>78.537593750000269</c:v>
                </c:pt>
                <c:pt idx="26">
                  <c:v>79.930547840000301</c:v>
                </c:pt>
                <c:pt idx="27">
                  <c:v>81.225159570000329</c:v>
                </c:pt>
                <c:pt idx="28">
                  <c:v>82.425446880000322</c:v>
                </c:pt>
                <c:pt idx="29">
                  <c:v>83.535427710000334</c:v>
                </c:pt>
                <c:pt idx="30">
                  <c:v>84.559120000000348</c:v>
                </c:pt>
                <c:pt idx="31">
                  <c:v>85.500541690000361</c:v>
                </c:pt>
                <c:pt idx="32">
                  <c:v>86.363710720000398</c:v>
                </c:pt>
                <c:pt idx="33">
                  <c:v>87.152645030000414</c:v>
                </c:pt>
                <c:pt idx="34">
                  <c:v>87.871362560000449</c:v>
                </c:pt>
                <c:pt idx="35">
                  <c:v>88.523881250000443</c:v>
                </c:pt>
                <c:pt idx="36">
                  <c:v>89.114219040000464</c:v>
                </c:pt>
                <c:pt idx="37">
                  <c:v>89.646393870000495</c:v>
                </c:pt>
                <c:pt idx="38">
                  <c:v>90.124423680000504</c:v>
                </c:pt>
                <c:pt idx="39">
                  <c:v>90.552326410000546</c:v>
                </c:pt>
                <c:pt idx="40">
                  <c:v>90.934120000000561</c:v>
                </c:pt>
                <c:pt idx="41">
                  <c:v>91.273822390000561</c:v>
                </c:pt>
                <c:pt idx="42">
                  <c:v>91.575451520000627</c:v>
                </c:pt>
                <c:pt idx="43">
                  <c:v>91.843025330000643</c:v>
                </c:pt>
                <c:pt idx="44">
                  <c:v>92.080561760000677</c:v>
                </c:pt>
                <c:pt idx="45">
                  <c:v>92.292078750000684</c:v>
                </c:pt>
                <c:pt idx="46">
                  <c:v>92.481594240000703</c:v>
                </c:pt>
                <c:pt idx="47">
                  <c:v>92.653126170000718</c:v>
                </c:pt>
                <c:pt idx="48">
                  <c:v>92.810692480000768</c:v>
                </c:pt>
                <c:pt idx="49">
                  <c:v>92.958311110000807</c:v>
                </c:pt>
                <c:pt idx="50">
                  <c:v>93.100000000000819</c:v>
                </c:pt>
                <c:pt idx="51">
                  <c:v>93.239113806001839</c:v>
                </c:pt>
                <c:pt idx="52">
                  <c:v>93.376354048001872</c:v>
                </c:pt>
                <c:pt idx="53">
                  <c:v>93.511758962001906</c:v>
                </c:pt>
                <c:pt idx="54">
                  <c:v>93.645366784001936</c:v>
                </c:pt>
                <c:pt idx="55">
                  <c:v>93.777215750001972</c:v>
                </c:pt>
                <c:pt idx="56">
                  <c:v>93.907344096001992</c:v>
                </c:pt>
                <c:pt idx="57">
                  <c:v>94.035790058002036</c:v>
                </c:pt>
                <c:pt idx="58">
                  <c:v>94.162591872002054</c:v>
                </c:pt>
                <c:pt idx="59">
                  <c:v>94.287787774002084</c:v>
                </c:pt>
                <c:pt idx="60">
                  <c:v>94.41141600000212</c:v>
                </c:pt>
                <c:pt idx="61">
                  <c:v>94.533514786002158</c:v>
                </c:pt>
                <c:pt idx="62">
                  <c:v>94.654122368002191</c:v>
                </c:pt>
                <c:pt idx="63">
                  <c:v>94.773276982002216</c:v>
                </c:pt>
                <c:pt idx="64">
                  <c:v>94.891016864002253</c:v>
                </c:pt>
                <c:pt idx="65">
                  <c:v>95.007380250002285</c:v>
                </c:pt>
                <c:pt idx="66">
                  <c:v>95.12240537600232</c:v>
                </c:pt>
                <c:pt idx="67">
                  <c:v>95.236130478002352</c:v>
                </c:pt>
                <c:pt idx="68">
                  <c:v>95.348593792002376</c:v>
                </c:pt>
                <c:pt idx="69">
                  <c:v>95.459833554002415</c:v>
                </c:pt>
                <c:pt idx="70">
                  <c:v>95.56988800000245</c:v>
                </c:pt>
                <c:pt idx="71">
                  <c:v>95.678795366002475</c:v>
                </c:pt>
                <c:pt idx="72">
                  <c:v>95.786593888002514</c:v>
                </c:pt>
                <c:pt idx="73">
                  <c:v>95.893321802002546</c:v>
                </c:pt>
                <c:pt idx="74">
                  <c:v>95.999017344002581</c:v>
                </c:pt>
                <c:pt idx="75">
                  <c:v>96.103718750002614</c:v>
                </c:pt>
                <c:pt idx="76">
                  <c:v>96.207464256002652</c:v>
                </c:pt>
                <c:pt idx="77">
                  <c:v>96.310292098002691</c:v>
                </c:pt>
                <c:pt idx="78">
                  <c:v>96.412240512002711</c:v>
                </c:pt>
                <c:pt idx="79">
                  <c:v>96.51334773400275</c:v>
                </c:pt>
                <c:pt idx="80">
                  <c:v>96.613652000002787</c:v>
                </c:pt>
                <c:pt idx="81">
                  <c:v>96.713191546002818</c:v>
                </c:pt>
                <c:pt idx="82">
                  <c:v>96.812004608002852</c:v>
                </c:pt>
                <c:pt idx="83">
                  <c:v>96.910129422002896</c:v>
                </c:pt>
                <c:pt idx="84">
                  <c:v>97.007604224002932</c:v>
                </c:pt>
                <c:pt idx="85">
                  <c:v>97.104467250002969</c:v>
                </c:pt>
                <c:pt idx="86">
                  <c:v>97.200756736003001</c:v>
                </c:pt>
                <c:pt idx="87">
                  <c:v>97.296510918003037</c:v>
                </c:pt>
                <c:pt idx="88">
                  <c:v>97.391768032003071</c:v>
                </c:pt>
                <c:pt idx="89">
                  <c:v>97.486566314003113</c:v>
                </c:pt>
                <c:pt idx="90">
                  <c:v>97.580944000003143</c:v>
                </c:pt>
                <c:pt idx="91">
                  <c:v>97.674939326003184</c:v>
                </c:pt>
                <c:pt idx="92">
                  <c:v>97.768590528003216</c:v>
                </c:pt>
                <c:pt idx="93">
                  <c:v>97.861935842003263</c:v>
                </c:pt>
                <c:pt idx="94">
                  <c:v>97.95501350400329</c:v>
                </c:pt>
                <c:pt idx="95">
                  <c:v>98.047861750003335</c:v>
                </c:pt>
                <c:pt idx="96">
                  <c:v>98.140518816003379</c:v>
                </c:pt>
                <c:pt idx="97">
                  <c:v>98.233022938003415</c:v>
                </c:pt>
                <c:pt idx="98">
                  <c:v>98.32541235200344</c:v>
                </c:pt>
                <c:pt idx="99">
                  <c:v>98.417725294003489</c:v>
                </c:pt>
                <c:pt idx="100">
                  <c:v>98.510000000003529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2BD-4A12-9CC4-A80E8422D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661760"/>
        <c:axId val="783655528"/>
      </c:scatterChart>
      <c:valAx>
        <c:axId val="78366176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655528"/>
        <c:crosses val="autoZero"/>
        <c:crossBetween val="midCat"/>
        <c:minorUnit val="1"/>
      </c:valAx>
      <c:valAx>
        <c:axId val="7836555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>
                    <a:solidFill>
                      <a:sysClr val="windowText" lastClr="000000"/>
                    </a:solidFill>
                  </a:rPr>
                  <a:t>conversion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6617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4A'!$E$2:$E$32</c:f>
              <c:numCache>
                <c:formatCode>General</c:formatCode>
                <c:ptCount val="31"/>
                <c:pt idx="0">
                  <c:v>2.8976185402149024E-2</c:v>
                </c:pt>
                <c:pt idx="1">
                  <c:v>3.5421270026191533E-2</c:v>
                </c:pt>
                <c:pt idx="2">
                  <c:v>4.2549299361273933E-2</c:v>
                </c:pt>
                <c:pt idx="3">
                  <c:v>5.0366681100002503E-2</c:v>
                </c:pt>
                <c:pt idx="4">
                  <c:v>5.8879361782534327E-2</c:v>
                </c:pt>
                <c:pt idx="5">
                  <c:v>6.8092892004173775E-2</c:v>
                </c:pt>
                <c:pt idx="6">
                  <c:v>7.8012478494281334E-2</c:v>
                </c:pt>
                <c:pt idx="7">
                  <c:v>8.8643026395724356E-2</c:v>
                </c:pt>
                <c:pt idx="8">
                  <c:v>9.998917407691657E-2</c:v>
                </c:pt>
                <c:pt idx="9">
                  <c:v>0.11205532215057866</c:v>
                </c:pt>
                <c:pt idx="10">
                  <c:v>0.12484565792695058</c:v>
                </c:pt>
                <c:pt idx="11">
                  <c:v>0.13836417621884203</c:v>
                </c:pt>
                <c:pt idx="12">
                  <c:v>0.15261469719544526</c:v>
                </c:pt>
                <c:pt idx="13">
                  <c:v>0.16760088182223828</c:v>
                </c:pt>
                <c:pt idx="14">
                  <c:v>0.18332624530677721</c:v>
                </c:pt>
                <c:pt idx="15">
                  <c:v>0.19979416888229892</c:v>
                </c:pt>
                <c:pt idx="16">
                  <c:v>0.2170079101944303</c:v>
                </c:pt>
                <c:pt idx="17">
                  <c:v>0.2349706125051596</c:v>
                </c:pt>
                <c:pt idx="18">
                  <c:v>0.25368531288850316</c:v>
                </c:pt>
                <c:pt idx="19">
                  <c:v>0.27315494956114172</c:v>
                </c:pt>
                <c:pt idx="20">
                  <c:v>0.29338236846660215</c:v>
                </c:pt>
                <c:pt idx="21">
                  <c:v>0.31437032921181751</c:v>
                </c:pt>
                <c:pt idx="22">
                  <c:v>0.3361215104389933</c:v>
                </c:pt>
                <c:pt idx="23">
                  <c:v>0.35863851470278124</c:v>
                </c:pt>
                <c:pt idx="24">
                  <c:v>0.38192387291218399</c:v>
                </c:pt>
                <c:pt idx="25">
                  <c:v>0.40598004838791424</c:v>
                </c:pt>
                <c:pt idx="26">
                  <c:v>0.43080944057871856</c:v>
                </c:pt>
                <c:pt idx="27">
                  <c:v>0.45641438847415255</c:v>
                </c:pt>
                <c:pt idx="28">
                  <c:v>0.48279717374626718</c:v>
                </c:pt>
                <c:pt idx="29">
                  <c:v>0.50996002364841564</c:v>
                </c:pt>
                <c:pt idx="30">
                  <c:v>0.53790511369578653</c:v>
                </c:pt>
              </c:numCache>
            </c:numRef>
          </c:xVal>
          <c:yVal>
            <c:numRef>
              <c:f>'Figure 4A'!$D$2:$D$32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A7-42EF-B01E-28F031AAAC8A}"/>
            </c:ext>
          </c:extLst>
        </c:ser>
        <c:ser>
          <c:idx val="2"/>
          <c:order val="1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4A'!$E$118:$E$200</c:f>
              <c:numCache>
                <c:formatCode>General</c:formatCode>
                <c:ptCount val="83"/>
                <c:pt idx="0">
                  <c:v>2.9959365776805556E-2</c:v>
                </c:pt>
                <c:pt idx="1">
                  <c:v>2.9053199506059169E-2</c:v>
                </c:pt>
                <c:pt idx="2">
                  <c:v>2.8243830648622095E-2</c:v>
                </c:pt>
                <c:pt idx="3">
                  <c:v>2.7514587918034711E-2</c:v>
                </c:pt>
                <c:pt idx="4">
                  <c:v>2.6852613464042708E-2</c:v>
                </c:pt>
                <c:pt idx="5">
                  <c:v>2.6247802512635938E-2</c:v>
                </c:pt>
                <c:pt idx="6">
                  <c:v>2.5692083877745738E-2</c:v>
                </c:pt>
                <c:pt idx="7">
                  <c:v>2.5178918641222139E-2</c:v>
                </c:pt>
                <c:pt idx="8">
                  <c:v>2.4702942685796189E-2</c:v>
                </c:pt>
                <c:pt idx="9">
                  <c:v>2.4259706577423535E-2</c:v>
                </c:pt>
                <c:pt idx="10">
                  <c:v>2.3845482852601685E-2</c:v>
                </c:pt>
                <c:pt idx="11">
                  <c:v>2.3457120935742998E-2</c:v>
                </c:pt>
                <c:pt idx="12">
                  <c:v>2.30919363306132E-2</c:v>
                </c:pt>
                <c:pt idx="13">
                  <c:v>2.2747624881682815E-2</c:v>
                </c:pt>
                <c:pt idx="14">
                  <c:v>2.2422195646258816E-2</c:v>
                </c:pt>
                <c:pt idx="15">
                  <c:v>2.2113917769457349E-2</c:v>
                </c:pt>
                <c:pt idx="16">
                  <c:v>2.1821278025129901E-2</c:v>
                </c:pt>
                <c:pt idx="17">
                  <c:v>2.1542946572992879E-2</c:v>
                </c:pt>
                <c:pt idx="18">
                  <c:v>2.1277749110752642E-2</c:v>
                </c:pt>
                <c:pt idx="19">
                  <c:v>2.1024644051526133E-2</c:v>
                </c:pt>
                <c:pt idx="20">
                  <c:v>0.10075687767024548</c:v>
                </c:pt>
                <c:pt idx="21">
                  <c:v>9.7423530539247752E-2</c:v>
                </c:pt>
                <c:pt idx="22">
                  <c:v>9.4476808702430887E-2</c:v>
                </c:pt>
                <c:pt idx="23">
                  <c:v>9.1844858073453134E-2</c:v>
                </c:pt>
                <c:pt idx="24">
                  <c:v>8.9473466036546087E-2</c:v>
                </c:pt>
                <c:pt idx="25">
                  <c:v>8.732082071971424E-2</c:v>
                </c:pt>
                <c:pt idx="26">
                  <c:v>8.5354062857287569E-2</c:v>
                </c:pt>
                <c:pt idx="27">
                  <c:v>8.3546946117874832E-2</c:v>
                </c:pt>
                <c:pt idx="28">
                  <c:v>8.1878206884054242E-2</c:v>
                </c:pt>
                <c:pt idx="29">
                  <c:v>8.0330401821195122E-2</c:v>
                </c:pt>
                <c:pt idx="30">
                  <c:v>7.888906201240746E-2</c:v>
                </c:pt>
                <c:pt idx="31">
                  <c:v>7.7542066284730704E-2</c:v>
                </c:pt>
                <c:pt idx="32">
                  <c:v>7.6279169421384713E-2</c:v>
                </c:pt>
                <c:pt idx="33">
                  <c:v>7.5091641828331682E-2</c:v>
                </c:pt>
                <c:pt idx="34">
                  <c:v>7.3971990724573916E-2</c:v>
                </c:pt>
                <c:pt idx="35">
                  <c:v>7.291374185202136E-2</c:v>
                </c:pt>
                <c:pt idx="36">
                  <c:v>7.1911266720575365E-2</c:v>
                </c:pt>
                <c:pt idx="37">
                  <c:v>7.0959644537352942E-2</c:v>
                </c:pt>
                <c:pt idx="38">
                  <c:v>7.0054550853817829E-2</c:v>
                </c:pt>
                <c:pt idx="39">
                  <c:v>6.9192167008513106E-2</c:v>
                </c:pt>
                <c:pt idx="40">
                  <c:v>6.8369105911329178E-2</c:v>
                </c:pt>
                <c:pt idx="41">
                  <c:v>0.21364121998921629</c:v>
                </c:pt>
                <c:pt idx="42">
                  <c:v>0.20657331192993139</c:v>
                </c:pt>
                <c:pt idx="43">
                  <c:v>0.20032519008710531</c:v>
                </c:pt>
                <c:pt idx="44">
                  <c:v>0.19474449766860413</c:v>
                </c:pt>
                <c:pt idx="45">
                  <c:v>0.1897162842150707</c:v>
                </c:pt>
                <c:pt idx="46">
                  <c:v>0.18515189335336552</c:v>
                </c:pt>
                <c:pt idx="47">
                  <c:v>0.18098165149129261</c:v>
                </c:pt>
                <c:pt idx="48">
                  <c:v>0.17714990686206133</c:v>
                </c:pt>
                <c:pt idx="49">
                  <c:v>0.17361157286441525</c:v>
                </c:pt>
                <c:pt idx="50">
                  <c:v>0.17032966328582613</c:v>
                </c:pt>
                <c:pt idx="51">
                  <c:v>0.16727349876099637</c:v>
                </c:pt>
                <c:pt idx="52">
                  <c:v>0.16441737799549444</c:v>
                </c:pt>
                <c:pt idx="53">
                  <c:v>0.16173957740416595</c:v>
                </c:pt>
                <c:pt idx="54">
                  <c:v>0.15922158707321277</c:v>
                </c:pt>
                <c:pt idx="55">
                  <c:v>0.15684751958223778</c:v>
                </c:pt>
                <c:pt idx="56">
                  <c:v>0.15460364714978436</c:v>
                </c:pt>
                <c:pt idx="57">
                  <c:v>0.15247803533009399</c:v>
                </c:pt>
                <c:pt idx="58">
                  <c:v>0.15046025025285276</c:v>
                </c:pt>
                <c:pt idx="59">
                  <c:v>0.14854112251461724</c:v>
                </c:pt>
                <c:pt idx="60">
                  <c:v>0.14671255516447687</c:v>
                </c:pt>
                <c:pt idx="61">
                  <c:v>0.14496736633971477</c:v>
                </c:pt>
                <c:pt idx="62">
                  <c:v>0.43411713822324383</c:v>
                </c:pt>
                <c:pt idx="63">
                  <c:v>0.41975520928426557</c:v>
                </c:pt>
                <c:pt idx="64">
                  <c:v>0.40705907895035942</c:v>
                </c:pt>
                <c:pt idx="65">
                  <c:v>0.39571915951839698</c:v>
                </c:pt>
                <c:pt idx="66">
                  <c:v>0.38550187263464997</c:v>
                </c:pt>
                <c:pt idx="67">
                  <c:v>0.37622706930448824</c:v>
                </c:pt>
                <c:pt idx="68">
                  <c:v>0.36775317338237523</c:v>
                </c:pt>
                <c:pt idx="69">
                  <c:v>0.35996710095249435</c:v>
                </c:pt>
                <c:pt idx="70">
                  <c:v>0.3527772364253508</c:v>
                </c:pt>
                <c:pt idx="71">
                  <c:v>0.34610842413230886</c:v>
                </c:pt>
                <c:pt idx="72">
                  <c:v>0.33989832386455393</c:v>
                </c:pt>
                <c:pt idx="73">
                  <c:v>0.33409471081084535</c:v>
                </c:pt>
                <c:pt idx="74">
                  <c:v>0.32865344283129194</c:v>
                </c:pt>
                <c:pt idx="75">
                  <c:v>0.32353690793881029</c:v>
                </c:pt>
                <c:pt idx="76">
                  <c:v>0.31871282303055648</c:v>
                </c:pt>
                <c:pt idx="77">
                  <c:v>0.31415329337160836</c:v>
                </c:pt>
                <c:pt idx="78">
                  <c:v>0.30983406826989779</c:v>
                </c:pt>
                <c:pt idx="79">
                  <c:v>0.30573394618987149</c:v>
                </c:pt>
                <c:pt idx="80">
                  <c:v>0.30183429498188036</c:v>
                </c:pt>
                <c:pt idx="81">
                  <c:v>0.29811866171068174</c:v>
                </c:pt>
                <c:pt idx="82">
                  <c:v>0.29457245289244355</c:v>
                </c:pt>
              </c:numCache>
            </c:numRef>
          </c:xVal>
          <c:yVal>
            <c:numRef>
              <c:f>'Figure 4A'!$D$118:$D$200</c:f>
              <c:numCache>
                <c:formatCode>General</c:formatCode>
                <c:ptCount val="83"/>
                <c:pt idx="0">
                  <c:v>2.1994066666666669E-2</c:v>
                </c:pt>
                <c:pt idx="1">
                  <c:v>2.2954799999999997E-2</c:v>
                </c:pt>
                <c:pt idx="2">
                  <c:v>1.5892133333333332E-2</c:v>
                </c:pt>
                <c:pt idx="3">
                  <c:v>1.3589366666666665E-2</c:v>
                </c:pt>
                <c:pt idx="4">
                  <c:v>1.6844700000000001E-2</c:v>
                </c:pt>
                <c:pt idx="5">
                  <c:v>1.4260033333333333E-2</c:v>
                </c:pt>
                <c:pt idx="6">
                  <c:v>2.1321633333333336E-2</c:v>
                </c:pt>
                <c:pt idx="7">
                  <c:v>1.5298599999999999E-2</c:v>
                </c:pt>
                <c:pt idx="8">
                  <c:v>1.5868500000000001E-2</c:v>
                </c:pt>
                <c:pt idx="9">
                  <c:v>1.2994433333333336E-2</c:v>
                </c:pt>
                <c:pt idx="10">
                  <c:v>1.8980033333333327E-2</c:v>
                </c:pt>
                <c:pt idx="11">
                  <c:v>1.3556033333333332E-2</c:v>
                </c:pt>
                <c:pt idx="12">
                  <c:v>1.9415600000000005E-2</c:v>
                </c:pt>
                <c:pt idx="13">
                  <c:v>1.4333066666666665E-2</c:v>
                </c:pt>
                <c:pt idx="14">
                  <c:v>1.5997800000000003E-2</c:v>
                </c:pt>
                <c:pt idx="15">
                  <c:v>2.0576033333333341E-2</c:v>
                </c:pt>
                <c:pt idx="16">
                  <c:v>1.7286233333333331E-2</c:v>
                </c:pt>
                <c:pt idx="17">
                  <c:v>1.8826266666666668E-2</c:v>
                </c:pt>
                <c:pt idx="18">
                  <c:v>2.4581599999999999E-2</c:v>
                </c:pt>
                <c:pt idx="19">
                  <c:v>2.4368999999999998E-2</c:v>
                </c:pt>
                <c:pt idx="20">
                  <c:v>9.8183516666666679E-2</c:v>
                </c:pt>
                <c:pt idx="21">
                  <c:v>9.7375249999999997E-2</c:v>
                </c:pt>
                <c:pt idx="22">
                  <c:v>9.6968024999999999E-2</c:v>
                </c:pt>
                <c:pt idx="23">
                  <c:v>9.6277008333333317E-2</c:v>
                </c:pt>
                <c:pt idx="24">
                  <c:v>9.394974166666667E-2</c:v>
                </c:pt>
                <c:pt idx="25">
                  <c:v>9.2260933333333323E-2</c:v>
                </c:pt>
                <c:pt idx="26">
                  <c:v>8.8615508333333329E-2</c:v>
                </c:pt>
                <c:pt idx="27">
                  <c:v>8.6343658333333337E-2</c:v>
                </c:pt>
                <c:pt idx="28">
                  <c:v>8.3599016666666651E-2</c:v>
                </c:pt>
                <c:pt idx="29">
                  <c:v>8.1454625000000003E-2</c:v>
                </c:pt>
                <c:pt idx="30">
                  <c:v>7.823975833333334E-2</c:v>
                </c:pt>
                <c:pt idx="31">
                  <c:v>7.6034758333333341E-2</c:v>
                </c:pt>
                <c:pt idx="32">
                  <c:v>7.0651291666666657E-2</c:v>
                </c:pt>
                <c:pt idx="33">
                  <c:v>6.8625433333333333E-2</c:v>
                </c:pt>
                <c:pt idx="34">
                  <c:v>6.7059008333333336E-2</c:v>
                </c:pt>
                <c:pt idx="35">
                  <c:v>6.4719199999999991E-2</c:v>
                </c:pt>
                <c:pt idx="36">
                  <c:v>6.1766599999999984E-2</c:v>
                </c:pt>
                <c:pt idx="37">
                  <c:v>5.9367058333333347E-2</c:v>
                </c:pt>
                <c:pt idx="38">
                  <c:v>5.7924824999999992E-2</c:v>
                </c:pt>
                <c:pt idx="39">
                  <c:v>5.7982516666666664E-2</c:v>
                </c:pt>
                <c:pt idx="40">
                  <c:v>5.7238825E-2</c:v>
                </c:pt>
                <c:pt idx="41">
                  <c:v>0.19456525</c:v>
                </c:pt>
                <c:pt idx="42">
                  <c:v>0.19354633333333332</c:v>
                </c:pt>
                <c:pt idx="43">
                  <c:v>0.19364750000000006</c:v>
                </c:pt>
                <c:pt idx="44">
                  <c:v>0.18832791666666662</c:v>
                </c:pt>
                <c:pt idx="45">
                  <c:v>0.1828785</c:v>
                </c:pt>
                <c:pt idx="46">
                  <c:v>0.17891791666666668</c:v>
                </c:pt>
                <c:pt idx="47">
                  <c:v>0.17883074999999998</c:v>
                </c:pt>
                <c:pt idx="48">
                  <c:v>0.18298741666666665</c:v>
                </c:pt>
                <c:pt idx="49">
                  <c:v>0.17542133333333332</c:v>
                </c:pt>
                <c:pt idx="50">
                  <c:v>0.17542099999999997</c:v>
                </c:pt>
                <c:pt idx="51">
                  <c:v>0.16915516666666666</c:v>
                </c:pt>
                <c:pt idx="52">
                  <c:v>0.17111083333333332</c:v>
                </c:pt>
                <c:pt idx="53">
                  <c:v>0.15739408333333335</c:v>
                </c:pt>
                <c:pt idx="54">
                  <c:v>0.15142350000000002</c:v>
                </c:pt>
                <c:pt idx="55">
                  <c:v>0.16089883333333332</c:v>
                </c:pt>
                <c:pt idx="56">
                  <c:v>0.1517748333333333</c:v>
                </c:pt>
                <c:pt idx="57">
                  <c:v>0.15007775000000001</c:v>
                </c:pt>
                <c:pt idx="58">
                  <c:v>0.14982883333333333</c:v>
                </c:pt>
                <c:pt idx="59">
                  <c:v>0.13898666666666668</c:v>
                </c:pt>
                <c:pt idx="60">
                  <c:v>0.12718750000000001</c:v>
                </c:pt>
                <c:pt idx="61">
                  <c:v>0.10972658333333334</c:v>
                </c:pt>
                <c:pt idx="62">
                  <c:v>0.41315294999999996</c:v>
                </c:pt>
                <c:pt idx="63">
                  <c:v>0.41106368333333332</c:v>
                </c:pt>
                <c:pt idx="64">
                  <c:v>0.39272251666666663</c:v>
                </c:pt>
                <c:pt idx="65">
                  <c:v>0.37046718333333328</c:v>
                </c:pt>
                <c:pt idx="66">
                  <c:v>0.37626026666666673</c:v>
                </c:pt>
                <c:pt idx="67">
                  <c:v>0.37298029999999999</c:v>
                </c:pt>
                <c:pt idx="68">
                  <c:v>0.36389103333333322</c:v>
                </c:pt>
                <c:pt idx="69">
                  <c:v>0.34363723333333329</c:v>
                </c:pt>
                <c:pt idx="70">
                  <c:v>0.34456858333333334</c:v>
                </c:pt>
                <c:pt idx="71">
                  <c:v>0.33306140000000001</c:v>
                </c:pt>
                <c:pt idx="72">
                  <c:v>0.31656624999999999</c:v>
                </c:pt>
                <c:pt idx="73">
                  <c:v>0.32223426666666666</c:v>
                </c:pt>
                <c:pt idx="74">
                  <c:v>0.2985656333333333</c:v>
                </c:pt>
                <c:pt idx="75">
                  <c:v>0.29759974999999994</c:v>
                </c:pt>
                <c:pt idx="76">
                  <c:v>0.30201861666666663</c:v>
                </c:pt>
                <c:pt idx="77">
                  <c:v>0.30208453333333329</c:v>
                </c:pt>
                <c:pt idx="78">
                  <c:v>0.28882980000000003</c:v>
                </c:pt>
                <c:pt idx="79">
                  <c:v>0.26956719999999995</c:v>
                </c:pt>
                <c:pt idx="80">
                  <c:v>0.2655158333333334</c:v>
                </c:pt>
                <c:pt idx="81">
                  <c:v>0.25397738333333325</c:v>
                </c:pt>
                <c:pt idx="82">
                  <c:v>0.24624774999999999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A7-42EF-B01E-28F031AAAC8A}"/>
            </c:ext>
          </c:extLst>
        </c:ser>
        <c:ser>
          <c:idx val="1"/>
          <c:order val="2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4A'!$E$33:$E$116</c:f>
              <c:numCache>
                <c:formatCode>General</c:formatCode>
                <c:ptCount val="84"/>
                <c:pt idx="0">
                  <c:v>4.5054556482124829E-2</c:v>
                </c:pt>
                <c:pt idx="1">
                  <c:v>4.085797991706816E-2</c:v>
                </c:pt>
                <c:pt idx="2">
                  <c:v>3.772098725428645E-2</c:v>
                </c:pt>
                <c:pt idx="3">
                  <c:v>3.5257363013086615E-2</c:v>
                </c:pt>
                <c:pt idx="4">
                  <c:v>3.3253719807413831E-2</c:v>
                </c:pt>
                <c:pt idx="5">
                  <c:v>3.158110944899787E-2</c:v>
                </c:pt>
                <c:pt idx="6">
                  <c:v>3.0156324290933272E-2</c:v>
                </c:pt>
                <c:pt idx="7">
                  <c:v>2.892290415143094E-2</c:v>
                </c:pt>
                <c:pt idx="8">
                  <c:v>2.7840982998261946E-2</c:v>
                </c:pt>
                <c:pt idx="9">
                  <c:v>2.6881487379533518E-2</c:v>
                </c:pt>
                <c:pt idx="10">
                  <c:v>2.6022639269584556E-2</c:v>
                </c:pt>
                <c:pt idx="11">
                  <c:v>2.5247753235918116E-2</c:v>
                </c:pt>
                <c:pt idx="12">
                  <c:v>2.4543796840364226E-2</c:v>
                </c:pt>
                <c:pt idx="13">
                  <c:v>2.3900419905884918E-2</c:v>
                </c:pt>
                <c:pt idx="14">
                  <c:v>2.3309282053212574E-2</c:v>
                </c:pt>
                <c:pt idx="15">
                  <c:v>2.2763575796529521E-2</c:v>
                </c:pt>
                <c:pt idx="16">
                  <c:v>2.225768128002904E-2</c:v>
                </c:pt>
                <c:pt idx="17">
                  <c:v>2.1786911710036206E-2</c:v>
                </c:pt>
                <c:pt idx="18">
                  <c:v>2.1347322574354004E-2</c:v>
                </c:pt>
                <c:pt idx="19">
                  <c:v>2.093556655838319E-2</c:v>
                </c:pt>
                <c:pt idx="20">
                  <c:v>2.0548781745404331E-2</c:v>
                </c:pt>
                <c:pt idx="21">
                  <c:v>0.14651091054693768</c:v>
                </c:pt>
                <c:pt idx="22">
                  <c:v>0.13286424965992333</c:v>
                </c:pt>
                <c:pt idx="23">
                  <c:v>0.12266320258967735</c:v>
                </c:pt>
                <c:pt idx="24">
                  <c:v>0.11465185237325927</c:v>
                </c:pt>
                <c:pt idx="25">
                  <c:v>0.10813629405030084</c:v>
                </c:pt>
                <c:pt idx="26">
                  <c:v>0.10269720673625776</c:v>
                </c:pt>
                <c:pt idx="27">
                  <c:v>9.8064011180895319E-2</c:v>
                </c:pt>
                <c:pt idx="28">
                  <c:v>9.4053107027458296E-2</c:v>
                </c:pt>
                <c:pt idx="29">
                  <c:v>9.0534855696903713E-2</c:v>
                </c:pt>
                <c:pt idx="30">
                  <c:v>8.7414714522692574E-2</c:v>
                </c:pt>
                <c:pt idx="31">
                  <c:v>8.4621864510728562E-2</c:v>
                </c:pt>
                <c:pt idx="32">
                  <c:v>8.2102047044372614E-2</c:v>
                </c:pt>
                <c:pt idx="33">
                  <c:v>7.9812882516943309E-2</c:v>
                </c:pt>
                <c:pt idx="34">
                  <c:v>7.772071364756708E-2</c:v>
                </c:pt>
                <c:pt idx="35">
                  <c:v>7.5798418727448302E-2</c:v>
                </c:pt>
                <c:pt idx="36">
                  <c:v>7.4023860795898969E-2</c:v>
                </c:pt>
                <c:pt idx="37">
                  <c:v>7.237876489349912E-2</c:v>
                </c:pt>
                <c:pt idx="38">
                  <c:v>7.0847890244121373E-2</c:v>
                </c:pt>
                <c:pt idx="39">
                  <c:v>6.9418409863798547E-2</c:v>
                </c:pt>
                <c:pt idx="40">
                  <c:v>6.807943876889952E-2</c:v>
                </c:pt>
                <c:pt idx="41">
                  <c:v>6.6821670419592943E-2</c:v>
                </c:pt>
                <c:pt idx="42">
                  <c:v>0.31065640772850389</c:v>
                </c:pt>
                <c:pt idx="43">
                  <c:v>0.28172052416309001</c:v>
                </c:pt>
                <c:pt idx="44">
                  <c:v>0.26009059485556058</c:v>
                </c:pt>
                <c:pt idx="45">
                  <c:v>0.24310361914162482</c:v>
                </c:pt>
                <c:pt idx="46">
                  <c:v>0.22928826617303258</c:v>
                </c:pt>
                <c:pt idx="47">
                  <c:v>0.21775542319229771</c:v>
                </c:pt>
                <c:pt idx="48">
                  <c:v>0.20793136379522353</c:v>
                </c:pt>
                <c:pt idx="49">
                  <c:v>0.19942678846087722</c:v>
                </c:pt>
                <c:pt idx="50">
                  <c:v>0.19196681625979012</c:v>
                </c:pt>
                <c:pt idx="51">
                  <c:v>0.18535098235931297</c:v>
                </c:pt>
                <c:pt idx="52">
                  <c:v>0.17942912473927389</c:v>
                </c:pt>
                <c:pt idx="53">
                  <c:v>0.17408619540174231</c:v>
                </c:pt>
                <c:pt idx="54">
                  <c:v>0.16923233416959294</c:v>
                </c:pt>
                <c:pt idx="55">
                  <c:v>0.16479617536820712</c:v>
                </c:pt>
                <c:pt idx="56">
                  <c:v>0.16072021111237422</c:v>
                </c:pt>
                <c:pt idx="57">
                  <c:v>0.15695750299552988</c:v>
                </c:pt>
                <c:pt idx="58">
                  <c:v>0.15346930145817947</c:v>
                </c:pt>
                <c:pt idx="59">
                  <c:v>0.15022329051276292</c:v>
                </c:pt>
                <c:pt idx="60">
                  <c:v>0.14719227228885245</c:v>
                </c:pt>
                <c:pt idx="61">
                  <c:v>0.14435316666292469</c:v>
                </c:pt>
                <c:pt idx="62">
                  <c:v>0.14168624038629743</c:v>
                </c:pt>
                <c:pt idx="63">
                  <c:v>0.63125117288048838</c:v>
                </c:pt>
                <c:pt idx="64">
                  <c:v>0.57245370408672036</c:v>
                </c:pt>
                <c:pt idx="65">
                  <c:v>0.52850187207869492</c:v>
                </c:pt>
                <c:pt idx="66">
                  <c:v>0.49398448220246338</c:v>
                </c:pt>
                <c:pt idx="67">
                  <c:v>0.46591180271405763</c:v>
                </c:pt>
                <c:pt idx="68">
                  <c:v>0.4424771640678859</c:v>
                </c:pt>
                <c:pt idx="69">
                  <c:v>0.42251475910030351</c:v>
                </c:pt>
                <c:pt idx="70">
                  <c:v>0.40523353450264937</c:v>
                </c:pt>
                <c:pt idx="71">
                  <c:v>0.39007493456896519</c:v>
                </c:pt>
                <c:pt idx="72">
                  <c:v>0.37663161646780241</c:v>
                </c:pt>
                <c:pt idx="73">
                  <c:v>0.36459845225395499</c:v>
                </c:pt>
                <c:pt idx="74">
                  <c:v>0.35374166537614538</c:v>
                </c:pt>
                <c:pt idx="75">
                  <c:v>0.34387866072030326</c:v>
                </c:pt>
                <c:pt idx="76">
                  <c:v>0.33486442384383003</c:v>
                </c:pt>
                <c:pt idx="77">
                  <c:v>0.32658209921409959</c:v>
                </c:pt>
                <c:pt idx="78">
                  <c:v>0.31893630838901277</c:v>
                </c:pt>
                <c:pt idx="79">
                  <c:v>0.31184831259392765</c:v>
                </c:pt>
                <c:pt idx="80">
                  <c:v>0.3052524460175397</c:v>
                </c:pt>
                <c:pt idx="81">
                  <c:v>0.29909344281893918</c:v>
                </c:pt>
                <c:pt idx="82">
                  <c:v>0.29332440438383056</c:v>
                </c:pt>
                <c:pt idx="83">
                  <c:v>0.28790523291907216</c:v>
                </c:pt>
              </c:numCache>
            </c:numRef>
          </c:xVal>
          <c:yVal>
            <c:numRef>
              <c:f>'Figure 4A'!$D$33:$D$116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A7-42EF-B01E-28F031AAAC8A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4A'!$AA$2:$AA$3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4A'!$AB$2:$AB$3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A7-42EF-B01E-28F031AA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4B'!$K$2:$K$32</c:f>
              <c:numCache>
                <c:formatCode>General</c:formatCode>
                <c:ptCount val="31"/>
                <c:pt idx="0">
                  <c:v>3.2946616591617121E-2</c:v>
                </c:pt>
                <c:pt idx="1">
                  <c:v>3.9865406075856716E-2</c:v>
                </c:pt>
                <c:pt idx="2">
                  <c:v>4.7443127891928651E-2</c:v>
                </c:pt>
                <c:pt idx="3">
                  <c:v>5.5679782039832926E-2</c:v>
                </c:pt>
                <c:pt idx="4">
                  <c:v>6.4575368519569576E-2</c:v>
                </c:pt>
                <c:pt idx="5">
                  <c:v>7.4129887331138511E-2</c:v>
                </c:pt>
                <c:pt idx="6">
                  <c:v>8.4343338474539814E-2</c:v>
                </c:pt>
                <c:pt idx="7">
                  <c:v>9.5215721949773485E-2</c:v>
                </c:pt>
                <c:pt idx="8">
                  <c:v>0.10674703775683946</c:v>
                </c:pt>
                <c:pt idx="9">
                  <c:v>0.11893728589573781</c:v>
                </c:pt>
                <c:pt idx="10">
                  <c:v>0.13178646636646849</c:v>
                </c:pt>
                <c:pt idx="11">
                  <c:v>0.14529457916903146</c:v>
                </c:pt>
                <c:pt idx="12">
                  <c:v>0.15946162430342686</c:v>
                </c:pt>
                <c:pt idx="13">
                  <c:v>0.17428760176965455</c:v>
                </c:pt>
                <c:pt idx="14">
                  <c:v>0.1897725115677146</c:v>
                </c:pt>
                <c:pt idx="15">
                  <c:v>0.205916353697607</c:v>
                </c:pt>
                <c:pt idx="16">
                  <c:v>0.2227191281593317</c:v>
                </c:pt>
                <c:pt idx="17">
                  <c:v>0.24018083495288881</c:v>
                </c:pt>
                <c:pt idx="18">
                  <c:v>0.2583014740782783</c:v>
                </c:pt>
                <c:pt idx="19">
                  <c:v>0.27708104553549989</c:v>
                </c:pt>
                <c:pt idx="20">
                  <c:v>0.29651954932455404</c:v>
                </c:pt>
                <c:pt idx="21">
                  <c:v>0.31661698544544048</c:v>
                </c:pt>
                <c:pt idx="22">
                  <c:v>0.33737335389815926</c:v>
                </c:pt>
                <c:pt idx="23">
                  <c:v>0.35878865468271043</c:v>
                </c:pt>
                <c:pt idx="24">
                  <c:v>0.38086288779909394</c:v>
                </c:pt>
                <c:pt idx="25">
                  <c:v>0.40359605324730963</c:v>
                </c:pt>
                <c:pt idx="26">
                  <c:v>0.42698815102735782</c:v>
                </c:pt>
                <c:pt idx="27">
                  <c:v>0.4510391811392383</c:v>
                </c:pt>
                <c:pt idx="28">
                  <c:v>0.47574914358295123</c:v>
                </c:pt>
                <c:pt idx="29">
                  <c:v>0.50111803835849644</c:v>
                </c:pt>
                <c:pt idx="30">
                  <c:v>0.52714586546587394</c:v>
                </c:pt>
              </c:numCache>
            </c:numRef>
          </c:xVal>
          <c:yVal>
            <c:numRef>
              <c:f>'Figure 4B'!$G$2:$G$32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97-465C-96B3-30B2E43554C7}"/>
            </c:ext>
          </c:extLst>
        </c:ser>
        <c:ser>
          <c:idx val="2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4B'!$K$117:$K$199</c:f>
              <c:numCache>
                <c:formatCode>General</c:formatCode>
                <c:ptCount val="83"/>
                <c:pt idx="0">
                  <c:v>3.8043475916115073E-2</c:v>
                </c:pt>
                <c:pt idx="1">
                  <c:v>3.6273031050881407E-2</c:v>
                </c:pt>
                <c:pt idx="2">
                  <c:v>3.4728783208601233E-2</c:v>
                </c:pt>
                <c:pt idx="3">
                  <c:v>3.3366335634542547E-2</c:v>
                </c:pt>
                <c:pt idx="4">
                  <c:v>3.2152605535166502E-2</c:v>
                </c:pt>
                <c:pt idx="5">
                  <c:v>3.1062368012114247E-2</c:v>
                </c:pt>
                <c:pt idx="6">
                  <c:v>3.0076008501171113E-2</c:v>
                </c:pt>
                <c:pt idx="7">
                  <c:v>2.9178014081718405E-2</c:v>
                </c:pt>
                <c:pt idx="8">
                  <c:v>2.8355932749603126E-2</c:v>
                </c:pt>
                <c:pt idx="9">
                  <c:v>2.7599638248773699E-2</c:v>
                </c:pt>
                <c:pt idx="10">
                  <c:v>2.6900799800192072E-2</c:v>
                </c:pt>
                <c:pt idx="11">
                  <c:v>2.6252492487381329E-2</c:v>
                </c:pt>
                <c:pt idx="12">
                  <c:v>2.5648906230268442E-2</c:v>
                </c:pt>
                <c:pt idx="13">
                  <c:v>2.5085125159189179E-2</c:v>
                </c:pt>
                <c:pt idx="14">
                  <c:v>2.4556958109159439E-2</c:v>
                </c:pt>
                <c:pt idx="15">
                  <c:v>2.4060806800936894E-2</c:v>
                </c:pt>
                <c:pt idx="16">
                  <c:v>2.3593562190531381E-2</c:v>
                </c:pt>
                <c:pt idx="17">
                  <c:v>2.3152522139067492E-2</c:v>
                </c:pt>
                <c:pt idx="18">
                  <c:v>2.2735325406732357E-2</c:v>
                </c:pt>
                <c:pt idx="19">
                  <c:v>2.233989827856343E-2</c:v>
                </c:pt>
                <c:pt idx="20">
                  <c:v>2.1964411061078083E-2</c:v>
                </c:pt>
                <c:pt idx="21">
                  <c:v>0.11650814499310237</c:v>
                </c:pt>
                <c:pt idx="22">
                  <c:v>0.11108615759332428</c:v>
                </c:pt>
                <c:pt idx="23">
                  <c:v>0.10635689857634124</c:v>
                </c:pt>
                <c:pt idx="24">
                  <c:v>0.10218440288078653</c:v>
                </c:pt>
                <c:pt idx="25">
                  <c:v>9.8467354451447386E-2</c:v>
                </c:pt>
                <c:pt idx="26">
                  <c:v>9.5128502037099855E-2</c:v>
                </c:pt>
                <c:pt idx="27">
                  <c:v>9.2107776034836525E-2</c:v>
                </c:pt>
                <c:pt idx="28">
                  <c:v>8.9357668125262579E-2</c:v>
                </c:pt>
                <c:pt idx="29">
                  <c:v>8.6840044045659565E-2</c:v>
                </c:pt>
                <c:pt idx="30">
                  <c:v>8.452389213686945E-2</c:v>
                </c:pt>
                <c:pt idx="31">
                  <c:v>8.2383699388088191E-2</c:v>
                </c:pt>
                <c:pt idx="32">
                  <c:v>8.0398258242605297E-2</c:v>
                </c:pt>
                <c:pt idx="33">
                  <c:v>7.8549775330197094E-2</c:v>
                </c:pt>
                <c:pt idx="34">
                  <c:v>7.6823195800016841E-2</c:v>
                </c:pt>
                <c:pt idx="35">
                  <c:v>7.5205684209300752E-2</c:v>
                </c:pt>
                <c:pt idx="36">
                  <c:v>7.3686220827869214E-2</c:v>
                </c:pt>
                <c:pt idx="37">
                  <c:v>7.2255284208502343E-2</c:v>
                </c:pt>
                <c:pt idx="38">
                  <c:v>7.0904599050894163E-2</c:v>
                </c:pt>
                <c:pt idx="39">
                  <c:v>6.9626934058117831E-2</c:v>
                </c:pt>
                <c:pt idx="40">
                  <c:v>6.8415938478100471E-2</c:v>
                </c:pt>
                <c:pt idx="41">
                  <c:v>6.72660088745516E-2</c:v>
                </c:pt>
                <c:pt idx="42">
                  <c:v>0.2377717244757192</c:v>
                </c:pt>
                <c:pt idx="43">
                  <c:v>0.22670644406800877</c:v>
                </c:pt>
                <c:pt idx="44">
                  <c:v>0.21705489505375766</c:v>
                </c:pt>
                <c:pt idx="45">
                  <c:v>0.20853959771589095</c:v>
                </c:pt>
                <c:pt idx="46">
                  <c:v>0.20095378459479063</c:v>
                </c:pt>
                <c:pt idx="47">
                  <c:v>0.19413980007571402</c:v>
                </c:pt>
                <c:pt idx="48">
                  <c:v>0.18797505313231944</c:v>
                </c:pt>
                <c:pt idx="49">
                  <c:v>0.18236258801073998</c:v>
                </c:pt>
                <c:pt idx="50">
                  <c:v>0.17722457968501953</c:v>
                </c:pt>
                <c:pt idx="51">
                  <c:v>0.17249773905483565</c:v>
                </c:pt>
                <c:pt idx="52">
                  <c:v>0.16812999875120044</c:v>
                </c:pt>
                <c:pt idx="53">
                  <c:v>0.16407807804613328</c:v>
                </c:pt>
                <c:pt idx="54">
                  <c:v>0.16030566393917775</c:v>
                </c:pt>
                <c:pt idx="55">
                  <c:v>0.15678203224493234</c:v>
                </c:pt>
                <c:pt idx="56">
                  <c:v>0.15348098818224648</c:v>
                </c:pt>
                <c:pt idx="57">
                  <c:v>0.15038004250585554</c:v>
                </c:pt>
                <c:pt idx="58">
                  <c:v>0.14745976369082114</c:v>
                </c:pt>
                <c:pt idx="59">
                  <c:v>0.14470326336917178</c:v>
                </c:pt>
                <c:pt idx="60">
                  <c:v>0.14209578379207721</c:v>
                </c:pt>
                <c:pt idx="61">
                  <c:v>0.1396243642410214</c:v>
                </c:pt>
                <c:pt idx="62">
                  <c:v>0.137277569131738</c:v>
                </c:pt>
                <c:pt idx="63">
                  <c:v>0.46603257997240949</c:v>
                </c:pt>
                <c:pt idx="64">
                  <c:v>0.44434463037329713</c:v>
                </c:pt>
                <c:pt idx="65">
                  <c:v>0.42542759430536498</c:v>
                </c:pt>
                <c:pt idx="66">
                  <c:v>0.40873761152314614</c:v>
                </c:pt>
                <c:pt idx="67">
                  <c:v>0.39386941780578955</c:v>
                </c:pt>
                <c:pt idx="68">
                  <c:v>0.38051400814839942</c:v>
                </c:pt>
                <c:pt idx="69">
                  <c:v>0.3684311041393461</c:v>
                </c:pt>
                <c:pt idx="70">
                  <c:v>0.35743067250105032</c:v>
                </c:pt>
                <c:pt idx="71">
                  <c:v>0.34736017618263826</c:v>
                </c:pt>
                <c:pt idx="72">
                  <c:v>0.3380955685474778</c:v>
                </c:pt>
                <c:pt idx="73">
                  <c:v>0.32953479755235277</c:v>
                </c:pt>
                <c:pt idx="74">
                  <c:v>0.32159303297042119</c:v>
                </c:pt>
                <c:pt idx="75">
                  <c:v>0.31419910132078838</c:v>
                </c:pt>
                <c:pt idx="76">
                  <c:v>0.30729278320006737</c:v>
                </c:pt>
                <c:pt idx="77">
                  <c:v>0.30082273683720301</c:v>
                </c:pt>
                <c:pt idx="78">
                  <c:v>0.29474488331147686</c:v>
                </c:pt>
                <c:pt idx="79">
                  <c:v>0.28902113683400937</c:v>
                </c:pt>
                <c:pt idx="80">
                  <c:v>0.28361839620357665</c:v>
                </c:pt>
                <c:pt idx="81">
                  <c:v>0.27850773623247133</c:v>
                </c:pt>
                <c:pt idx="82">
                  <c:v>0.27366375391240189</c:v>
                </c:pt>
              </c:numCache>
            </c:numRef>
          </c:xVal>
          <c:yVal>
            <c:numRef>
              <c:f>'Figure 4B'!$G$117:$G$199</c:f>
              <c:numCache>
                <c:formatCode>General</c:formatCode>
                <c:ptCount val="83"/>
                <c:pt idx="0">
                  <c:v>2.3439233333333333E-2</c:v>
                </c:pt>
                <c:pt idx="1">
                  <c:v>2.1994066666666669E-2</c:v>
                </c:pt>
                <c:pt idx="2">
                  <c:v>2.2954799999999997E-2</c:v>
                </c:pt>
                <c:pt idx="3">
                  <c:v>1.5892133333333332E-2</c:v>
                </c:pt>
                <c:pt idx="4">
                  <c:v>1.3589366666666665E-2</c:v>
                </c:pt>
                <c:pt idx="5">
                  <c:v>1.6844700000000001E-2</c:v>
                </c:pt>
                <c:pt idx="6">
                  <c:v>1.4260033333333333E-2</c:v>
                </c:pt>
                <c:pt idx="7">
                  <c:v>2.1321633333333336E-2</c:v>
                </c:pt>
                <c:pt idx="8">
                  <c:v>1.5298599999999999E-2</c:v>
                </c:pt>
                <c:pt idx="9">
                  <c:v>1.5868500000000001E-2</c:v>
                </c:pt>
                <c:pt idx="10">
                  <c:v>1.2994433333333336E-2</c:v>
                </c:pt>
                <c:pt idx="11">
                  <c:v>1.8980033333333327E-2</c:v>
                </c:pt>
                <c:pt idx="12">
                  <c:v>1.3556033333333332E-2</c:v>
                </c:pt>
                <c:pt idx="13">
                  <c:v>1.9415600000000005E-2</c:v>
                </c:pt>
                <c:pt idx="14">
                  <c:v>1.4333066666666665E-2</c:v>
                </c:pt>
                <c:pt idx="15">
                  <c:v>1.5997800000000003E-2</c:v>
                </c:pt>
                <c:pt idx="16">
                  <c:v>2.0576033333333341E-2</c:v>
                </c:pt>
                <c:pt idx="17">
                  <c:v>1.7286233333333331E-2</c:v>
                </c:pt>
                <c:pt idx="18">
                  <c:v>1.8826266666666668E-2</c:v>
                </c:pt>
                <c:pt idx="19">
                  <c:v>2.4581599999999999E-2</c:v>
                </c:pt>
                <c:pt idx="20">
                  <c:v>2.4368999999999998E-2</c:v>
                </c:pt>
                <c:pt idx="21">
                  <c:v>9.8183516666666679E-2</c:v>
                </c:pt>
                <c:pt idx="22">
                  <c:v>9.7375249999999997E-2</c:v>
                </c:pt>
                <c:pt idx="23">
                  <c:v>9.6968024999999999E-2</c:v>
                </c:pt>
                <c:pt idx="24">
                  <c:v>9.6277008333333317E-2</c:v>
                </c:pt>
                <c:pt idx="25">
                  <c:v>9.394974166666667E-2</c:v>
                </c:pt>
                <c:pt idx="26">
                  <c:v>9.2260933333333323E-2</c:v>
                </c:pt>
                <c:pt idx="27">
                  <c:v>8.8615508333333329E-2</c:v>
                </c:pt>
                <c:pt idx="28">
                  <c:v>8.6343658333333337E-2</c:v>
                </c:pt>
                <c:pt idx="29">
                  <c:v>8.3599016666666651E-2</c:v>
                </c:pt>
                <c:pt idx="30">
                  <c:v>8.1454625000000003E-2</c:v>
                </c:pt>
                <c:pt idx="31">
                  <c:v>7.823975833333334E-2</c:v>
                </c:pt>
                <c:pt idx="32">
                  <c:v>7.6034758333333341E-2</c:v>
                </c:pt>
                <c:pt idx="33">
                  <c:v>7.0651291666666657E-2</c:v>
                </c:pt>
                <c:pt idx="34">
                  <c:v>6.8625433333333333E-2</c:v>
                </c:pt>
                <c:pt idx="35">
                  <c:v>6.7059008333333336E-2</c:v>
                </c:pt>
                <c:pt idx="36">
                  <c:v>6.4719199999999991E-2</c:v>
                </c:pt>
                <c:pt idx="37">
                  <c:v>6.1766599999999984E-2</c:v>
                </c:pt>
                <c:pt idx="38">
                  <c:v>5.9367058333333347E-2</c:v>
                </c:pt>
                <c:pt idx="39">
                  <c:v>5.7924824999999992E-2</c:v>
                </c:pt>
                <c:pt idx="40">
                  <c:v>5.7982516666666664E-2</c:v>
                </c:pt>
                <c:pt idx="41">
                  <c:v>5.7238825E-2</c:v>
                </c:pt>
                <c:pt idx="42">
                  <c:v>0.19456525</c:v>
                </c:pt>
                <c:pt idx="43">
                  <c:v>0.19354633333333332</c:v>
                </c:pt>
                <c:pt idx="44">
                  <c:v>0.19364750000000006</c:v>
                </c:pt>
                <c:pt idx="45">
                  <c:v>0.18832791666666662</c:v>
                </c:pt>
                <c:pt idx="46">
                  <c:v>0.1828785</c:v>
                </c:pt>
                <c:pt idx="47">
                  <c:v>0.17891791666666668</c:v>
                </c:pt>
                <c:pt idx="48">
                  <c:v>0.17883074999999998</c:v>
                </c:pt>
                <c:pt idx="49">
                  <c:v>0.18298741666666665</c:v>
                </c:pt>
                <c:pt idx="50">
                  <c:v>0.17542133333333332</c:v>
                </c:pt>
                <c:pt idx="51">
                  <c:v>0.17542099999999997</c:v>
                </c:pt>
                <c:pt idx="52">
                  <c:v>0.16915516666666666</c:v>
                </c:pt>
                <c:pt idx="53">
                  <c:v>0.17111083333333332</c:v>
                </c:pt>
                <c:pt idx="54">
                  <c:v>0.15739408333333335</c:v>
                </c:pt>
                <c:pt idx="55">
                  <c:v>0.15142350000000002</c:v>
                </c:pt>
                <c:pt idx="56">
                  <c:v>0.16089883333333332</c:v>
                </c:pt>
                <c:pt idx="57">
                  <c:v>0.1517748333333333</c:v>
                </c:pt>
                <c:pt idx="58">
                  <c:v>0.15007775000000001</c:v>
                </c:pt>
                <c:pt idx="59">
                  <c:v>0.14982883333333333</c:v>
                </c:pt>
                <c:pt idx="60">
                  <c:v>0.13898666666666668</c:v>
                </c:pt>
                <c:pt idx="61">
                  <c:v>0.12718750000000001</c:v>
                </c:pt>
                <c:pt idx="62">
                  <c:v>0.10972658333333334</c:v>
                </c:pt>
                <c:pt idx="63">
                  <c:v>0.41315294999999996</c:v>
                </c:pt>
                <c:pt idx="64">
                  <c:v>0.41106368333333332</c:v>
                </c:pt>
                <c:pt idx="65">
                  <c:v>0.39272251666666663</c:v>
                </c:pt>
                <c:pt idx="66">
                  <c:v>0.37046718333333328</c:v>
                </c:pt>
                <c:pt idx="67">
                  <c:v>0.37626026666666673</c:v>
                </c:pt>
                <c:pt idx="68">
                  <c:v>0.37298029999999999</c:v>
                </c:pt>
                <c:pt idx="69">
                  <c:v>0.36389103333333322</c:v>
                </c:pt>
                <c:pt idx="70">
                  <c:v>0.34363723333333329</c:v>
                </c:pt>
                <c:pt idx="71">
                  <c:v>0.34456858333333334</c:v>
                </c:pt>
                <c:pt idx="72">
                  <c:v>0.33306140000000001</c:v>
                </c:pt>
                <c:pt idx="73">
                  <c:v>0.31656624999999999</c:v>
                </c:pt>
                <c:pt idx="74">
                  <c:v>0.32223426666666666</c:v>
                </c:pt>
                <c:pt idx="75">
                  <c:v>0.2985656333333333</c:v>
                </c:pt>
                <c:pt idx="76">
                  <c:v>0.29759974999999994</c:v>
                </c:pt>
                <c:pt idx="77">
                  <c:v>0.30201861666666663</c:v>
                </c:pt>
                <c:pt idx="78">
                  <c:v>0.30208453333333329</c:v>
                </c:pt>
                <c:pt idx="79">
                  <c:v>0.28882980000000003</c:v>
                </c:pt>
                <c:pt idx="80">
                  <c:v>0.26956719999999995</c:v>
                </c:pt>
                <c:pt idx="81">
                  <c:v>0.2655158333333334</c:v>
                </c:pt>
                <c:pt idx="82">
                  <c:v>0.25397738333333325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7-465C-96B3-30B2E43554C7}"/>
            </c:ext>
          </c:extLst>
        </c:ser>
        <c:ser>
          <c:idx val="1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4B'!$K$33:$K$116</c:f>
              <c:numCache>
                <c:formatCode>General</c:formatCode>
                <c:ptCount val="84"/>
                <c:pt idx="0">
                  <c:v>5.3982283651067602E-2</c:v>
                </c:pt>
                <c:pt idx="1">
                  <c:v>4.8283222329785075E-2</c:v>
                </c:pt>
                <c:pt idx="2">
                  <c:v>4.4076350031767381E-2</c:v>
                </c:pt>
                <c:pt idx="3">
                  <c:v>4.0806770784020785E-2</c:v>
                </c:pt>
                <c:pt idx="4">
                  <c:v>3.8171238833605597E-2</c:v>
                </c:pt>
                <c:pt idx="5">
                  <c:v>3.5988189100711734E-2</c:v>
                </c:pt>
                <c:pt idx="6">
                  <c:v>3.4141393926928762E-2</c:v>
                </c:pt>
                <c:pt idx="7">
                  <c:v>3.2552541854023238E-2</c:v>
                </c:pt>
                <c:pt idx="8">
                  <c:v>3.1166685997414619E-2</c:v>
                </c:pt>
                <c:pt idx="9">
                  <c:v>2.9943983333933177E-2</c:v>
                </c:pt>
                <c:pt idx="10">
                  <c:v>2.8854744339706181E-2</c:v>
                </c:pt>
                <c:pt idx="11">
                  <c:v>2.7876331409443962E-2</c:v>
                </c:pt>
                <c:pt idx="12">
                  <c:v>2.6991141825533801E-2</c:v>
                </c:pt>
                <c:pt idx="13">
                  <c:v>2.61852538124006E-2</c:v>
                </c:pt>
                <c:pt idx="14">
                  <c:v>2.544749255573707E-2</c:v>
                </c:pt>
                <c:pt idx="15">
                  <c:v>2.4768770439637006E-2</c:v>
                </c:pt>
                <c:pt idx="16">
                  <c:v>2.4141611164892537E-2</c:v>
                </c:pt>
                <c:pt idx="17">
                  <c:v>2.3559800096913754E-2</c:v>
                </c:pt>
                <c:pt idx="18">
                  <c:v>2.3018123089838742E-2</c:v>
                </c:pt>
                <c:pt idx="19">
                  <c:v>2.2512168489930335E-2</c:v>
                </c:pt>
                <c:pt idx="20">
                  <c:v>2.203817501588369E-2</c:v>
                </c:pt>
                <c:pt idx="21">
                  <c:v>0.16532074368139449</c:v>
                </c:pt>
                <c:pt idx="22">
                  <c:v>0.14786736838496678</c:v>
                </c:pt>
                <c:pt idx="23">
                  <c:v>0.13498382197228759</c:v>
                </c:pt>
                <c:pt idx="24">
                  <c:v>0.12497073552606361</c:v>
                </c:pt>
                <c:pt idx="25">
                  <c:v>0.11689941892791712</c:v>
                </c:pt>
                <c:pt idx="26">
                  <c:v>0.11021382912092967</c:v>
                </c:pt>
                <c:pt idx="27">
                  <c:v>0.10455801890121932</c:v>
                </c:pt>
                <c:pt idx="28">
                  <c:v>9.9692159427946139E-2</c:v>
                </c:pt>
                <c:pt idx="29">
                  <c:v>9.544797586708223E-2</c:v>
                </c:pt>
                <c:pt idx="30">
                  <c:v>9.1703448960170339E-2</c:v>
                </c:pt>
                <c:pt idx="31">
                  <c:v>8.8367654540350157E-2</c:v>
                </c:pt>
                <c:pt idx="32">
                  <c:v>8.5371264941422123E-2</c:v>
                </c:pt>
                <c:pt idx="33">
                  <c:v>8.2660371840697244E-2</c:v>
                </c:pt>
                <c:pt idx="34">
                  <c:v>8.0192339800476811E-2</c:v>
                </c:pt>
                <c:pt idx="35">
                  <c:v>7.7932945951944749E-2</c:v>
                </c:pt>
                <c:pt idx="36">
                  <c:v>7.58543594713883E-2</c:v>
                </c:pt>
                <c:pt idx="37">
                  <c:v>7.393368419248339E-2</c:v>
                </c:pt>
                <c:pt idx="38">
                  <c:v>7.2151887796798347E-2</c:v>
                </c:pt>
                <c:pt idx="39">
                  <c:v>7.0493001962631127E-2</c:v>
                </c:pt>
                <c:pt idx="40">
                  <c:v>6.8943516000411639E-2</c:v>
                </c:pt>
                <c:pt idx="41">
                  <c:v>6.7491910986143794E-2</c:v>
                </c:pt>
                <c:pt idx="42">
                  <c:v>0.33738927281917253</c:v>
                </c:pt>
                <c:pt idx="43">
                  <c:v>0.30177013956115672</c:v>
                </c:pt>
                <c:pt idx="44">
                  <c:v>0.27547718769854612</c:v>
                </c:pt>
                <c:pt idx="45">
                  <c:v>0.25504231740012989</c:v>
                </c:pt>
                <c:pt idx="46">
                  <c:v>0.23857024271003499</c:v>
                </c:pt>
                <c:pt idx="47">
                  <c:v>0.22492618187944832</c:v>
                </c:pt>
                <c:pt idx="48">
                  <c:v>0.21338371204330478</c:v>
                </c:pt>
                <c:pt idx="49">
                  <c:v>0.20345338658764525</c:v>
                </c:pt>
                <c:pt idx="50">
                  <c:v>0.19479178748384135</c:v>
                </c:pt>
                <c:pt idx="51">
                  <c:v>0.18714989583708233</c:v>
                </c:pt>
                <c:pt idx="52">
                  <c:v>0.18034215212316362</c:v>
                </c:pt>
                <c:pt idx="53">
                  <c:v>0.17422707130902476</c:v>
                </c:pt>
                <c:pt idx="54">
                  <c:v>0.16869463640958626</c:v>
                </c:pt>
                <c:pt idx="55">
                  <c:v>0.16365783632750372</c:v>
                </c:pt>
                <c:pt idx="56">
                  <c:v>0.15904682847335669</c:v>
                </c:pt>
                <c:pt idx="57">
                  <c:v>0.15480481524773126</c:v>
                </c:pt>
                <c:pt idx="58">
                  <c:v>0.15088506978057836</c:v>
                </c:pt>
                <c:pt idx="59">
                  <c:v>0.14724875060571094</c:v>
                </c:pt>
                <c:pt idx="60">
                  <c:v>0.14386326931149213</c:v>
                </c:pt>
                <c:pt idx="61">
                  <c:v>0.1407010530620646</c:v>
                </c:pt>
                <c:pt idx="62">
                  <c:v>0.13773859384927306</c:v>
                </c:pt>
                <c:pt idx="63">
                  <c:v>0.66128297472557795</c:v>
                </c:pt>
                <c:pt idx="64">
                  <c:v>0.59146947353986712</c:v>
                </c:pt>
                <c:pt idx="65">
                  <c:v>0.53993528788915035</c:v>
                </c:pt>
                <c:pt idx="66">
                  <c:v>0.49988294210425444</c:v>
                </c:pt>
                <c:pt idx="67">
                  <c:v>0.46759767571166849</c:v>
                </c:pt>
                <c:pt idx="68">
                  <c:v>0.44085531648371867</c:v>
                </c:pt>
                <c:pt idx="69">
                  <c:v>0.4182320756048773</c:v>
                </c:pt>
                <c:pt idx="70">
                  <c:v>0.39876863771178456</c:v>
                </c:pt>
                <c:pt idx="71">
                  <c:v>0.38179190346832892</c:v>
                </c:pt>
                <c:pt idx="72">
                  <c:v>0.36681379584068136</c:v>
                </c:pt>
                <c:pt idx="73">
                  <c:v>0.35347061816140063</c:v>
                </c:pt>
                <c:pt idx="74">
                  <c:v>0.34148505976568849</c:v>
                </c:pt>
                <c:pt idx="75">
                  <c:v>0.33064148736278898</c:v>
                </c:pt>
                <c:pt idx="76">
                  <c:v>0.32076935920190724</c:v>
                </c:pt>
                <c:pt idx="77">
                  <c:v>0.31173178380777899</c:v>
                </c:pt>
                <c:pt idx="78">
                  <c:v>0.3034174378855532</c:v>
                </c:pt>
                <c:pt idx="79">
                  <c:v>0.29573473676993356</c:v>
                </c:pt>
                <c:pt idx="80">
                  <c:v>0.28860755118719339</c:v>
                </c:pt>
                <c:pt idx="81">
                  <c:v>0.28197200785052451</c:v>
                </c:pt>
                <c:pt idx="82">
                  <c:v>0.27577406400164656</c:v>
                </c:pt>
                <c:pt idx="83">
                  <c:v>0.26996764394457518</c:v>
                </c:pt>
              </c:numCache>
            </c:numRef>
          </c:xVal>
          <c:yVal>
            <c:numRef>
              <c:f>'Figure 4B'!$G$33:$G$116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97-465C-96B3-30B2E43554C7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D97-465C-96B3-30B2E4355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4C'!$N$19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4C'!$J$2:$J$32</c:f>
              <c:numCache>
                <c:formatCode>General</c:formatCode>
                <c:ptCount val="31"/>
                <c:pt idx="0">
                  <c:v>2.0382344492198969E-2</c:v>
                </c:pt>
                <c:pt idx="1">
                  <c:v>2.5866391732343227E-2</c:v>
                </c:pt>
                <c:pt idx="2">
                  <c:v>3.215194517726943E-2</c:v>
                </c:pt>
                <c:pt idx="3">
                  <c:v>3.9274667620087952E-2</c:v>
                </c:pt>
                <c:pt idx="4">
                  <c:v>4.7268761863528297E-2</c:v>
                </c:pt>
                <c:pt idx="5">
                  <c:v>5.6167136738453902E-2</c:v>
                </c:pt>
                <c:pt idx="6">
                  <c:v>6.6001543833125689E-2</c:v>
                </c:pt>
                <c:pt idx="7">
                  <c:v>7.6802691699108819E-2</c:v>
                </c:pt>
                <c:pt idx="8">
                  <c:v>8.860034241252962E-2</c:v>
                </c:pt>
                <c:pt idx="9">
                  <c:v>0.10142339408861492</c:v>
                </c:pt>
                <c:pt idx="10">
                  <c:v>0.11529995205531335</c:v>
                </c:pt>
                <c:pt idx="11">
                  <c:v>0.13025739075611983</c:v>
                </c:pt>
                <c:pt idx="12">
                  <c:v>0.14632240799014035</c:v>
                </c:pt>
                <c:pt idx="13">
                  <c:v>0.16352107275553643</c:v>
                </c:pt>
                <c:pt idx="14">
                  <c:v>0.18187886770548264</c:v>
                </c:pt>
                <c:pt idx="15">
                  <c:v>0.20142072702980252</c:v>
                </c:pt>
                <c:pt idx="16">
                  <c:v>0.22217107042409531</c:v>
                </c:pt>
                <c:pt idx="17">
                  <c:v>0.24415383368988983</c:v>
                </c:pt>
                <c:pt idx="18">
                  <c:v>0.26739249641594343</c:v>
                </c:pt>
                <c:pt idx="19">
                  <c:v>0.29191010711629833</c:v>
                </c:pt>
                <c:pt idx="20">
                  <c:v>0.31772930614074252</c:v>
                </c:pt>
                <c:pt idx="21">
                  <c:v>0.34487234662466115</c:v>
                </c:pt>
                <c:pt idx="22">
                  <c:v>0.37336111370547465</c:v>
                </c:pt>
                <c:pt idx="23">
                  <c:v>0.40321714220008215</c:v>
                </c:pt>
                <c:pt idx="24">
                  <c:v>0.43446163291055689</c:v>
                </c:pt>
                <c:pt idx="25">
                  <c:v>0.46711546770267043</c:v>
                </c:pt>
                <c:pt idx="26">
                  <c:v>0.50119922348279811</c:v>
                </c:pt>
                <c:pt idx="27">
                  <c:v>0.5367331851827073</c:v>
                </c:pt>
                <c:pt idx="28">
                  <c:v>0.57373735784812163</c:v>
                </c:pt>
                <c:pt idx="29">
                  <c:v>0.61223147791535326</c:v>
                </c:pt>
                <c:pt idx="30">
                  <c:v>0.65223502375036702</c:v>
                </c:pt>
              </c:numCache>
            </c:numRef>
          </c:xVal>
          <c:yVal>
            <c:numRef>
              <c:f>'Figure 4C'!$D$2:$D$32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11-4E6D-A868-4830665DBB51}"/>
            </c:ext>
          </c:extLst>
        </c:ser>
        <c:ser>
          <c:idx val="2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4C'!$J$117:$J$199</c:f>
              <c:numCache>
                <c:formatCode>General</c:formatCode>
                <c:ptCount val="83"/>
                <c:pt idx="0">
                  <c:v>1.921665867588556E-2</c:v>
                </c:pt>
                <c:pt idx="1">
                  <c:v>1.8322365137758621E-2</c:v>
                </c:pt>
                <c:pt idx="2">
                  <c:v>1.7542329061099798E-2</c:v>
                </c:pt>
                <c:pt idx="3">
                  <c:v>1.6854124595971427E-2</c:v>
                </c:pt>
                <c:pt idx="4">
                  <c:v>1.6241040841590344E-2</c:v>
                </c:pt>
                <c:pt idx="5">
                  <c:v>1.5690336105715682E-2</c:v>
                </c:pt>
                <c:pt idx="6">
                  <c:v>1.5192102608458444E-2</c:v>
                </c:pt>
                <c:pt idx="7">
                  <c:v>1.4738504407034293E-2</c:v>
                </c:pt>
                <c:pt idx="8">
                  <c:v>1.432325169989707E-2</c:v>
                </c:pt>
                <c:pt idx="9">
                  <c:v>1.3941229475825477E-2</c:v>
                </c:pt>
                <c:pt idx="10">
                  <c:v>1.3588229661465981E-2</c:v>
                </c:pt>
                <c:pt idx="11">
                  <c:v>1.3260754317866073E-2</c:v>
                </c:pt>
                <c:pt idx="12">
                  <c:v>1.2955868636285112E-2</c:v>
                </c:pt>
                <c:pt idx="13">
                  <c:v>1.2671089494790679E-2</c:v>
                </c:pt>
                <c:pt idx="14">
                  <c:v>1.2404299836909508E-2</c:v>
                </c:pt>
                <c:pt idx="15">
                  <c:v>1.2153682086766756E-2</c:v>
                </c:pt>
                <c:pt idx="16">
                  <c:v>1.1917665792774378E-2</c:v>
                </c:pt>
                <c:pt idx="17">
                  <c:v>1.1694886040733198E-2</c:v>
                </c:pt>
                <c:pt idx="18">
                  <c:v>1.1484150112616203E-2</c:v>
                </c:pt>
                <c:pt idx="19">
                  <c:v>1.128441052599265E-2</c:v>
                </c:pt>
                <c:pt idx="20">
                  <c:v>1.1094743059447687E-2</c:v>
                </c:pt>
                <c:pt idx="21">
                  <c:v>7.7852577950445062E-2</c:v>
                </c:pt>
                <c:pt idx="22">
                  <c:v>7.4229520552075656E-2</c:v>
                </c:pt>
                <c:pt idx="23">
                  <c:v>7.1069355172313456E-2</c:v>
                </c:pt>
                <c:pt idx="24">
                  <c:v>6.8281227815163451E-2</c:v>
                </c:pt>
                <c:pt idx="25">
                  <c:v>6.5797437496402142E-2</c:v>
                </c:pt>
                <c:pt idx="26">
                  <c:v>6.356636371294766E-2</c:v>
                </c:pt>
                <c:pt idx="27">
                  <c:v>6.1547867009802436E-2</c:v>
                </c:pt>
                <c:pt idx="28">
                  <c:v>5.9710201579502131E-2</c:v>
                </c:pt>
                <c:pt idx="29">
                  <c:v>5.8027885506932143E-2</c:v>
                </c:pt>
                <c:pt idx="30">
                  <c:v>5.6480196312886262E-2</c:v>
                </c:pt>
                <c:pt idx="31">
                  <c:v>5.5050085801613989E-2</c:v>
                </c:pt>
                <c:pt idx="32">
                  <c:v>5.3723382749618104E-2</c:v>
                </c:pt>
                <c:pt idx="33">
                  <c:v>5.2488197346598896E-2</c:v>
                </c:pt>
                <c:pt idx="34">
                  <c:v>5.1334469704046877E-2</c:v>
                </c:pt>
                <c:pt idx="35">
                  <c:v>5.0253622976898081E-2</c:v>
                </c:pt>
                <c:pt idx="36">
                  <c:v>4.9238293607841953E-2</c:v>
                </c:pt>
                <c:pt idx="37">
                  <c:v>4.8282119215845583E-2</c:v>
                </c:pt>
                <c:pt idx="38">
                  <c:v>4.737957011487564E-2</c:v>
                </c:pt>
                <c:pt idx="39">
                  <c:v>4.6525814238403969E-2</c:v>
                </c:pt>
                <c:pt idx="40">
                  <c:v>4.5716607913845915E-2</c:v>
                </c:pt>
                <c:pt idx="41">
                  <c:v>4.4948206836795783E-2</c:v>
                </c:pt>
                <c:pt idx="42">
                  <c:v>0.18990128260573055</c:v>
                </c:pt>
                <c:pt idx="43">
                  <c:v>0.18106376861431878</c:v>
                </c:pt>
                <c:pt idx="44">
                  <c:v>0.17335536030387005</c:v>
                </c:pt>
                <c:pt idx="45">
                  <c:v>0.16655444278604642</c:v>
                </c:pt>
                <c:pt idx="46">
                  <c:v>0.16049587697263559</c:v>
                </c:pt>
                <c:pt idx="47">
                  <c:v>0.15505374796136884</c:v>
                </c:pt>
                <c:pt idx="48">
                  <c:v>0.15013014590535592</c:v>
                </c:pt>
                <c:pt idx="49">
                  <c:v>0.14564763509580547</c:v>
                </c:pt>
                <c:pt idx="50">
                  <c:v>0.14154405897360398</c:v>
                </c:pt>
                <c:pt idx="51">
                  <c:v>0.13776887039588698</c:v>
                </c:pt>
                <c:pt idx="52">
                  <c:v>0.13428048468653503</c:v>
                </c:pt>
                <c:pt idx="53">
                  <c:v>0.13104433480115393</c:v>
                </c:pt>
                <c:pt idx="54">
                  <c:v>0.12803141861437681</c:v>
                </c:pt>
                <c:pt idx="55">
                  <c:v>0.12521719762303374</c:v>
                </c:pt>
                <c:pt idx="56">
                  <c:v>0.12258075082590375</c:v>
                </c:pt>
                <c:pt idx="57">
                  <c:v>0.12010411672428474</c:v>
                </c:pt>
                <c:pt idx="58">
                  <c:v>0.11777177593076027</c:v>
                </c:pt>
                <c:pt idx="59">
                  <c:v>0.11557024020258005</c:v>
                </c:pt>
                <c:pt idx="60">
                  <c:v>0.11348772295983249</c:v>
                </c:pt>
                <c:pt idx="61">
                  <c:v>0.11151387285786082</c:v>
                </c:pt>
                <c:pt idx="62">
                  <c:v>0.10963955663187373</c:v>
                </c:pt>
                <c:pt idx="63">
                  <c:v>0.44040068641291191</c:v>
                </c:pt>
                <c:pt idx="64">
                  <c:v>0.41990557877279117</c:v>
                </c:pt>
                <c:pt idx="65">
                  <c:v>0.40202898381518465</c:v>
                </c:pt>
                <c:pt idx="66">
                  <c:v>0.38625695372676466</c:v>
                </c:pt>
                <c:pt idx="67">
                  <c:v>0.37220651390723175</c:v>
                </c:pt>
                <c:pt idx="68">
                  <c:v>0.35958565469436626</c:v>
                </c:pt>
                <c:pt idx="69">
                  <c:v>0.34816731304159282</c:v>
                </c:pt>
                <c:pt idx="70">
                  <c:v>0.33777190754305331</c:v>
                </c:pt>
                <c:pt idx="71">
                  <c:v>0.32825529071894638</c:v>
                </c:pt>
                <c:pt idx="72">
                  <c:v>0.31950023852471454</c:v>
                </c:pt>
                <c:pt idx="73">
                  <c:v>0.31141031180178025</c:v>
                </c:pt>
                <c:pt idx="74">
                  <c:v>0.30390534600428282</c:v>
                </c:pt>
                <c:pt idx="75">
                  <c:v>0.29691808220830262</c:v>
                </c:pt>
                <c:pt idx="76">
                  <c:v>0.29039161309077544</c:v>
                </c:pt>
                <c:pt idx="77">
                  <c:v>0.28427742068925382</c:v>
                </c:pt>
                <c:pt idx="78">
                  <c:v>0.27853385043327428</c:v>
                </c:pt>
                <c:pt idx="79">
                  <c:v>0.2731249112606538</c:v>
                </c:pt>
                <c:pt idx="80">
                  <c:v>0.26801932254345645</c:v>
                </c:pt>
                <c:pt idx="81">
                  <c:v>0.26318974998560857</c:v>
                </c:pt>
                <c:pt idx="82">
                  <c:v>0.2586121877498162</c:v>
                </c:pt>
              </c:numCache>
            </c:numRef>
          </c:xVal>
          <c:yVal>
            <c:numRef>
              <c:f>'Figure 4C'!$D$117:$D$199</c:f>
              <c:numCache>
                <c:formatCode>General</c:formatCode>
                <c:ptCount val="83"/>
                <c:pt idx="0">
                  <c:v>2.3439233333333333E-2</c:v>
                </c:pt>
                <c:pt idx="1">
                  <c:v>2.1994066666666669E-2</c:v>
                </c:pt>
                <c:pt idx="2">
                  <c:v>2.2954799999999997E-2</c:v>
                </c:pt>
                <c:pt idx="3">
                  <c:v>1.5892133333333332E-2</c:v>
                </c:pt>
                <c:pt idx="4">
                  <c:v>1.3589366666666665E-2</c:v>
                </c:pt>
                <c:pt idx="5">
                  <c:v>1.6844700000000001E-2</c:v>
                </c:pt>
                <c:pt idx="6">
                  <c:v>1.4260033333333333E-2</c:v>
                </c:pt>
                <c:pt idx="7">
                  <c:v>2.1321633333333336E-2</c:v>
                </c:pt>
                <c:pt idx="8">
                  <c:v>1.5298599999999999E-2</c:v>
                </c:pt>
                <c:pt idx="9">
                  <c:v>1.5868500000000001E-2</c:v>
                </c:pt>
                <c:pt idx="10">
                  <c:v>1.2994433333333336E-2</c:v>
                </c:pt>
                <c:pt idx="11">
                  <c:v>1.8980033333333327E-2</c:v>
                </c:pt>
                <c:pt idx="12">
                  <c:v>1.3556033333333332E-2</c:v>
                </c:pt>
                <c:pt idx="13">
                  <c:v>1.9415600000000005E-2</c:v>
                </c:pt>
                <c:pt idx="14">
                  <c:v>1.4333066666666665E-2</c:v>
                </c:pt>
                <c:pt idx="15">
                  <c:v>1.5997800000000003E-2</c:v>
                </c:pt>
                <c:pt idx="16">
                  <c:v>2.0576033333333341E-2</c:v>
                </c:pt>
                <c:pt idx="17">
                  <c:v>1.7286233333333331E-2</c:v>
                </c:pt>
                <c:pt idx="18">
                  <c:v>1.8826266666666668E-2</c:v>
                </c:pt>
                <c:pt idx="19">
                  <c:v>2.4581599999999999E-2</c:v>
                </c:pt>
                <c:pt idx="20">
                  <c:v>2.4368999999999998E-2</c:v>
                </c:pt>
                <c:pt idx="21">
                  <c:v>9.8183516666666679E-2</c:v>
                </c:pt>
                <c:pt idx="22">
                  <c:v>9.7375249999999997E-2</c:v>
                </c:pt>
                <c:pt idx="23">
                  <c:v>9.6968024999999999E-2</c:v>
                </c:pt>
                <c:pt idx="24">
                  <c:v>9.6277008333333317E-2</c:v>
                </c:pt>
                <c:pt idx="25">
                  <c:v>9.394974166666667E-2</c:v>
                </c:pt>
                <c:pt idx="26">
                  <c:v>9.2260933333333323E-2</c:v>
                </c:pt>
                <c:pt idx="27">
                  <c:v>8.8615508333333329E-2</c:v>
                </c:pt>
                <c:pt idx="28">
                  <c:v>8.6343658333333337E-2</c:v>
                </c:pt>
                <c:pt idx="29">
                  <c:v>8.3599016666666651E-2</c:v>
                </c:pt>
                <c:pt idx="30">
                  <c:v>8.1454625000000003E-2</c:v>
                </c:pt>
                <c:pt idx="31">
                  <c:v>7.823975833333334E-2</c:v>
                </c:pt>
                <c:pt idx="32">
                  <c:v>7.6034758333333341E-2</c:v>
                </c:pt>
                <c:pt idx="33">
                  <c:v>7.0651291666666657E-2</c:v>
                </c:pt>
                <c:pt idx="34">
                  <c:v>6.8625433333333333E-2</c:v>
                </c:pt>
                <c:pt idx="35">
                  <c:v>6.7059008333333336E-2</c:v>
                </c:pt>
                <c:pt idx="36">
                  <c:v>6.4719199999999991E-2</c:v>
                </c:pt>
                <c:pt idx="37">
                  <c:v>6.1766599999999984E-2</c:v>
                </c:pt>
                <c:pt idx="38">
                  <c:v>5.9367058333333347E-2</c:v>
                </c:pt>
                <c:pt idx="39">
                  <c:v>5.7924824999999992E-2</c:v>
                </c:pt>
                <c:pt idx="40">
                  <c:v>5.7982516666666664E-2</c:v>
                </c:pt>
                <c:pt idx="41">
                  <c:v>5.7238825E-2</c:v>
                </c:pt>
                <c:pt idx="42">
                  <c:v>0.19456525</c:v>
                </c:pt>
                <c:pt idx="43">
                  <c:v>0.19354633333333332</c:v>
                </c:pt>
                <c:pt idx="44">
                  <c:v>0.19364750000000006</c:v>
                </c:pt>
                <c:pt idx="45">
                  <c:v>0.18832791666666662</c:v>
                </c:pt>
                <c:pt idx="46">
                  <c:v>0.1828785</c:v>
                </c:pt>
                <c:pt idx="47">
                  <c:v>0.17891791666666668</c:v>
                </c:pt>
                <c:pt idx="48">
                  <c:v>0.17883074999999998</c:v>
                </c:pt>
                <c:pt idx="49">
                  <c:v>0.18298741666666665</c:v>
                </c:pt>
                <c:pt idx="50">
                  <c:v>0.17542133333333332</c:v>
                </c:pt>
                <c:pt idx="51">
                  <c:v>0.17542099999999997</c:v>
                </c:pt>
                <c:pt idx="52">
                  <c:v>0.16915516666666666</c:v>
                </c:pt>
                <c:pt idx="53">
                  <c:v>0.17111083333333332</c:v>
                </c:pt>
                <c:pt idx="54">
                  <c:v>0.15739408333333335</c:v>
                </c:pt>
                <c:pt idx="55">
                  <c:v>0.15142350000000002</c:v>
                </c:pt>
                <c:pt idx="56">
                  <c:v>0.16089883333333332</c:v>
                </c:pt>
                <c:pt idx="57">
                  <c:v>0.1517748333333333</c:v>
                </c:pt>
                <c:pt idx="58">
                  <c:v>0.15007775000000001</c:v>
                </c:pt>
                <c:pt idx="59">
                  <c:v>0.14982883333333333</c:v>
                </c:pt>
                <c:pt idx="60">
                  <c:v>0.13898666666666668</c:v>
                </c:pt>
                <c:pt idx="61">
                  <c:v>0.12718750000000001</c:v>
                </c:pt>
                <c:pt idx="62">
                  <c:v>0.10972658333333334</c:v>
                </c:pt>
                <c:pt idx="63">
                  <c:v>0.41315294999999996</c:v>
                </c:pt>
                <c:pt idx="64">
                  <c:v>0.41106368333333332</c:v>
                </c:pt>
                <c:pt idx="65">
                  <c:v>0.39272251666666663</c:v>
                </c:pt>
                <c:pt idx="66">
                  <c:v>0.37046718333333328</c:v>
                </c:pt>
                <c:pt idx="67">
                  <c:v>0.37626026666666673</c:v>
                </c:pt>
                <c:pt idx="68">
                  <c:v>0.37298029999999999</c:v>
                </c:pt>
                <c:pt idx="69">
                  <c:v>0.36389103333333322</c:v>
                </c:pt>
                <c:pt idx="70">
                  <c:v>0.34363723333333329</c:v>
                </c:pt>
                <c:pt idx="71">
                  <c:v>0.34456858333333334</c:v>
                </c:pt>
                <c:pt idx="72">
                  <c:v>0.33306140000000001</c:v>
                </c:pt>
                <c:pt idx="73">
                  <c:v>0.31656624999999999</c:v>
                </c:pt>
                <c:pt idx="74">
                  <c:v>0.32223426666666666</c:v>
                </c:pt>
                <c:pt idx="75">
                  <c:v>0.2985656333333333</c:v>
                </c:pt>
                <c:pt idx="76">
                  <c:v>0.29759974999999994</c:v>
                </c:pt>
                <c:pt idx="77">
                  <c:v>0.30201861666666663</c:v>
                </c:pt>
                <c:pt idx="78">
                  <c:v>0.30208453333333329</c:v>
                </c:pt>
                <c:pt idx="79">
                  <c:v>0.28882980000000003</c:v>
                </c:pt>
                <c:pt idx="80">
                  <c:v>0.26956719999999995</c:v>
                </c:pt>
                <c:pt idx="81">
                  <c:v>0.2655158333333334</c:v>
                </c:pt>
                <c:pt idx="82">
                  <c:v>0.25397738333333325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11-4E6D-A868-4830665DBB51}"/>
            </c:ext>
          </c:extLst>
        </c:ser>
        <c:ser>
          <c:idx val="1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4C'!$J$33:$J$116</c:f>
              <c:numCache>
                <c:formatCode>General</c:formatCode>
                <c:ptCount val="84"/>
                <c:pt idx="0">
                  <c:v>4.7511660996166563E-2</c:v>
                </c:pt>
                <c:pt idx="1">
                  <c:v>3.8009328796933257E-2</c:v>
                </c:pt>
                <c:pt idx="2">
                  <c:v>3.1674440664111049E-2</c:v>
                </c:pt>
                <c:pt idx="3">
                  <c:v>2.7149520569238042E-2</c:v>
                </c:pt>
                <c:pt idx="4">
                  <c:v>2.3755830498083282E-2</c:v>
                </c:pt>
                <c:pt idx="5">
                  <c:v>2.1116293776074033E-2</c:v>
                </c:pt>
                <c:pt idx="6">
                  <c:v>1.9004664398466629E-2</c:v>
                </c:pt>
                <c:pt idx="7">
                  <c:v>1.7276967634969664E-2</c:v>
                </c:pt>
                <c:pt idx="8">
                  <c:v>1.5837220332055525E-2</c:v>
                </c:pt>
                <c:pt idx="9">
                  <c:v>1.4618972614205099E-2</c:v>
                </c:pt>
                <c:pt idx="10">
                  <c:v>1.3574760284619021E-2</c:v>
                </c:pt>
                <c:pt idx="11">
                  <c:v>1.2669776265644417E-2</c:v>
                </c:pt>
                <c:pt idx="12">
                  <c:v>1.1877915249041641E-2</c:v>
                </c:pt>
                <c:pt idx="13">
                  <c:v>1.1179214352039193E-2</c:v>
                </c:pt>
                <c:pt idx="14">
                  <c:v>1.0558146888037016E-2</c:v>
                </c:pt>
                <c:pt idx="15">
                  <c:v>1.0002454946561384E-2</c:v>
                </c:pt>
                <c:pt idx="16">
                  <c:v>9.5023321992333144E-3</c:v>
                </c:pt>
                <c:pt idx="17">
                  <c:v>9.0498401897460123E-3</c:v>
                </c:pt>
                <c:pt idx="18">
                  <c:v>8.6384838174848322E-3</c:v>
                </c:pt>
                <c:pt idx="19">
                  <c:v>8.2628975645507082E-3</c:v>
                </c:pt>
                <c:pt idx="20">
                  <c:v>7.9186101660277623E-3</c:v>
                </c:pt>
                <c:pt idx="21">
                  <c:v>0.19248431028755431</c:v>
                </c:pt>
                <c:pt idx="22">
                  <c:v>0.15398744823004346</c:v>
                </c:pt>
                <c:pt idx="23">
                  <c:v>0.12832287352503621</c:v>
                </c:pt>
                <c:pt idx="24">
                  <c:v>0.10999103445003104</c:v>
                </c:pt>
                <c:pt idx="25">
                  <c:v>9.6242155143777153E-2</c:v>
                </c:pt>
                <c:pt idx="26">
                  <c:v>8.5548582350024147E-2</c:v>
                </c:pt>
                <c:pt idx="27">
                  <c:v>7.6993724115021728E-2</c:v>
                </c:pt>
                <c:pt idx="28">
                  <c:v>6.9994294650019759E-2</c:v>
                </c:pt>
                <c:pt idx="29">
                  <c:v>6.4161436762518106E-2</c:v>
                </c:pt>
                <c:pt idx="30">
                  <c:v>5.9225941626939789E-2</c:v>
                </c:pt>
                <c:pt idx="31">
                  <c:v>5.4995517225015521E-2</c:v>
                </c:pt>
                <c:pt idx="32">
                  <c:v>5.1329149410014485E-2</c:v>
                </c:pt>
                <c:pt idx="33">
                  <c:v>4.8121077571888576E-2</c:v>
                </c:pt>
                <c:pt idx="34">
                  <c:v>4.5290425950012779E-2</c:v>
                </c:pt>
                <c:pt idx="35">
                  <c:v>4.2774291175012073E-2</c:v>
                </c:pt>
                <c:pt idx="36">
                  <c:v>4.0523012692116694E-2</c:v>
                </c:pt>
                <c:pt idx="37">
                  <c:v>3.8496862057510864E-2</c:v>
                </c:pt>
                <c:pt idx="38">
                  <c:v>3.666367815001035E-2</c:v>
                </c:pt>
                <c:pt idx="39">
                  <c:v>3.4997147325009879E-2</c:v>
                </c:pt>
                <c:pt idx="40">
                  <c:v>3.3475532223922494E-2</c:v>
                </c:pt>
                <c:pt idx="41">
                  <c:v>3.2080718381259053E-2</c:v>
                </c:pt>
                <c:pt idx="42">
                  <c:v>0.46951582551772147</c:v>
                </c:pt>
                <c:pt idx="43">
                  <c:v>0.37561266041417718</c:v>
                </c:pt>
                <c:pt idx="44">
                  <c:v>0.31301055034514763</c:v>
                </c:pt>
                <c:pt idx="45">
                  <c:v>0.26829475743869796</c:v>
                </c:pt>
                <c:pt idx="46">
                  <c:v>0.23475791275886074</c:v>
                </c:pt>
                <c:pt idx="47">
                  <c:v>0.2086737002300984</c:v>
                </c:pt>
                <c:pt idx="48">
                  <c:v>0.18780633020708859</c:v>
                </c:pt>
                <c:pt idx="49">
                  <c:v>0.17073302746098962</c:v>
                </c:pt>
                <c:pt idx="50">
                  <c:v>0.15650527517257382</c:v>
                </c:pt>
                <c:pt idx="51">
                  <c:v>0.14446640785160658</c:v>
                </c:pt>
                <c:pt idx="52">
                  <c:v>0.13414737871934898</c:v>
                </c:pt>
                <c:pt idx="53">
                  <c:v>0.12520422013805904</c:v>
                </c:pt>
                <c:pt idx="54">
                  <c:v>0.11737895637943037</c:v>
                </c:pt>
                <c:pt idx="55">
                  <c:v>0.11047431188652269</c:v>
                </c:pt>
                <c:pt idx="56">
                  <c:v>0.1043368501150492</c:v>
                </c:pt>
                <c:pt idx="57">
                  <c:v>9.884543695109925E-2</c:v>
                </c:pt>
                <c:pt idx="58">
                  <c:v>9.3903165103544295E-2</c:v>
                </c:pt>
                <c:pt idx="59">
                  <c:v>8.9431585812899325E-2</c:v>
                </c:pt>
                <c:pt idx="60">
                  <c:v>8.5366513730494809E-2</c:v>
                </c:pt>
                <c:pt idx="61">
                  <c:v>8.1654926176995032E-2</c:v>
                </c:pt>
                <c:pt idx="62">
                  <c:v>7.8252637586286908E-2</c:v>
                </c:pt>
                <c:pt idx="63">
                  <c:v>1.0888556886107614</c:v>
                </c:pt>
                <c:pt idx="64">
                  <c:v>0.87108455088860925</c:v>
                </c:pt>
                <c:pt idx="65">
                  <c:v>0.72590379240717429</c:v>
                </c:pt>
                <c:pt idx="66">
                  <c:v>0.62220325063472093</c:v>
                </c:pt>
                <c:pt idx="67">
                  <c:v>0.54442784430538071</c:v>
                </c:pt>
                <c:pt idx="68">
                  <c:v>0.48393586160478297</c:v>
                </c:pt>
                <c:pt idx="69">
                  <c:v>0.43554227544430463</c:v>
                </c:pt>
                <c:pt idx="70">
                  <c:v>0.39594752313118603</c:v>
                </c:pt>
                <c:pt idx="71">
                  <c:v>0.36295189620358714</c:v>
                </c:pt>
                <c:pt idx="72">
                  <c:v>0.33503251957254204</c:v>
                </c:pt>
                <c:pt idx="73">
                  <c:v>0.31110162531736046</c:v>
                </c:pt>
                <c:pt idx="74">
                  <c:v>0.29036151696286977</c:v>
                </c:pt>
                <c:pt idx="75">
                  <c:v>0.27221392215269036</c:v>
                </c:pt>
                <c:pt idx="76">
                  <c:v>0.25620133849664978</c:v>
                </c:pt>
                <c:pt idx="77">
                  <c:v>0.24196793080239148</c:v>
                </c:pt>
                <c:pt idx="78">
                  <c:v>0.229232776549634</c:v>
                </c:pt>
                <c:pt idx="79">
                  <c:v>0.21777113772215231</c:v>
                </c:pt>
                <c:pt idx="80">
                  <c:v>0.20740108354490699</c:v>
                </c:pt>
                <c:pt idx="81">
                  <c:v>0.19797376156559301</c:v>
                </c:pt>
                <c:pt idx="82">
                  <c:v>0.18936620671491505</c:v>
                </c:pt>
                <c:pt idx="83">
                  <c:v>0.18147594810179357</c:v>
                </c:pt>
              </c:numCache>
            </c:numRef>
          </c:xVal>
          <c:yVal>
            <c:numRef>
              <c:f>'Figure 4C'!$D$33:$D$116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11-4E6D-A868-4830665DBB51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211-4E6D-A868-4830665DB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S2'!$E$1</c:f>
              <c:strCache>
                <c:ptCount val="1"/>
                <c:pt idx="0">
                  <c:v>-d[LLA]/dt^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'Figure S2'!$E$2:$E$32</c:f>
              <c:numCache>
                <c:formatCode>General</c:formatCode>
                <c:ptCount val="31"/>
                <c:pt idx="0">
                  <c:v>3.2334964939264764E-2</c:v>
                </c:pt>
                <c:pt idx="1">
                  <c:v>3.9370812608847922E-2</c:v>
                </c:pt>
                <c:pt idx="2">
                  <c:v>4.7122852810290772E-2</c:v>
                </c:pt>
                <c:pt idx="3">
                  <c:v>5.5595191992891244E-2</c:v>
                </c:pt>
                <c:pt idx="4">
                  <c:v>6.4791627817050113E-2</c:v>
                </c:pt>
                <c:pt idx="5">
                  <c:v>7.4715693707510147E-2</c:v>
                </c:pt>
                <c:pt idx="6">
                  <c:v>8.5370694320750742E-2</c:v>
                </c:pt>
                <c:pt idx="7">
                  <c:v>9.6759734251953222E-2</c:v>
                </c:pt>
                <c:pt idx="8">
                  <c:v>0.10888574160544079</c:v>
                </c:pt>
                <c:pt idx="9">
                  <c:v>0.12175148759103815</c:v>
                </c:pt>
                <c:pt idx="10">
                  <c:v>0.13535960299656841</c:v>
                </c:pt>
                <c:pt idx="11">
                  <c:v>0.14971259217019534</c:v>
                </c:pt>
                <c:pt idx="12">
                  <c:v>0.16481284499290141</c:v>
                </c:pt>
                <c:pt idx="13">
                  <c:v>0.18066264721057604</c:v>
                </c:pt>
                <c:pt idx="14">
                  <c:v>0.1972641894137685</c:v>
                </c:pt>
                <c:pt idx="15">
                  <c:v>0.21461957489240069</c:v>
                </c:pt>
                <c:pt idx="16">
                  <c:v>0.23273082654676494</c:v>
                </c:pt>
                <c:pt idx="17">
                  <c:v>0.25159989300091068</c:v>
                </c:pt>
                <c:pt idx="18">
                  <c:v>0.27122865403721508</c:v>
                </c:pt>
                <c:pt idx="19">
                  <c:v>0.2916189254495487</c:v>
                </c:pt>
                <c:pt idx="20">
                  <c:v>0.31277246339552506</c:v>
                </c:pt>
                <c:pt idx="21">
                  <c:v>0.33469096831481787</c:v>
                </c:pt>
                <c:pt idx="22">
                  <c:v>0.3573760884696654</c:v>
                </c:pt>
                <c:pt idx="23">
                  <c:v>0.38082942315486457</c:v>
                </c:pt>
                <c:pt idx="24">
                  <c:v>0.40505252561735594</c:v>
                </c:pt>
                <c:pt idx="25">
                  <c:v>0.43004690571958049</c:v>
                </c:pt>
                <c:pt idx="26">
                  <c:v>0.45581403237589307</c:v>
                </c:pt>
                <c:pt idx="27">
                  <c:v>0.4823553357872275</c:v>
                </c:pt>
                <c:pt idx="28">
                  <c:v>0.50967220949580772</c:v>
                </c:pt>
                <c:pt idx="29">
                  <c:v>0.53776601227881693</c:v>
                </c:pt>
                <c:pt idx="30">
                  <c:v>0.56663806989750887</c:v>
                </c:pt>
              </c:numCache>
            </c:numRef>
          </c:xVal>
          <c:yVal>
            <c:numRef>
              <c:f>'Figure S2'!$D$2:$D$32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2D-4A8E-A81F-DAA5F9E0E2B6}"/>
            </c:ext>
          </c:extLst>
        </c:ser>
        <c:ser>
          <c:idx val="1"/>
          <c:order val="1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S2'!$E$33:$E$116</c:f>
              <c:numCache>
                <c:formatCode>General</c:formatCode>
                <c:ptCount val="84"/>
                <c:pt idx="0">
                  <c:v>3.2334964939264764E-2</c:v>
                </c:pt>
                <c:pt idx="1">
                  <c:v>3.1148861027652217E-2</c:v>
                </c:pt>
                <c:pt idx="2">
                  <c:v>3.0212113885948175E-2</c:v>
                </c:pt>
                <c:pt idx="3">
                  <c:v>2.9442117958518588E-2</c:v>
                </c:pt>
                <c:pt idx="4">
                  <c:v>2.8790997782411353E-2</c:v>
                </c:pt>
                <c:pt idx="5">
                  <c:v>2.822863198311721E-2</c:v>
                </c:pt>
                <c:pt idx="6">
                  <c:v>2.7734892876991199E-2</c:v>
                </c:pt>
                <c:pt idx="7">
                  <c:v>2.7295695166061392E-2</c:v>
                </c:pt>
                <c:pt idx="8">
                  <c:v>2.6900814815359188E-2</c:v>
                </c:pt>
                <c:pt idx="9">
                  <c:v>2.6542606742420524E-2</c:v>
                </c:pt>
                <c:pt idx="10">
                  <c:v>2.6215211751285002E-2</c:v>
                </c:pt>
                <c:pt idx="11">
                  <c:v>2.5914045176425177E-2</c:v>
                </c:pt>
                <c:pt idx="12">
                  <c:v>2.5635455453988921E-2</c:v>
                </c:pt>
                <c:pt idx="13">
                  <c:v>2.5376489281038792E-2</c:v>
                </c:pt>
                <c:pt idx="14">
                  <c:v>2.5134725902842242E-2</c:v>
                </c:pt>
                <c:pt idx="15">
                  <c:v>2.4908157546072611E-2</c:v>
                </c:pt>
                <c:pt idx="16">
                  <c:v>2.4695101442563271E-2</c:v>
                </c:pt>
                <c:pt idx="17">
                  <c:v>2.4494133964942492E-2</c:v>
                </c:pt>
                <c:pt idx="18">
                  <c:v>2.4304040547795894E-2</c:v>
                </c:pt>
                <c:pt idx="19">
                  <c:v>2.412377707850917E-2</c:v>
                </c:pt>
                <c:pt idx="20">
                  <c:v>2.3952439755194479E-2</c:v>
                </c:pt>
                <c:pt idx="21">
                  <c:v>0.10273044032963413</c:v>
                </c:pt>
                <c:pt idx="22">
                  <c:v>9.8962105422033986E-2</c:v>
                </c:pt>
                <c:pt idx="23">
                  <c:v>9.598599437550781E-2</c:v>
                </c:pt>
                <c:pt idx="24">
                  <c:v>9.353966357461023E-2</c:v>
                </c:pt>
                <c:pt idx="25">
                  <c:v>9.1471009332224462E-2</c:v>
                </c:pt>
                <c:pt idx="26">
                  <c:v>8.9684333939307595E-2</c:v>
                </c:pt>
                <c:pt idx="27">
                  <c:v>8.8115690340170957E-2</c:v>
                </c:pt>
                <c:pt idx="28">
                  <c:v>8.6720328560118506E-2</c:v>
                </c:pt>
                <c:pt idx="29">
                  <c:v>8.5465766126500475E-2</c:v>
                </c:pt>
                <c:pt idx="30">
                  <c:v>8.4327714078763966E-2</c:v>
                </c:pt>
                <c:pt idx="31">
                  <c:v>8.328755734241855E-2</c:v>
                </c:pt>
                <c:pt idx="32">
                  <c:v>8.2330730115111189E-2</c:v>
                </c:pt>
                <c:pt idx="33">
                  <c:v>8.1445631123634191E-2</c:v>
                </c:pt>
                <c:pt idx="34">
                  <c:v>8.0622877518438829E-2</c:v>
                </c:pt>
                <c:pt idx="35">
                  <c:v>7.985477839279069E-2</c:v>
                </c:pt>
                <c:pt idx="36">
                  <c:v>7.9134954910704797E-2</c:v>
                </c:pt>
                <c:pt idx="37">
                  <c:v>7.8458060800272289E-2</c:v>
                </c:pt>
                <c:pt idx="38">
                  <c:v>7.7819573097975506E-2</c:v>
                </c:pt>
                <c:pt idx="39">
                  <c:v>7.7215633044726173E-2</c:v>
                </c:pt>
                <c:pt idx="40">
                  <c:v>7.6642923421878076E-2</c:v>
                </c:pt>
                <c:pt idx="41">
                  <c:v>7.6098572787755531E-2</c:v>
                </c:pt>
                <c:pt idx="42">
                  <c:v>0.21461957489240069</c:v>
                </c:pt>
                <c:pt idx="43">
                  <c:v>0.20674694791517514</c:v>
                </c:pt>
                <c:pt idx="44">
                  <c:v>0.20052939754170745</c:v>
                </c:pt>
                <c:pt idx="45">
                  <c:v>0.19541863898903161</c:v>
                </c:pt>
                <c:pt idx="46">
                  <c:v>0.19109690443133281</c:v>
                </c:pt>
                <c:pt idx="47">
                  <c:v>0.18736426674314491</c:v>
                </c:pt>
                <c:pt idx="48">
                  <c:v>0.18408713076159811</c:v>
                </c:pt>
                <c:pt idx="49">
                  <c:v>0.18117200695705646</c:v>
                </c:pt>
                <c:pt idx="50">
                  <c:v>0.17855103448468007</c:v>
                </c:pt>
                <c:pt idx="51">
                  <c:v>0.17617346999739752</c:v>
                </c:pt>
                <c:pt idx="52">
                  <c:v>0.17400042376241975</c:v>
                </c:pt>
                <c:pt idx="53">
                  <c:v>0.17200146559470184</c:v>
                </c:pt>
                <c:pt idx="54">
                  <c:v>0.17015235866321243</c:v>
                </c:pt>
                <c:pt idx="55">
                  <c:v>0.16843350076265612</c:v>
                </c:pt>
                <c:pt idx="56">
                  <c:v>0.16682882441460511</c:v>
                </c:pt>
                <c:pt idx="57">
                  <c:v>0.16532500325675617</c:v>
                </c:pt>
                <c:pt idx="58">
                  <c:v>0.16391086811081457</c:v>
                </c:pt>
                <c:pt idx="59">
                  <c:v>0.16257696981541875</c:v>
                </c:pt>
                <c:pt idx="60">
                  <c:v>0.16131524683367204</c:v>
                </c:pt>
                <c:pt idx="61">
                  <c:v>0.16011876898934416</c:v>
                </c:pt>
                <c:pt idx="62">
                  <c:v>0.15898153740235865</c:v>
                </c:pt>
                <c:pt idx="63">
                  <c:v>0.43004690571958049</c:v>
                </c:pt>
                <c:pt idx="64">
                  <c:v>0.41427202184359802</c:v>
                </c:pt>
                <c:pt idx="65">
                  <c:v>0.40181352032710793</c:v>
                </c:pt>
                <c:pt idx="66">
                  <c:v>0.39157276804456337</c:v>
                </c:pt>
                <c:pt idx="67">
                  <c:v>0.38291303337305671</c:v>
                </c:pt>
                <c:pt idx="68">
                  <c:v>0.37543370960316164</c:v>
                </c:pt>
                <c:pt idx="69">
                  <c:v>0.36886710360185415</c:v>
                </c:pt>
                <c:pt idx="70">
                  <c:v>0.36302588444669948</c:v>
                </c:pt>
                <c:pt idx="71">
                  <c:v>0.35777407504260972</c:v>
                </c:pt>
                <c:pt idx="72">
                  <c:v>0.35300999771454117</c:v>
                </c:pt>
                <c:pt idx="73">
                  <c:v>0.34865572662903427</c:v>
                </c:pt>
                <c:pt idx="74">
                  <c:v>0.34465028688701171</c:v>
                </c:pt>
                <c:pt idx="75">
                  <c:v>0.34094511360712665</c:v>
                </c:pt>
                <c:pt idx="76">
                  <c:v>0.33750092860267628</c:v>
                </c:pt>
                <c:pt idx="77">
                  <c:v>0.33428553644421788</c:v>
                </c:pt>
                <c:pt idx="78">
                  <c:v>0.33127223425119656</c:v>
                </c:pt>
                <c:pt idx="79">
                  <c:v>0.32843864162999042</c:v>
                </c:pt>
                <c:pt idx="80">
                  <c:v>0.32576582469440929</c:v>
                </c:pt>
                <c:pt idx="81">
                  <c:v>0.3232376300297452</c:v>
                </c:pt>
                <c:pt idx="82">
                  <c:v>0.32084017120068359</c:v>
                </c:pt>
                <c:pt idx="83">
                  <c:v>0.31856142786930347</c:v>
                </c:pt>
              </c:numCache>
            </c:numRef>
          </c:xVal>
          <c:yVal>
            <c:numRef>
              <c:f>'Figure S2'!$D$33:$D$116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2D-4A8E-A81F-DAA5F9E0E2B6}"/>
            </c:ext>
          </c:extLst>
        </c:ser>
        <c:ser>
          <c:idx val="2"/>
          <c:order val="2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'Figure S2'!$E$118:$E$200</c:f>
              <c:numCache>
                <c:formatCode>General</c:formatCode>
                <c:ptCount val="83"/>
                <c:pt idx="0">
                  <c:v>3.3275346483287276E-2</c:v>
                </c:pt>
                <c:pt idx="1">
                  <c:v>3.2810909682719956E-2</c:v>
                </c:pt>
                <c:pt idx="2">
                  <c:v>3.2389395749766042E-2</c:v>
                </c:pt>
                <c:pt idx="3">
                  <c:v>3.2003964066051709E-2</c:v>
                </c:pt>
                <c:pt idx="4">
                  <c:v>3.1649259555146303E-2</c:v>
                </c:pt>
                <c:pt idx="5">
                  <c:v>3.1321015213915414E-2</c:v>
                </c:pt>
                <c:pt idx="6">
                  <c:v>3.1015778607596415E-2</c:v>
                </c:pt>
                <c:pt idx="7">
                  <c:v>3.0730718796057641E-2</c:v>
                </c:pt>
                <c:pt idx="8">
                  <c:v>3.0463486972465034E-2</c:v>
                </c:pt>
                <c:pt idx="9">
                  <c:v>3.0212113885948175E-2</c:v>
                </c:pt>
                <c:pt idx="10">
                  <c:v>2.9974933020248954E-2</c:v>
                </c:pt>
                <c:pt idx="11">
                  <c:v>2.975052216542122E-2</c:v>
                </c:pt>
                <c:pt idx="12">
                  <c:v>2.9537658357967962E-2</c:v>
                </c:pt>
                <c:pt idx="13">
                  <c:v>2.9335282692658553E-2</c:v>
                </c:pt>
                <c:pt idx="14">
                  <c:v>2.9142472529178228E-2</c:v>
                </c:pt>
                <c:pt idx="15">
                  <c:v>2.8958419310884966E-2</c:v>
                </c:pt>
                <c:pt idx="16">
                  <c:v>2.8782410693712998E-2</c:v>
                </c:pt>
                <c:pt idx="17">
                  <c:v>2.8613816021619203E-2</c:v>
                </c:pt>
                <c:pt idx="18">
                  <c:v>2.8452074426615161E-2</c:v>
                </c:pt>
                <c:pt idx="19">
                  <c:v>2.8296685006344382E-2</c:v>
                </c:pt>
                <c:pt idx="20">
                  <c:v>0.1073583583719484</c:v>
                </c:pt>
                <c:pt idx="21">
                  <c:v>0.10571809812597781</c:v>
                </c:pt>
                <c:pt idx="22">
                  <c:v>0.10424254999666378</c:v>
                </c:pt>
                <c:pt idx="23">
                  <c:v>0.1029033708134246</c:v>
                </c:pt>
                <c:pt idx="24">
                  <c:v>0.10167882745426716</c:v>
                </c:pt>
                <c:pt idx="25">
                  <c:v>0.10055190646763043</c:v>
                </c:pt>
                <c:pt idx="26">
                  <c:v>9.9509051286754316E-2</c:v>
                </c:pt>
                <c:pt idx="27">
                  <c:v>9.8539293285446056E-2</c:v>
                </c:pt>
                <c:pt idx="28">
                  <c:v>9.7633638369330769E-2</c:v>
                </c:pt>
                <c:pt idx="29">
                  <c:v>9.678462421516898E-2</c:v>
                </c:pt>
                <c:pt idx="30">
                  <c:v>9.598599437550781E-2</c:v>
                </c:pt>
                <c:pt idx="31">
                  <c:v>9.5232454211885809E-2</c:v>
                </c:pt>
                <c:pt idx="32">
                  <c:v>9.4519485264045452E-2</c:v>
                </c:pt>
                <c:pt idx="33">
                  <c:v>9.3843202091603767E-2</c:v>
                </c:pt>
                <c:pt idx="34">
                  <c:v>9.3200240478740135E-2</c:v>
                </c:pt>
                <c:pt idx="35">
                  <c:v>9.2587669132781797E-2</c:v>
                </c:pt>
                <c:pt idx="36">
                  <c:v>9.2002919212846271E-2</c:v>
                </c:pt>
                <c:pt idx="37">
                  <c:v>9.1443727552120796E-2</c:v>
                </c:pt>
                <c:pt idx="38">
                  <c:v>9.0908090512341819E-2</c:v>
                </c:pt>
                <c:pt idx="39">
                  <c:v>9.0394226176765999E-2</c:v>
                </c:pt>
                <c:pt idx="40">
                  <c:v>8.9900543143647912E-2</c:v>
                </c:pt>
                <c:pt idx="41">
                  <c:v>0.22428800228053739</c:v>
                </c:pt>
                <c:pt idx="42">
                  <c:v>0.22086124818921307</c:v>
                </c:pt>
                <c:pt idx="43">
                  <c:v>0.21777860285808709</c:v>
                </c:pt>
                <c:pt idx="44">
                  <c:v>0.21498085307633494</c:v>
                </c:pt>
                <c:pt idx="45">
                  <c:v>0.21242259503386576</c:v>
                </c:pt>
                <c:pt idx="46">
                  <c:v>0.21006828503272848</c:v>
                </c:pt>
                <c:pt idx="47">
                  <c:v>0.2078896013351233</c:v>
                </c:pt>
                <c:pt idx="48">
                  <c:v>0.20586362880622672</c:v>
                </c:pt>
                <c:pt idx="49">
                  <c:v>0.20397157740965732</c:v>
                </c:pt>
                <c:pt idx="50">
                  <c:v>0.20219785721280864</c:v>
                </c:pt>
                <c:pt idx="51">
                  <c:v>0.20052939754170745</c:v>
                </c:pt>
                <c:pt idx="52">
                  <c:v>0.19895513708821405</c:v>
                </c:pt>
                <c:pt idx="53">
                  <c:v>0.19746563609896495</c:v>
                </c:pt>
                <c:pt idx="54">
                  <c:v>0.19605277729576512</c:v>
                </c:pt>
                <c:pt idx="55">
                  <c:v>0.19470953231811156</c:v>
                </c:pt>
                <c:pt idx="56">
                  <c:v>0.19342977724805638</c:v>
                </c:pt>
                <c:pt idx="57">
                  <c:v>0.19220814538478168</c:v>
                </c:pt>
                <c:pt idx="58">
                  <c:v>0.19103990862727155</c:v>
                </c:pt>
                <c:pt idx="59">
                  <c:v>0.1899208810692749</c:v>
                </c:pt>
                <c:pt idx="60">
                  <c:v>0.18884734001464906</c:v>
                </c:pt>
                <c:pt idx="61">
                  <c:v>0.18781596078217025</c:v>
                </c:pt>
                <c:pt idx="62">
                  <c:v>0.44942014920646728</c:v>
                </c:pt>
                <c:pt idx="63">
                  <c:v>0.44255374387333424</c:v>
                </c:pt>
                <c:pt idx="64">
                  <c:v>0.4363768511702979</c:v>
                </c:pt>
                <c:pt idx="65">
                  <c:v>0.43077082181708842</c:v>
                </c:pt>
                <c:pt idx="66">
                  <c:v>0.42564467730884559</c:v>
                </c:pt>
                <c:pt idx="67">
                  <c:v>0.42092719647513621</c:v>
                </c:pt>
                <c:pt idx="68">
                  <c:v>0.41656162924686002</c:v>
                </c:pt>
                <c:pt idx="69">
                  <c:v>0.41250205910950583</c:v>
                </c:pt>
                <c:pt idx="70">
                  <c:v>0.40871083527093</c:v>
                </c:pt>
                <c:pt idx="71">
                  <c:v>0.40515671919065399</c:v>
                </c:pt>
                <c:pt idx="72">
                  <c:v>0.40181352032710793</c:v>
                </c:pt>
                <c:pt idx="73">
                  <c:v>0.39865907443296744</c:v>
                </c:pt>
                <c:pt idx="74">
                  <c:v>0.39567446647344662</c:v>
                </c:pt>
                <c:pt idx="75">
                  <c:v>0.39284343134144911</c:v>
                </c:pt>
                <c:pt idx="76">
                  <c:v>0.39015188586358257</c:v>
                </c:pt>
                <c:pt idx="77">
                  <c:v>0.38758755915558268</c:v>
                </c:pt>
                <c:pt idx="78">
                  <c:v>0.38513969761735561</c:v>
                </c:pt>
                <c:pt idx="79">
                  <c:v>0.38279882725188702</c:v>
                </c:pt>
                <c:pt idx="80">
                  <c:v>0.38055656049233039</c:v>
                </c:pt>
                <c:pt idx="81">
                  <c:v>0.37840543793542364</c:v>
                </c:pt>
                <c:pt idx="82">
                  <c:v>0.37633879770573669</c:v>
                </c:pt>
              </c:numCache>
            </c:numRef>
          </c:xVal>
          <c:yVal>
            <c:numRef>
              <c:f>'Figure S2'!$D$118:$D$200</c:f>
              <c:numCache>
                <c:formatCode>General</c:formatCode>
                <c:ptCount val="83"/>
                <c:pt idx="0">
                  <c:v>2.1994066666666669E-2</c:v>
                </c:pt>
                <c:pt idx="1">
                  <c:v>2.2954799999999997E-2</c:v>
                </c:pt>
                <c:pt idx="2">
                  <c:v>1.5892133333333332E-2</c:v>
                </c:pt>
                <c:pt idx="3">
                  <c:v>1.3589366666666665E-2</c:v>
                </c:pt>
                <c:pt idx="4">
                  <c:v>1.6844700000000001E-2</c:v>
                </c:pt>
                <c:pt idx="5">
                  <c:v>1.4260033333333333E-2</c:v>
                </c:pt>
                <c:pt idx="6">
                  <c:v>2.1321633333333336E-2</c:v>
                </c:pt>
                <c:pt idx="7">
                  <c:v>1.5298599999999999E-2</c:v>
                </c:pt>
                <c:pt idx="8">
                  <c:v>1.5868500000000001E-2</c:v>
                </c:pt>
                <c:pt idx="9">
                  <c:v>1.2994433333333336E-2</c:v>
                </c:pt>
                <c:pt idx="10">
                  <c:v>1.8980033333333327E-2</c:v>
                </c:pt>
                <c:pt idx="11">
                  <c:v>1.3556033333333332E-2</c:v>
                </c:pt>
                <c:pt idx="12">
                  <c:v>1.9415600000000005E-2</c:v>
                </c:pt>
                <c:pt idx="13">
                  <c:v>1.4333066666666665E-2</c:v>
                </c:pt>
                <c:pt idx="14">
                  <c:v>1.5997800000000003E-2</c:v>
                </c:pt>
                <c:pt idx="15">
                  <c:v>2.0576033333333341E-2</c:v>
                </c:pt>
                <c:pt idx="16">
                  <c:v>1.7286233333333331E-2</c:v>
                </c:pt>
                <c:pt idx="17">
                  <c:v>1.8826266666666668E-2</c:v>
                </c:pt>
                <c:pt idx="18">
                  <c:v>2.4581599999999999E-2</c:v>
                </c:pt>
                <c:pt idx="19">
                  <c:v>2.4368999999999998E-2</c:v>
                </c:pt>
                <c:pt idx="20">
                  <c:v>9.8183516666666679E-2</c:v>
                </c:pt>
                <c:pt idx="21">
                  <c:v>9.7375249999999997E-2</c:v>
                </c:pt>
                <c:pt idx="22">
                  <c:v>9.6968024999999999E-2</c:v>
                </c:pt>
                <c:pt idx="23">
                  <c:v>9.6277008333333317E-2</c:v>
                </c:pt>
                <c:pt idx="24">
                  <c:v>9.394974166666667E-2</c:v>
                </c:pt>
                <c:pt idx="25">
                  <c:v>9.2260933333333323E-2</c:v>
                </c:pt>
                <c:pt idx="26">
                  <c:v>8.8615508333333329E-2</c:v>
                </c:pt>
                <c:pt idx="27">
                  <c:v>8.6343658333333337E-2</c:v>
                </c:pt>
                <c:pt idx="28">
                  <c:v>8.3599016666666651E-2</c:v>
                </c:pt>
                <c:pt idx="29">
                  <c:v>8.1454625000000003E-2</c:v>
                </c:pt>
                <c:pt idx="30">
                  <c:v>7.823975833333334E-2</c:v>
                </c:pt>
                <c:pt idx="31">
                  <c:v>7.6034758333333341E-2</c:v>
                </c:pt>
                <c:pt idx="32">
                  <c:v>7.0651291666666657E-2</c:v>
                </c:pt>
                <c:pt idx="33">
                  <c:v>6.8625433333333333E-2</c:v>
                </c:pt>
                <c:pt idx="34">
                  <c:v>6.7059008333333336E-2</c:v>
                </c:pt>
                <c:pt idx="35">
                  <c:v>6.4719199999999991E-2</c:v>
                </c:pt>
                <c:pt idx="36">
                  <c:v>6.1766599999999984E-2</c:v>
                </c:pt>
                <c:pt idx="37">
                  <c:v>5.9367058333333347E-2</c:v>
                </c:pt>
                <c:pt idx="38">
                  <c:v>5.7924824999999992E-2</c:v>
                </c:pt>
                <c:pt idx="39">
                  <c:v>5.7982516666666664E-2</c:v>
                </c:pt>
                <c:pt idx="40">
                  <c:v>5.7238825E-2</c:v>
                </c:pt>
                <c:pt idx="41">
                  <c:v>0.19456525</c:v>
                </c:pt>
                <c:pt idx="42">
                  <c:v>0.19354633333333332</c:v>
                </c:pt>
                <c:pt idx="43">
                  <c:v>0.19364750000000006</c:v>
                </c:pt>
                <c:pt idx="44">
                  <c:v>0.18832791666666662</c:v>
                </c:pt>
                <c:pt idx="45">
                  <c:v>0.1828785</c:v>
                </c:pt>
                <c:pt idx="46">
                  <c:v>0.17891791666666668</c:v>
                </c:pt>
                <c:pt idx="47">
                  <c:v>0.17883074999999998</c:v>
                </c:pt>
                <c:pt idx="48">
                  <c:v>0.18298741666666665</c:v>
                </c:pt>
                <c:pt idx="49">
                  <c:v>0.17542133333333332</c:v>
                </c:pt>
                <c:pt idx="50">
                  <c:v>0.17542099999999997</c:v>
                </c:pt>
                <c:pt idx="51">
                  <c:v>0.16915516666666666</c:v>
                </c:pt>
                <c:pt idx="52">
                  <c:v>0.17111083333333332</c:v>
                </c:pt>
                <c:pt idx="53">
                  <c:v>0.15739408333333335</c:v>
                </c:pt>
                <c:pt idx="54">
                  <c:v>0.15142350000000002</c:v>
                </c:pt>
                <c:pt idx="55">
                  <c:v>0.16089883333333332</c:v>
                </c:pt>
                <c:pt idx="56">
                  <c:v>0.1517748333333333</c:v>
                </c:pt>
                <c:pt idx="57">
                  <c:v>0.15007775000000001</c:v>
                </c:pt>
                <c:pt idx="58">
                  <c:v>0.14982883333333333</c:v>
                </c:pt>
                <c:pt idx="59">
                  <c:v>0.13898666666666668</c:v>
                </c:pt>
                <c:pt idx="60">
                  <c:v>0.12718750000000001</c:v>
                </c:pt>
                <c:pt idx="61">
                  <c:v>0.10972658333333334</c:v>
                </c:pt>
                <c:pt idx="62">
                  <c:v>0.41315294999999996</c:v>
                </c:pt>
                <c:pt idx="63">
                  <c:v>0.41106368333333332</c:v>
                </c:pt>
                <c:pt idx="64">
                  <c:v>0.39272251666666663</c:v>
                </c:pt>
                <c:pt idx="65">
                  <c:v>0.37046718333333328</c:v>
                </c:pt>
                <c:pt idx="66">
                  <c:v>0.37626026666666673</c:v>
                </c:pt>
                <c:pt idx="67">
                  <c:v>0.37298029999999999</c:v>
                </c:pt>
                <c:pt idx="68">
                  <c:v>0.36389103333333322</c:v>
                </c:pt>
                <c:pt idx="69">
                  <c:v>0.34363723333333329</c:v>
                </c:pt>
                <c:pt idx="70">
                  <c:v>0.34456858333333334</c:v>
                </c:pt>
                <c:pt idx="71">
                  <c:v>0.33306140000000001</c:v>
                </c:pt>
                <c:pt idx="72">
                  <c:v>0.31656624999999999</c:v>
                </c:pt>
                <c:pt idx="73">
                  <c:v>0.32223426666666666</c:v>
                </c:pt>
                <c:pt idx="74">
                  <c:v>0.2985656333333333</c:v>
                </c:pt>
                <c:pt idx="75">
                  <c:v>0.29759974999999994</c:v>
                </c:pt>
                <c:pt idx="76">
                  <c:v>0.30201861666666663</c:v>
                </c:pt>
                <c:pt idx="77">
                  <c:v>0.30208453333333329</c:v>
                </c:pt>
                <c:pt idx="78">
                  <c:v>0.28882980000000003</c:v>
                </c:pt>
                <c:pt idx="79">
                  <c:v>0.26956719999999995</c:v>
                </c:pt>
                <c:pt idx="80">
                  <c:v>0.2655158333333334</c:v>
                </c:pt>
                <c:pt idx="81">
                  <c:v>0.25397738333333325</c:v>
                </c:pt>
                <c:pt idx="82">
                  <c:v>0.24624774999999999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2D-4A8E-A81F-DAA5F9E0E2B6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199-43AF-84E2-DFC150A6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6000000000000000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predicted d[LLA]/dt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6000000000000000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measured d[LLA]/dt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2"/>
          <c:order val="0"/>
          <c:spPr>
            <a:ln w="38100">
              <a:solidFill>
                <a:srgbClr val="C00000">
                  <a:alpha val="50000"/>
                </a:srgbClr>
              </a:solidFill>
            </a:ln>
            <a:effectLst/>
          </c:spPr>
          <c:marker>
            <c:symbol val="none"/>
          </c:marker>
          <c:xVal>
            <c:numRef>
              <c:f>'Figure S3'!$I$2:$I$102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S3'!$J$2:$J$102</c:f>
              <c:numCache>
                <c:formatCode>General</c:formatCode>
                <c:ptCount val="101"/>
                <c:pt idx="0">
                  <c:v>0</c:v>
                </c:pt>
                <c:pt idx="1">
                  <c:v>1.5791839712749587</c:v>
                </c:pt>
                <c:pt idx="2">
                  <c:v>3.0520726293367884</c:v>
                </c:pt>
                <c:pt idx="3">
                  <c:v>4.4258207413415631</c:v>
                </c:pt>
                <c:pt idx="4">
                  <c:v>5.7071014850741033</c:v>
                </c:pt>
                <c:pt idx="5">
                  <c:v>6.9021388648627671</c:v>
                </c:pt>
                <c:pt idx="6">
                  <c:v>8.0167379455699859</c:v>
                </c:pt>
                <c:pt idx="7">
                  <c:v>9.0563130515244818</c:v>
                </c:pt>
                <c:pt idx="8">
                  <c:v>10.025914067375476</c:v>
                </c:pt>
                <c:pt idx="9">
                  <c:v>10.93025096862908</c:v>
                </c:pt>
                <c:pt idx="10">
                  <c:v>11.773716701027457</c:v>
                </c:pt>
                <c:pt idx="11">
                  <c:v>12.56040851991059</c:v>
                </c:pt>
                <c:pt idx="12">
                  <c:v>13.294147893219643</c:v>
                </c:pt>
                <c:pt idx="13">
                  <c:v>13.978499064823662</c:v>
                </c:pt>
                <c:pt idx="14">
                  <c:v>14.616786368343526</c:v>
                </c:pt>
                <c:pt idx="15">
                  <c:v>15.212110375577629</c:v>
                </c:pt>
                <c:pt idx="16">
                  <c:v>15.767362957972514</c:v>
                </c:pt>
                <c:pt idx="17">
                  <c:v>16.285241334301709</c:v>
                </c:pt>
                <c:pt idx="18">
                  <c:v>16.768261172791409</c:v>
                </c:pt>
                <c:pt idx="19">
                  <c:v>17.218768811338389</c:v>
                </c:pt>
                <c:pt idx="20">
                  <c:v>17.638952655181715</c:v>
                </c:pt>
                <c:pt idx="21">
                  <c:v>18.030853807393886</c:v>
                </c:pt>
                <c:pt idx="22">
                  <c:v>18.396375983830772</c:v>
                </c:pt>
                <c:pt idx="23">
                  <c:v>18.737294760703431</c:v>
                </c:pt>
                <c:pt idx="24">
                  <c:v>19.05526619969331</c:v>
                </c:pt>
                <c:pt idx="25">
                  <c:v>19.351834892508549</c:v>
                </c:pt>
                <c:pt idx="26">
                  <c:v>19.628441463958946</c:v>
                </c:pt>
                <c:pt idx="27">
                  <c:v>19.886429569996857</c:v>
                </c:pt>
                <c:pt idx="28">
                  <c:v>20.127052424718027</c:v>
                </c:pt>
                <c:pt idx="29">
                  <c:v>20.351478888028151</c:v>
                </c:pt>
                <c:pt idx="30">
                  <c:v>20.560799143546912</c:v>
                </c:pt>
                <c:pt idx="31">
                  <c:v>20.756029994330738</c:v>
                </c:pt>
                <c:pt idx="32">
                  <c:v>20.938119802138942</c:v>
                </c:pt>
                <c:pt idx="33">
                  <c:v>21.107953094236528</c:v>
                </c:pt>
                <c:pt idx="34">
                  <c:v>21.266354860111772</c:v>
                </c:pt>
                <c:pt idx="35">
                  <c:v>21.414094558980583</c:v>
                </c:pt>
                <c:pt idx="36">
                  <c:v>21.551889857544598</c:v>
                </c:pt>
                <c:pt idx="37">
                  <c:v>21.680410116159763</c:v>
                </c:pt>
                <c:pt idx="38">
                  <c:v>21.800279640349917</c:v>
                </c:pt>
                <c:pt idx="39">
                  <c:v>21.912080713460107</c:v>
                </c:pt>
                <c:pt idx="40">
                  <c:v>22.016356425181133</c:v>
                </c:pt>
                <c:pt idx="41">
                  <c:v>22.113613309685366</c:v>
                </c:pt>
                <c:pt idx="42">
                  <c:v>22.204323806188864</c:v>
                </c:pt>
                <c:pt idx="43">
                  <c:v>22.288928553892383</c:v>
                </c:pt>
                <c:pt idx="44">
                  <c:v>22.367838532449277</c:v>
                </c:pt>
                <c:pt idx="45">
                  <c:v>22.441437058357895</c:v>
                </c:pt>
                <c:pt idx="46">
                  <c:v>22.510081646976246</c:v>
                </c:pt>
                <c:pt idx="47">
                  <c:v>22.574105749203973</c:v>
                </c:pt>
                <c:pt idx="48">
                  <c:v>22.633820371267721</c:v>
                </c:pt>
                <c:pt idx="49">
                  <c:v>22.68951558547834</c:v>
                </c:pt>
                <c:pt idx="50">
                  <c:v>22.74146193929861</c:v>
                </c:pt>
                <c:pt idx="51">
                  <c:v>22.789911769566185</c:v>
                </c:pt>
                <c:pt idx="52">
                  <c:v>22.835100428255846</c:v>
                </c:pt>
                <c:pt idx="53">
                  <c:v>22.877247425735369</c:v>
                </c:pt>
                <c:pt idx="54">
                  <c:v>22.916557497068496</c:v>
                </c:pt>
                <c:pt idx="55">
                  <c:v>22.953221596544772</c:v>
                </c:pt>
                <c:pt idx="56">
                  <c:v>22.987417825267293</c:v>
                </c:pt>
                <c:pt idx="57">
                  <c:v>23.019312296304271</c:v>
                </c:pt>
                <c:pt idx="58">
                  <c:v>23.049059941607005</c:v>
                </c:pt>
                <c:pt idx="59">
                  <c:v>23.076805264613967</c:v>
                </c:pt>
                <c:pt idx="60">
                  <c:v>23.102683042196919</c:v>
                </c:pt>
                <c:pt idx="61">
                  <c:v>23.12681897935882</c:v>
                </c:pt>
                <c:pt idx="62">
                  <c:v>23.14933031986385</c:v>
                </c:pt>
                <c:pt idx="63">
                  <c:v>23.17032641576575</c:v>
                </c:pt>
                <c:pt idx="64">
                  <c:v>23.189909258601038</c:v>
                </c:pt>
                <c:pt idx="65">
                  <c:v>23.208173974827492</c:v>
                </c:pt>
                <c:pt idx="66">
                  <c:v>23.22520928791451</c:v>
                </c:pt>
                <c:pt idx="67">
                  <c:v>23.241097949330019</c:v>
                </c:pt>
                <c:pt idx="68">
                  <c:v>23.25591714051761</c:v>
                </c:pt>
                <c:pt idx="69">
                  <c:v>23.269738847816363</c:v>
                </c:pt>
                <c:pt idx="70">
                  <c:v>23.282630212144834</c:v>
                </c:pt>
                <c:pt idx="71">
                  <c:v>23.294653855147626</c:v>
                </c:pt>
                <c:pt idx="72">
                  <c:v>23.305868183389006</c:v>
                </c:pt>
                <c:pt idx="73">
                  <c:v>23.316327672071107</c:v>
                </c:pt>
                <c:pt idx="74">
                  <c:v>23.326083129655039</c:v>
                </c:pt>
                <c:pt idx="75">
                  <c:v>23.335181944670222</c:v>
                </c:pt>
                <c:pt idx="76">
                  <c:v>23.343668315910964</c:v>
                </c:pt>
                <c:pt idx="77">
                  <c:v>23.351583467138404</c:v>
                </c:pt>
                <c:pt idx="78">
                  <c:v>23.358965847330833</c:v>
                </c:pt>
                <c:pt idx="79">
                  <c:v>23.365851317455093</c:v>
                </c:pt>
                <c:pt idx="80">
                  <c:v>23.372273324666363</c:v>
                </c:pt>
                <c:pt idx="81">
                  <c:v>23.37826306478248</c:v>
                </c:pt>
                <c:pt idx="82">
                  <c:v>23.383849633822081</c:v>
                </c:pt>
                <c:pt idx="83">
                  <c:v>23.389060169342692</c:v>
                </c:pt>
                <c:pt idx="84">
                  <c:v>23.393919982265277</c:v>
                </c:pt>
                <c:pt idx="85">
                  <c:v>23.398452679825649</c:v>
                </c:pt>
                <c:pt idx="86">
                  <c:v>23.402680280250003</c:v>
                </c:pt>
                <c:pt idx="87">
                  <c:v>23.406623319711596</c:v>
                </c:pt>
                <c:pt idx="88">
                  <c:v>23.410300952088132</c:v>
                </c:pt>
                <c:pt idx="89">
                  <c:v>23.413731042004475</c:v>
                </c:pt>
                <c:pt idx="90">
                  <c:v>23.416930251612609</c:v>
                </c:pt>
                <c:pt idx="91">
                  <c:v>23.419914121530422</c:v>
                </c:pt>
                <c:pt idx="92">
                  <c:v>23.422697146332489</c:v>
                </c:pt>
                <c:pt idx="93">
                  <c:v>23.425292844959518</c:v>
                </c:pt>
                <c:pt idx="94">
                  <c:v>23.427713826388562</c:v>
                </c:pt>
                <c:pt idx="95">
                  <c:v>23.429971850882904</c:v>
                </c:pt>
                <c:pt idx="96">
                  <c:v>23.432077887119242</c:v>
                </c:pt>
                <c:pt idx="97">
                  <c:v>23.434042165469574</c:v>
                </c:pt>
                <c:pt idx="98">
                  <c:v>23.435874227696718</c:v>
                </c:pt>
                <c:pt idx="99">
                  <c:v>23.437582973304767</c:v>
                </c:pt>
                <c:pt idx="100">
                  <c:v>23.439176702769725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48-4E23-99DD-DD5964557CD7}"/>
            </c:ext>
          </c:extLst>
        </c:ser>
        <c:ser>
          <c:idx val="13"/>
          <c:order val="1"/>
          <c:spPr>
            <a:ln w="38100">
              <a:solidFill>
                <a:schemeClr val="accent6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S3'!$I$2:$I$102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S3'!$K$2:$K$102</c:f>
              <c:numCache>
                <c:formatCode>General</c:formatCode>
                <c:ptCount val="101"/>
                <c:pt idx="0">
                  <c:v>0</c:v>
                </c:pt>
                <c:pt idx="1">
                  <c:v>2.4196893423221719</c:v>
                </c:pt>
                <c:pt idx="2">
                  <c:v>4.7498908719401047</c:v>
                </c:pt>
                <c:pt idx="3">
                  <c:v>6.9939141329686221</c:v>
                </c:pt>
                <c:pt idx="4">
                  <c:v>9.1549462720483401</c:v>
                </c:pt>
                <c:pt idx="5">
                  <c:v>11.236056564993786</c:v>
                </c:pt>
                <c:pt idx="6">
                  <c:v>13.240200776031703</c:v>
                </c:pt>
                <c:pt idx="7">
                  <c:v>15.170225355820779</c:v>
                </c:pt>
                <c:pt idx="8">
                  <c:v>17.028871484215362</c:v>
                </c:pt>
                <c:pt idx="9">
                  <c:v>18.818778963514756</c:v>
                </c:pt>
                <c:pt idx="10">
                  <c:v>20.542489967727917</c:v>
                </c:pt>
                <c:pt idx="11">
                  <c:v>22.202452653178302</c:v>
                </c:pt>
                <c:pt idx="12">
                  <c:v>23.801024635577082</c:v>
                </c:pt>
                <c:pt idx="13">
                  <c:v>25.340476338503187</c:v>
                </c:pt>
                <c:pt idx="14">
                  <c:v>26.822994218045821</c:v>
                </c:pt>
                <c:pt idx="15">
                  <c:v>28.250683868189423</c:v>
                </c:pt>
                <c:pt idx="16">
                  <c:v>29.625573011351747</c:v>
                </c:pt>
                <c:pt idx="17">
                  <c:v>30.949614378322131</c:v>
                </c:pt>
                <c:pt idx="18">
                  <c:v>32.224688481690649</c:v>
                </c:pt>
                <c:pt idx="19">
                  <c:v>33.452606286706946</c:v>
                </c:pt>
                <c:pt idx="20">
                  <c:v>34.635111783362177</c:v>
                </c:pt>
                <c:pt idx="21">
                  <c:v>35.773884463347294</c:v>
                </c:pt>
                <c:pt idx="22">
                  <c:v>36.870541705405401</c:v>
                </c:pt>
                <c:pt idx="23">
                  <c:v>37.926641072466268</c:v>
                </c:pt>
                <c:pt idx="24">
                  <c:v>38.943682523825494</c:v>
                </c:pt>
                <c:pt idx="25">
                  <c:v>39.923110545510163</c:v>
                </c:pt>
                <c:pt idx="26">
                  <c:v>40.866316201856954</c:v>
                </c:pt>
                <c:pt idx="27">
                  <c:v>41.774639111216167</c:v>
                </c:pt>
                <c:pt idx="28">
                  <c:v>42.649369348588117</c:v>
                </c:pt>
                <c:pt idx="29">
                  <c:v>43.491749277893845</c:v>
                </c:pt>
                <c:pt idx="30">
                  <c:v>44.302975316482687</c:v>
                </c:pt>
                <c:pt idx="31">
                  <c:v>45.08419963438272</c:v>
                </c:pt>
                <c:pt idx="32">
                  <c:v>45.836531790707532</c:v>
                </c:pt>
                <c:pt idx="33">
                  <c:v>46.561040309543408</c:v>
                </c:pt>
                <c:pt idx="34">
                  <c:v>47.258754197555326</c:v>
                </c:pt>
                <c:pt idx="35">
                  <c:v>47.930664405466885</c:v>
                </c:pt>
                <c:pt idx="36">
                  <c:v>48.577725235490128</c:v>
                </c:pt>
                <c:pt idx="37">
                  <c:v>49.200855696704217</c:v>
                </c:pt>
                <c:pt idx="38">
                  <c:v>49.800940810307722</c:v>
                </c:pt>
                <c:pt idx="39">
                  <c:v>50.378832866598664</c:v>
                </c:pt>
                <c:pt idx="40">
                  <c:v>50.935352635467368</c:v>
                </c:pt>
                <c:pt idx="41">
                  <c:v>51.471290532121472</c:v>
                </c:pt>
                <c:pt idx="42">
                  <c:v>51.987407739698654</c:v>
                </c:pt>
                <c:pt idx="43">
                  <c:v>52.484437290361676</c:v>
                </c:pt>
                <c:pt idx="44">
                  <c:v>52.963085106410979</c:v>
                </c:pt>
                <c:pt idx="45">
                  <c:v>53.424031002893713</c:v>
                </c:pt>
                <c:pt idx="46">
                  <c:v>53.867929653132961</c:v>
                </c:pt>
                <c:pt idx="47">
                  <c:v>54.295411518548875</c:v>
                </c:pt>
                <c:pt idx="48">
                  <c:v>54.707083744091719</c:v>
                </c:pt>
                <c:pt idx="49">
                  <c:v>55.103531020559274</c:v>
                </c:pt>
                <c:pt idx="50">
                  <c:v>55.485316415022737</c:v>
                </c:pt>
                <c:pt idx="51">
                  <c:v>55.852982170541075</c:v>
                </c:pt>
                <c:pt idx="52">
                  <c:v>56.207050476299194</c:v>
                </c:pt>
                <c:pt idx="53">
                  <c:v>56.548024209264014</c:v>
                </c:pt>
                <c:pt idx="54">
                  <c:v>56.876387648411807</c:v>
                </c:pt>
                <c:pt idx="55">
                  <c:v>57.19260716254103</c:v>
                </c:pt>
                <c:pt idx="56">
                  <c:v>57.497131872647742</c:v>
                </c:pt>
                <c:pt idx="57">
                  <c:v>57.790394289804212</c:v>
                </c:pt>
                <c:pt idx="58">
                  <c:v>58.072810929446725</c:v>
                </c:pt>
                <c:pt idx="59">
                  <c:v>58.344782902945191</c:v>
                </c:pt>
                <c:pt idx="60">
                  <c:v>58.60669648729445</c:v>
                </c:pt>
                <c:pt idx="61">
                  <c:v>58.858923673736761</c:v>
                </c:pt>
                <c:pt idx="62">
                  <c:v>59.101822696094345</c:v>
                </c:pt>
                <c:pt idx="63">
                  <c:v>59.335738539562556</c:v>
                </c:pt>
                <c:pt idx="64">
                  <c:v>59.561003430686299</c:v>
                </c:pt>
                <c:pt idx="65">
                  <c:v>59.777937309215524</c:v>
                </c:pt>
                <c:pt idx="66">
                  <c:v>59.986848282509975</c:v>
                </c:pt>
                <c:pt idx="67">
                  <c:v>60.188033063138683</c:v>
                </c:pt>
                <c:pt idx="68">
                  <c:v>60.381777390295554</c:v>
                </c:pt>
                <c:pt idx="69">
                  <c:v>60.568356435629724</c:v>
                </c:pt>
                <c:pt idx="70">
                  <c:v>60.748035194066993</c:v>
                </c:pt>
                <c:pt idx="71">
                  <c:v>60.921068860177442</c:v>
                </c:pt>
                <c:pt idx="72">
                  <c:v>61.087703190623763</c:v>
                </c:pt>
                <c:pt idx="73">
                  <c:v>61.248174853205143</c:v>
                </c:pt>
                <c:pt idx="74">
                  <c:v>61.402711762992325</c:v>
                </c:pt>
                <c:pt idx="75">
                  <c:v>61.55153340603141</c:v>
                </c:pt>
                <c:pt idx="76">
                  <c:v>61.694851151075945</c:v>
                </c:pt>
                <c:pt idx="77">
                  <c:v>61.832868549790312</c:v>
                </c:pt>
                <c:pt idx="78">
                  <c:v>61.965781625850489</c:v>
                </c:pt>
                <c:pt idx="79">
                  <c:v>62.093779153353111</c:v>
                </c:pt>
                <c:pt idx="80">
                  <c:v>62.217042924927888</c:v>
                </c:pt>
                <c:pt idx="81">
                  <c:v>62.335748009934541</c:v>
                </c:pt>
                <c:pt idx="82">
                  <c:v>62.450063003110671</c:v>
                </c:pt>
                <c:pt idx="83">
                  <c:v>62.560150264023932</c:v>
                </c:pt>
                <c:pt idx="84">
                  <c:v>62.66616614766847</c:v>
                </c:pt>
                <c:pt idx="85">
                  <c:v>62.768261226533099</c:v>
                </c:pt>
                <c:pt idx="86">
                  <c:v>62.866580504456806</c:v>
                </c:pt>
                <c:pt idx="87">
                  <c:v>62.961263622575146</c:v>
                </c:pt>
                <c:pt idx="88">
                  <c:v>63.052445057650033</c:v>
                </c:pt>
                <c:pt idx="89">
                  <c:v>63.140254313064759</c:v>
                </c:pt>
                <c:pt idx="90">
                  <c:v>63.224816102755355</c:v>
                </c:pt>
                <c:pt idx="91">
                  <c:v>63.306250528339561</c:v>
                </c:pt>
                <c:pt idx="92">
                  <c:v>63.384673249695091</c:v>
                </c:pt>
                <c:pt idx="93">
                  <c:v>63.460195649229277</c:v>
                </c:pt>
                <c:pt idx="94">
                  <c:v>63.532924990073539</c:v>
                </c:pt>
                <c:pt idx="95">
                  <c:v>63.602964568427325</c:v>
                </c:pt>
                <c:pt idx="96">
                  <c:v>63.670413860267885</c:v>
                </c:pt>
                <c:pt idx="97">
                  <c:v>63.735368662634251</c:v>
                </c:pt>
                <c:pt idx="98">
                  <c:v>63.797921229686047</c:v>
                </c:pt>
                <c:pt idx="99">
                  <c:v>63.858160403730494</c:v>
                </c:pt>
                <c:pt idx="100">
                  <c:v>63.916171741403517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48-4E23-99DD-DD5964557CD7}"/>
            </c:ext>
          </c:extLst>
        </c:ser>
        <c:ser>
          <c:idx val="14"/>
          <c:order val="2"/>
          <c:spPr>
            <a:ln w="38100">
              <a:solidFill>
                <a:schemeClr val="accent2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S3'!$I$2:$I$102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S3'!$L$2:$L$102</c:f>
              <c:numCache>
                <c:formatCode>General</c:formatCode>
                <c:ptCount val="101"/>
                <c:pt idx="0">
                  <c:v>0</c:v>
                </c:pt>
                <c:pt idx="1">
                  <c:v>3.8361452951216228</c:v>
                </c:pt>
                <c:pt idx="2">
                  <c:v>7.5072742313662051</c:v>
                </c:pt>
                <c:pt idx="3">
                  <c:v>11.020485183952134</c:v>
                </c:pt>
                <c:pt idx="4">
                  <c:v>14.382571183033324</c:v>
                </c:pt>
                <c:pt idx="5">
                  <c:v>17.600033048480842</c:v>
                </c:pt>
                <c:pt idx="6">
                  <c:v>20.679091959656244</c:v>
                </c:pt>
                <c:pt idx="7">
                  <c:v>23.625701484481187</c:v>
                </c:pt>
                <c:pt idx="8">
                  <c:v>26.445559091062215</c:v>
                </c:pt>
                <c:pt idx="9">
                  <c:v>29.144117164129359</c:v>
                </c:pt>
                <c:pt idx="10">
                  <c:v>31.72659354758947</c:v>
                </c:pt>
                <c:pt idx="11">
                  <c:v>34.197981633579076</c:v>
                </c:pt>
                <c:pt idx="12">
                  <c:v>36.56306001752462</c:v>
                </c:pt>
                <c:pt idx="13">
                  <c:v>38.826401737878768</c:v>
                </c:pt>
                <c:pt idx="14">
                  <c:v>40.992383118398472</c:v>
                </c:pt>
                <c:pt idx="15">
                  <c:v>43.065192230061896</c:v>
                </c:pt>
                <c:pt idx="16">
                  <c:v>45.048836988985911</c:v>
                </c:pt>
                <c:pt idx="17">
                  <c:v>46.947152906002025</c:v>
                </c:pt>
                <c:pt idx="18">
                  <c:v>48.763810502875074</c:v>
                </c:pt>
                <c:pt idx="19">
                  <c:v>50.502322409504451</c:v>
                </c:pt>
                <c:pt idx="20">
                  <c:v>52.166050155830725</c:v>
                </c:pt>
                <c:pt idx="21">
                  <c:v>53.75821067158035</c:v>
                </c:pt>
                <c:pt idx="22">
                  <c:v>55.281882506416125</c:v>
                </c:pt>
                <c:pt idx="23">
                  <c:v>56.740011782520384</c:v>
                </c:pt>
                <c:pt idx="24">
                  <c:v>58.135417891120866</c:v>
                </c:pt>
                <c:pt idx="25">
                  <c:v>59.470798943973634</c:v>
                </c:pt>
                <c:pt idx="26">
                  <c:v>60.748736990343986</c:v>
                </c:pt>
                <c:pt idx="27">
                  <c:v>61.971703009572757</c:v>
                </c:pt>
                <c:pt idx="28">
                  <c:v>63.142061688881377</c:v>
                </c:pt>
                <c:pt idx="29">
                  <c:v>64.262075995654058</c:v>
                </c:pt>
                <c:pt idx="30">
                  <c:v>65.333911553037652</c:v>
                </c:pt>
                <c:pt idx="31">
                  <c:v>66.359640827319978</c:v>
                </c:pt>
                <c:pt idx="32">
                  <c:v>67.341247135183153</c:v>
                </c:pt>
                <c:pt idx="33">
                  <c:v>68.280628478579956</c:v>
                </c:pt>
                <c:pt idx="34">
                  <c:v>69.179601214648613</c:v>
                </c:pt>
                <c:pt idx="35">
                  <c:v>70.039903567761641</c:v>
                </c:pt>
                <c:pt idx="36">
                  <c:v>70.863198990499882</c:v>
                </c:pt>
                <c:pt idx="37">
                  <c:v>71.65107938005022</c:v>
                </c:pt>
                <c:pt idx="38">
                  <c:v>72.405068156245974</c:v>
                </c:pt>
                <c:pt idx="39">
                  <c:v>73.126623207201931</c:v>
                </c:pt>
                <c:pt idx="40">
                  <c:v>73.817139708239154</c:v>
                </c:pt>
                <c:pt idx="41">
                  <c:v>74.477952819550623</c:v>
                </c:pt>
                <c:pt idx="42">
                  <c:v>75.110340267823332</c:v>
                </c:pt>
                <c:pt idx="43">
                  <c:v>75.715524816809022</c:v>
                </c:pt>
                <c:pt idx="44">
                  <c:v>76.294676631620334</c:v>
                </c:pt>
                <c:pt idx="45">
                  <c:v>76.848915541323805</c:v>
                </c:pt>
                <c:pt idx="46">
                  <c:v>77.379313204204976</c:v>
                </c:pt>
                <c:pt idx="47">
                  <c:v>77.886895179891795</c:v>
                </c:pt>
                <c:pt idx="48">
                  <c:v>78.372642912343366</c:v>
                </c:pt>
                <c:pt idx="49">
                  <c:v>78.837495627537933</c:v>
                </c:pt>
                <c:pt idx="50">
                  <c:v>79.282352149529629</c:v>
                </c:pt>
                <c:pt idx="51">
                  <c:v>79.708072638385389</c:v>
                </c:pt>
                <c:pt idx="52">
                  <c:v>80.115480253362321</c:v>
                </c:pt>
                <c:pt idx="53">
                  <c:v>80.505362744541742</c:v>
                </c:pt>
                <c:pt idx="54">
                  <c:v>80.878473975996954</c:v>
                </c:pt>
                <c:pt idx="55">
                  <c:v>81.235535383440237</c:v>
                </c:pt>
                <c:pt idx="56">
                  <c:v>81.577237369167463</c:v>
                </c:pt>
                <c:pt idx="57">
                  <c:v>81.904240636997471</c:v>
                </c:pt>
                <c:pt idx="58">
                  <c:v>82.217177469787401</c:v>
                </c:pt>
                <c:pt idx="59">
                  <c:v>82.516652951994146</c:v>
                </c:pt>
                <c:pt idx="60">
                  <c:v>82.803246139646134</c:v>
                </c:pt>
                <c:pt idx="61">
                  <c:v>83.077511179986956</c:v>
                </c:pt>
                <c:pt idx="62">
                  <c:v>83.339978382956531</c:v>
                </c:pt>
                <c:pt idx="63">
                  <c:v>83.591155246581081</c:v>
                </c:pt>
                <c:pt idx="64">
                  <c:v>83.831527438254838</c:v>
                </c:pt>
                <c:pt idx="65">
                  <c:v>84.061559733810526</c:v>
                </c:pt>
                <c:pt idx="66">
                  <c:v>84.281696916194932</c:v>
                </c:pt>
                <c:pt idx="67">
                  <c:v>84.492364635486609</c:v>
                </c:pt>
                <c:pt idx="68">
                  <c:v>84.693970231918996</c:v>
                </c:pt>
                <c:pt idx="69">
                  <c:v>84.886903523500266</c:v>
                </c:pt>
                <c:pt idx="70">
                  <c:v>85.071537559752656</c:v>
                </c:pt>
                <c:pt idx="71">
                  <c:v>85.248229343028868</c:v>
                </c:pt>
                <c:pt idx="72">
                  <c:v>85.417320518800281</c:v>
                </c:pt>
                <c:pt idx="73">
                  <c:v>85.579138036251294</c:v>
                </c:pt>
                <c:pt idx="74">
                  <c:v>85.733994780457806</c:v>
                </c:pt>
                <c:pt idx="75">
                  <c:v>85.882190177371527</c:v>
                </c:pt>
                <c:pt idx="76">
                  <c:v>86.024010772780144</c:v>
                </c:pt>
                <c:pt idx="77">
                  <c:v>86.159730786363085</c:v>
                </c:pt>
                <c:pt idx="78">
                  <c:v>86.289612641913607</c:v>
                </c:pt>
                <c:pt idx="79">
                  <c:v>86.413907474752989</c:v>
                </c:pt>
                <c:pt idx="80">
                  <c:v>86.532855617317509</c:v>
                </c:pt>
                <c:pt idx="81">
                  <c:v>86.646687063857456</c:v>
                </c:pt>
                <c:pt idx="82">
                  <c:v>86.755621915146534</c:v>
                </c:pt>
                <c:pt idx="83">
                  <c:v>86.859870804061515</c:v>
                </c:pt>
                <c:pt idx="84">
                  <c:v>86.959635302855105</c:v>
                </c:pt>
                <c:pt idx="85">
                  <c:v>87.055108312909439</c:v>
                </c:pt>
                <c:pt idx="86">
                  <c:v>87.146474437723981</c:v>
                </c:pt>
                <c:pt idx="87">
                  <c:v>87.233910339858795</c:v>
                </c:pt>
                <c:pt idx="88">
                  <c:v>87.317585082523536</c:v>
                </c:pt>
                <c:pt idx="89">
                  <c:v>87.397660456472465</c:v>
                </c:pt>
                <c:pt idx="90">
                  <c:v>87.474291292837904</c:v>
                </c:pt>
                <c:pt idx="91">
                  <c:v>87.547625762506598</c:v>
                </c:pt>
                <c:pt idx="92">
                  <c:v>87.617805662618125</c:v>
                </c:pt>
                <c:pt idx="93">
                  <c:v>87.684966690739174</c:v>
                </c:pt>
                <c:pt idx="94">
                  <c:v>87.749238707244047</c:v>
                </c:pt>
                <c:pt idx="95">
                  <c:v>87.810745986408349</c:v>
                </c:pt>
                <c:pt idx="96">
                  <c:v>87.869607456701686</c:v>
                </c:pt>
                <c:pt idx="97">
                  <c:v>87.925936930743902</c:v>
                </c:pt>
                <c:pt idx="98">
                  <c:v>87.979843325369472</c:v>
                </c:pt>
                <c:pt idx="99">
                  <c:v>88.031430872225485</c:v>
                </c:pt>
                <c:pt idx="100">
                  <c:v>88.080799319310586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48-4E23-99DD-DD5964557CD7}"/>
            </c:ext>
          </c:extLst>
        </c:ser>
        <c:ser>
          <c:idx val="15"/>
          <c:order val="3"/>
          <c:spPr>
            <a:ln w="38100">
              <a:solidFill>
                <a:schemeClr val="accent5">
                  <a:alpha val="50000"/>
                </a:schemeClr>
              </a:solidFill>
            </a:ln>
            <a:effectLst/>
          </c:spPr>
          <c:marker>
            <c:symbol val="none"/>
          </c:marker>
          <c:xVal>
            <c:numRef>
              <c:f>'Figure S3'!$I$2:$I$102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S3'!$M$2:$M$102</c:f>
              <c:numCache>
                <c:formatCode>General</c:formatCode>
                <c:ptCount val="101"/>
                <c:pt idx="0">
                  <c:v>0</c:v>
                </c:pt>
                <c:pt idx="1">
                  <c:v>5.5006535775036314</c:v>
                </c:pt>
                <c:pt idx="2">
                  <c:v>10.69502528047113</c:v>
                </c:pt>
                <c:pt idx="3">
                  <c:v>15.600169188994531</c:v>
                </c:pt>
                <c:pt idx="4">
                  <c:v>20.23218979498597</c:v>
                </c:pt>
                <c:pt idx="5">
                  <c:v>24.606294876194092</c:v>
                </c:pt>
                <c:pt idx="6">
                  <c:v>28.736845426142583</c:v>
                </c:pt>
                <c:pt idx="7">
                  <c:v>32.63740280391994</c:v>
                </c:pt>
                <c:pt idx="8">
                  <c:v>36.320773258621955</c:v>
                </c:pt>
                <c:pt idx="9">
                  <c:v>39.799049974628801</c:v>
                </c:pt>
                <c:pt idx="10">
                  <c:v>43.083652775759241</c:v>
                </c:pt>
                <c:pt idx="11">
                  <c:v>46.185365618657961</c:v>
                </c:pt>
                <c:pt idx="12">
                  <c:v>49.114371998513597</c:v>
                </c:pt>
                <c:pt idx="13">
                  <c:v>51.880288383351299</c:v>
                </c:pt>
                <c:pt idx="14">
                  <c:v>54.492195786670337</c:v>
                </c:pt>
                <c:pt idx="15">
                  <c:v>56.958669582085932</c:v>
                </c:pt>
                <c:pt idx="16">
                  <c:v>59.28780765786199</c:v>
                </c:pt>
                <c:pt idx="17">
                  <c:v>61.487257003771532</c:v>
                </c:pt>
                <c:pt idx="18">
                  <c:v>63.564238817574072</c:v>
                </c:pt>
                <c:pt idx="19">
                  <c:v>65.525572213539377</c:v>
                </c:pt>
                <c:pt idx="20">
                  <c:v>67.377696610857086</c:v>
                </c:pt>
                <c:pt idx="21">
                  <c:v>69.126692875437143</c:v>
                </c:pt>
                <c:pt idx="22">
                  <c:v>70.778303284513939</c:v>
                </c:pt>
                <c:pt idx="23">
                  <c:v>72.337950379601224</c:v>
                </c:pt>
                <c:pt idx="24">
                  <c:v>73.810754769695819</c:v>
                </c:pt>
                <c:pt idx="25">
                  <c:v>75.201551943181087</c:v>
                </c:pt>
                <c:pt idx="26">
                  <c:v>76.514908143626926</c:v>
                </c:pt>
                <c:pt idx="27">
                  <c:v>77.755135361609419</c:v>
                </c:pt>
                <c:pt idx="28">
                  <c:v>78.926305491770947</c:v>
                </c:pt>
                <c:pt idx="29">
                  <c:v>80.032263701601096</c:v>
                </c:pt>
                <c:pt idx="30">
                  <c:v>81.076641055830621</c:v>
                </c:pt>
                <c:pt idx="31">
                  <c:v>82.062866437886356</c:v>
                </c:pt>
                <c:pt idx="32">
                  <c:v>82.994177807547914</c:v>
                </c:pt>
                <c:pt idx="33">
                  <c:v>83.873632831766585</c:v>
                </c:pt>
                <c:pt idx="34">
                  <c:v>84.704118923549743</c:v>
                </c:pt>
                <c:pt idx="35">
                  <c:v>85.488362721870175</c:v>
                </c:pt>
                <c:pt idx="36">
                  <c:v>86.228939043724708</c:v>
                </c:pt>
                <c:pt idx="37">
                  <c:v>86.928279337732945</c:v>
                </c:pt>
                <c:pt idx="38">
                  <c:v>87.588679667031613</c:v>
                </c:pt>
                <c:pt idx="39">
                  <c:v>88.212308247673164</c:v>
                </c:pt>
                <c:pt idx="40">
                  <c:v>88.801212567278839</c:v>
                </c:pt>
                <c:pt idx="41">
                  <c:v>89.357326107318059</c:v>
                </c:pt>
                <c:pt idx="42">
                  <c:v>89.882474691084695</c:v>
                </c:pt>
                <c:pt idx="43">
                  <c:v>90.378382478211464</c:v>
                </c:pt>
                <c:pt idx="44">
                  <c:v>90.846677625404055</c:v>
                </c:pt>
                <c:pt idx="45">
                  <c:v>91.288897631979751</c:v>
                </c:pt>
                <c:pt idx="46">
                  <c:v>91.706494387761154</c:v>
                </c:pt>
                <c:pt idx="47">
                  <c:v>92.100838939898239</c:v>
                </c:pt>
                <c:pt idx="48">
                  <c:v>92.47322599426893</c:v>
                </c:pt>
                <c:pt idx="49">
                  <c:v>92.824878166237269</c:v>
                </c:pt>
                <c:pt idx="50">
                  <c:v>93.156949994725053</c:v>
                </c:pt>
                <c:pt idx="51">
                  <c:v>93.470531732775953</c:v>
                </c:pt>
                <c:pt idx="52">
                  <c:v>93.766652927057407</c:v>
                </c:pt>
                <c:pt idx="53">
                  <c:v>94.046285798052111</c:v>
                </c:pt>
                <c:pt idx="54">
                  <c:v>94.310348432037088</c:v>
                </c:pt>
                <c:pt idx="55">
                  <c:v>94.559707795330254</c:v>
                </c:pt>
                <c:pt idx="56">
                  <c:v>94.795182580700711</c:v>
                </c:pt>
                <c:pt idx="57">
                  <c:v>95.017545895288109</c:v>
                </c:pt>
                <c:pt idx="58">
                  <c:v>95.227527798855832</c:v>
                </c:pt>
                <c:pt idx="59">
                  <c:v>95.425817700711917</c:v>
                </c:pt>
                <c:pt idx="60">
                  <c:v>95.613066623166816</c:v>
                </c:pt>
                <c:pt idx="61">
                  <c:v>95.789889338959881</c:v>
                </c:pt>
                <c:pt idx="62">
                  <c:v>95.956866389671418</c:v>
                </c:pt>
                <c:pt idx="63">
                  <c:v>96.114545991747818</c:v>
                </c:pt>
                <c:pt idx="64">
                  <c:v>96.263445836397267</c:v>
                </c:pt>
                <c:pt idx="65">
                  <c:v>96.404054789265459</c:v>
                </c:pt>
                <c:pt idx="66">
                  <c:v>96.536834495471552</c:v>
                </c:pt>
                <c:pt idx="67">
                  <c:v>96.662220895274288</c:v>
                </c:pt>
                <c:pt idx="68">
                  <c:v>96.780625655344267</c:v>
                </c:pt>
                <c:pt idx="69">
                  <c:v>96.892437520341446</c:v>
                </c:pt>
                <c:pt idx="70">
                  <c:v>96.998023589235629</c:v>
                </c:pt>
                <c:pt idx="71">
                  <c:v>97.097730520560049</c:v>
                </c:pt>
                <c:pt idx="72">
                  <c:v>97.191885670555209</c:v>
                </c:pt>
                <c:pt idx="73">
                  <c:v>97.280798167939835</c:v>
                </c:pt>
                <c:pt idx="74">
                  <c:v>97.364759928837444</c:v>
                </c:pt>
                <c:pt idx="75">
                  <c:v>97.444046615190757</c:v>
                </c:pt>
                <c:pt idx="76">
                  <c:v>97.518918539810784</c:v>
                </c:pt>
                <c:pt idx="77">
                  <c:v>97.589621521031688</c:v>
                </c:pt>
                <c:pt idx="78">
                  <c:v>97.656387689777787</c:v>
                </c:pt>
                <c:pt idx="79">
                  <c:v>97.719436251692059</c:v>
                </c:pt>
                <c:pt idx="80">
                  <c:v>97.778974206828821</c:v>
                </c:pt>
                <c:pt idx="81">
                  <c:v>97.835197029273019</c:v>
                </c:pt>
                <c:pt idx="82">
                  <c:v>97.888289308917649</c:v>
                </c:pt>
                <c:pt idx="83">
                  <c:v>97.938425357506475</c:v>
                </c:pt>
                <c:pt idx="84">
                  <c:v>97.985769780931648</c:v>
                </c:pt>
                <c:pt idx="85">
                  <c:v>98.030478019665082</c:v>
                </c:pt>
                <c:pt idx="86">
                  <c:v>98.072696859098301</c:v>
                </c:pt>
                <c:pt idx="87">
                  <c:v>98.112564911465952</c:v>
                </c:pt>
                <c:pt idx="88">
                  <c:v>98.150213070935195</c:v>
                </c:pt>
                <c:pt idx="89">
                  <c:v>98.185764943355508</c:v>
                </c:pt>
                <c:pt idx="90">
                  <c:v>98.219337252079484</c:v>
                </c:pt>
                <c:pt idx="91">
                  <c:v>98.251040221187083</c:v>
                </c:pt>
                <c:pt idx="92">
                  <c:v>98.280977937371574</c:v>
                </c:pt>
                <c:pt idx="93">
                  <c:v>98.309248691675407</c:v>
                </c:pt>
                <c:pt idx="94">
                  <c:v>98.335945302197857</c:v>
                </c:pt>
                <c:pt idx="95">
                  <c:v>98.361155418833818</c:v>
                </c:pt>
                <c:pt idx="96">
                  <c:v>98.384961811044718</c:v>
                </c:pt>
                <c:pt idx="97">
                  <c:v>98.407442639605861</c:v>
                </c:pt>
                <c:pt idx="98">
                  <c:v>98.428671713222627</c:v>
                </c:pt>
                <c:pt idx="99">
                  <c:v>98.448718730858175</c:v>
                </c:pt>
                <c:pt idx="100">
                  <c:v>98.467649510567838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48-4E23-99DD-DD5964557CD7}"/>
            </c:ext>
          </c:extLst>
        </c:ser>
        <c:ser>
          <c:idx val="0"/>
          <c:order val="4"/>
          <c:tx>
            <c:strRef>
              <c:f>'Figure S3'!$A$3</c:f>
              <c:strCache>
                <c:ptCount val="1"/>
                <c:pt idx="0">
                  <c:v>0.2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'Figure S3'!$B$1:$D$1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S3'!$B$3:$D$3</c:f>
              <c:numCache>
                <c:formatCode>General</c:formatCode>
                <c:ptCount val="3"/>
                <c:pt idx="0">
                  <c:v>12.47</c:v>
                </c:pt>
                <c:pt idx="1">
                  <c:v>20.36</c:v>
                </c:pt>
                <c:pt idx="2">
                  <c:v>25.4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48-4E23-99DD-DD5964557CD7}"/>
            </c:ext>
          </c:extLst>
        </c:ser>
        <c:ser>
          <c:idx val="2"/>
          <c:order val="5"/>
          <c:tx>
            <c:strRef>
              <c:f>'Figure S3'!$A$4</c:f>
              <c:strCache>
                <c:ptCount val="1"/>
                <c:pt idx="0">
                  <c:v>0.4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'Figure S3'!$B$1:$D$1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S3'!$B$4:$D$4</c:f>
              <c:numCache>
                <c:formatCode>General</c:formatCode>
                <c:ptCount val="3"/>
                <c:pt idx="0">
                  <c:v>19.88</c:v>
                </c:pt>
                <c:pt idx="1">
                  <c:v>56.21</c:v>
                </c:pt>
                <c:pt idx="2">
                  <c:v>63.5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48-4E23-99DD-DD5964557CD7}"/>
            </c:ext>
          </c:extLst>
        </c:ser>
        <c:ser>
          <c:idx val="4"/>
          <c:order val="6"/>
          <c:tx>
            <c:strRef>
              <c:f>'Figure S3'!$A$5</c:f>
              <c:strCache>
                <c:ptCount val="1"/>
                <c:pt idx="0">
                  <c:v>0.6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'Figure S3'!$B$1:$D$1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S3'!$B$5:$D$5</c:f>
              <c:numCache>
                <c:formatCode>General</c:formatCode>
                <c:ptCount val="3"/>
                <c:pt idx="0">
                  <c:v>33.49</c:v>
                </c:pt>
                <c:pt idx="1">
                  <c:v>76.900000000000006</c:v>
                </c:pt>
                <c:pt idx="2">
                  <c:v>89.59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48-4E23-99DD-DD5964557CD7}"/>
            </c:ext>
          </c:extLst>
        </c:ser>
        <c:ser>
          <c:idx val="6"/>
          <c:order val="7"/>
          <c:tx>
            <c:strRef>
              <c:f>'Figure S3'!$A$6</c:f>
              <c:strCache>
                <c:ptCount val="1"/>
                <c:pt idx="0">
                  <c:v>0.8</c:v>
                </c:pt>
              </c:strCache>
            </c:strRef>
          </c:tx>
          <c:spPr>
            <a:ln w="25400">
              <a:noFill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 cap="flat" cmpd="sng" algn="ctr">
                <a:solidFill>
                  <a:schemeClr val="accent5"/>
                </a:solidFill>
                <a:round/>
              </a:ln>
              <a:effectLst/>
            </c:spPr>
          </c:marker>
          <c:xVal>
            <c:numRef>
              <c:f>'Figure S3'!$B$1:$D$1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10</c:v>
                </c:pt>
              </c:numCache>
            </c:numRef>
          </c:xVal>
          <c:yVal>
            <c:numRef>
              <c:f>'Figure S3'!$B$6:$D$6</c:f>
              <c:numCache>
                <c:formatCode>General</c:formatCode>
                <c:ptCount val="3"/>
                <c:pt idx="0">
                  <c:v>43.11</c:v>
                </c:pt>
                <c:pt idx="1">
                  <c:v>93.1</c:v>
                </c:pt>
                <c:pt idx="2">
                  <c:v>98.51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48-4E23-99DD-DD5964557CD7}"/>
            </c:ext>
          </c:extLst>
        </c:ser>
        <c:ser>
          <c:idx val="1"/>
          <c:order val="8"/>
          <c:spPr>
            <a:ln w="12700">
              <a:solidFill>
                <a:srgbClr val="C00000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1'!$L$2:$L$102</c:f>
              <c:numCache>
                <c:formatCode>0.00</c:formatCode>
                <c:ptCount val="101"/>
                <c:pt idx="0">
                  <c:v>0</c:v>
                </c:pt>
                <c:pt idx="1">
                  <c:v>1.563243770000003</c:v>
                </c:pt>
                <c:pt idx="2">
                  <c:v>3.051592960000006</c:v>
                </c:pt>
                <c:pt idx="3">
                  <c:v>4.4667793900000081</c:v>
                </c:pt>
                <c:pt idx="4">
                  <c:v>5.8105348800000121</c:v>
                </c:pt>
                <c:pt idx="5">
                  <c:v>7.084591250000015</c:v>
                </c:pt>
                <c:pt idx="6">
                  <c:v>8.2906803200000176</c:v>
                </c:pt>
                <c:pt idx="7">
                  <c:v>9.4305339100000207</c:v>
                </c:pt>
                <c:pt idx="8">
                  <c:v>10.505883840000024</c:v>
                </c:pt>
                <c:pt idx="9">
                  <c:v>11.518461930000027</c:v>
                </c:pt>
                <c:pt idx="10">
                  <c:v>12.470000000000029</c:v>
                </c:pt>
                <c:pt idx="11">
                  <c:v>13.362229870000032</c:v>
                </c:pt>
                <c:pt idx="12">
                  <c:v>14.196883360000033</c:v>
                </c:pt>
                <c:pt idx="13">
                  <c:v>14.97569229000004</c:v>
                </c:pt>
                <c:pt idx="14">
                  <c:v>15.700388480000042</c:v>
                </c:pt>
                <c:pt idx="15">
                  <c:v>16.372703750000046</c:v>
                </c:pt>
                <c:pt idx="16">
                  <c:v>16.994369920000047</c:v>
                </c:pt>
                <c:pt idx="17">
                  <c:v>17.56711881000005</c:v>
                </c:pt>
                <c:pt idx="18">
                  <c:v>18.092682240000055</c:v>
                </c:pt>
                <c:pt idx="19">
                  <c:v>18.572792030000059</c:v>
                </c:pt>
                <c:pt idx="20">
                  <c:v>19.009180000000065</c:v>
                </c:pt>
                <c:pt idx="21">
                  <c:v>19.403577970000068</c:v>
                </c:pt>
                <c:pt idx="22">
                  <c:v>19.75771776000007</c:v>
                </c:pt>
                <c:pt idx="23">
                  <c:v>20.073331190000069</c:v>
                </c:pt>
                <c:pt idx="24">
                  <c:v>20.352150080000072</c:v>
                </c:pt>
                <c:pt idx="25">
                  <c:v>20.595906250000084</c:v>
                </c:pt>
                <c:pt idx="26">
                  <c:v>20.806331520000086</c:v>
                </c:pt>
                <c:pt idx="27">
                  <c:v>20.985157710000092</c:v>
                </c:pt>
                <c:pt idx="28">
                  <c:v>21.134116640000094</c:v>
                </c:pt>
                <c:pt idx="29">
                  <c:v>21.254940130000094</c:v>
                </c:pt>
                <c:pt idx="30">
                  <c:v>21.3493600000001</c:v>
                </c:pt>
                <c:pt idx="31">
                  <c:v>21.419108070000107</c:v>
                </c:pt>
                <c:pt idx="32">
                  <c:v>21.465916160000106</c:v>
                </c:pt>
                <c:pt idx="33">
                  <c:v>21.491516090000118</c:v>
                </c:pt>
                <c:pt idx="34">
                  <c:v>21.49763968000012</c:v>
                </c:pt>
                <c:pt idx="35">
                  <c:v>21.486018750000127</c:v>
                </c:pt>
                <c:pt idx="36">
                  <c:v>21.458385120000138</c:v>
                </c:pt>
                <c:pt idx="37">
                  <c:v>21.41647061000014</c:v>
                </c:pt>
                <c:pt idx="38">
                  <c:v>21.362007040000151</c:v>
                </c:pt>
                <c:pt idx="39">
                  <c:v>21.296726230000161</c:v>
                </c:pt>
                <c:pt idx="40">
                  <c:v>21.222360000000165</c:v>
                </c:pt>
                <c:pt idx="41">
                  <c:v>21.140640170000168</c:v>
                </c:pt>
                <c:pt idx="42">
                  <c:v>21.053298560000179</c:v>
                </c:pt>
                <c:pt idx="43">
                  <c:v>20.962066990000196</c:v>
                </c:pt>
                <c:pt idx="44">
                  <c:v>20.868677280000199</c:v>
                </c:pt>
                <c:pt idx="45">
                  <c:v>20.7748612500002</c:v>
                </c:pt>
                <c:pt idx="46">
                  <c:v>20.682350720000201</c:v>
                </c:pt>
                <c:pt idx="47">
                  <c:v>20.592877510000207</c:v>
                </c:pt>
                <c:pt idx="48">
                  <c:v>20.508173440000213</c:v>
                </c:pt>
                <c:pt idx="49">
                  <c:v>20.429970330000231</c:v>
                </c:pt>
                <c:pt idx="50">
                  <c:v>20.360000000000241</c:v>
                </c:pt>
                <c:pt idx="51">
                  <c:v>20.299672418000551</c:v>
                </c:pt>
                <c:pt idx="52">
                  <c:v>20.249110144000564</c:v>
                </c:pt>
                <c:pt idx="53">
                  <c:v>20.208113886000572</c:v>
                </c:pt>
                <c:pt idx="54">
                  <c:v>20.176484352000585</c:v>
                </c:pt>
                <c:pt idx="55">
                  <c:v>20.154022250000594</c:v>
                </c:pt>
                <c:pt idx="56">
                  <c:v>20.140528288000603</c:v>
                </c:pt>
                <c:pt idx="57">
                  <c:v>20.135803174000618</c:v>
                </c:pt>
                <c:pt idx="58">
                  <c:v>20.139647616000623</c:v>
                </c:pt>
                <c:pt idx="59">
                  <c:v>20.151862322000635</c:v>
                </c:pt>
                <c:pt idx="60">
                  <c:v>20.172248000000643</c:v>
                </c:pt>
                <c:pt idx="61">
                  <c:v>20.200605358000651</c:v>
                </c:pt>
                <c:pt idx="62">
                  <c:v>20.236735104000669</c:v>
                </c:pt>
                <c:pt idx="63">
                  <c:v>20.280437946000674</c:v>
                </c:pt>
                <c:pt idx="64">
                  <c:v>20.331514592000694</c:v>
                </c:pt>
                <c:pt idx="65">
                  <c:v>20.389765750000706</c:v>
                </c:pt>
                <c:pt idx="66">
                  <c:v>20.454992128000711</c:v>
                </c:pt>
                <c:pt idx="67">
                  <c:v>20.52699443400072</c:v>
                </c:pt>
                <c:pt idx="68">
                  <c:v>20.605573376000727</c:v>
                </c:pt>
                <c:pt idx="69">
                  <c:v>20.690529662000749</c:v>
                </c:pt>
                <c:pt idx="70">
                  <c:v>20.78166400000076</c:v>
                </c:pt>
                <c:pt idx="71">
                  <c:v>20.878777098000768</c:v>
                </c:pt>
                <c:pt idx="72">
                  <c:v>20.981669664000783</c:v>
                </c:pt>
                <c:pt idx="73">
                  <c:v>21.090142406000794</c:v>
                </c:pt>
                <c:pt idx="74">
                  <c:v>21.203996032000809</c:v>
                </c:pt>
                <c:pt idx="75">
                  <c:v>21.323031250000817</c:v>
                </c:pt>
                <c:pt idx="76">
                  <c:v>21.447048768000826</c:v>
                </c:pt>
                <c:pt idx="77">
                  <c:v>21.575849294000847</c:v>
                </c:pt>
                <c:pt idx="78">
                  <c:v>21.709233536000852</c:v>
                </c:pt>
                <c:pt idx="79">
                  <c:v>21.847002202000866</c:v>
                </c:pt>
                <c:pt idx="80">
                  <c:v>21.988956000000876</c:v>
                </c:pt>
                <c:pt idx="81">
                  <c:v>22.134895638000891</c:v>
                </c:pt>
                <c:pt idx="82">
                  <c:v>22.284621824000901</c:v>
                </c:pt>
                <c:pt idx="83">
                  <c:v>22.43793526600092</c:v>
                </c:pt>
                <c:pt idx="84">
                  <c:v>22.594636672000931</c:v>
                </c:pt>
                <c:pt idx="85">
                  <c:v>22.754526750000934</c:v>
                </c:pt>
                <c:pt idx="86">
                  <c:v>22.917406208000941</c:v>
                </c:pt>
                <c:pt idx="87">
                  <c:v>23.083075754000944</c:v>
                </c:pt>
                <c:pt idx="88">
                  <c:v>23.251336096000983</c:v>
                </c:pt>
                <c:pt idx="89">
                  <c:v>23.421987942000996</c:v>
                </c:pt>
                <c:pt idx="90">
                  <c:v>23.594832000001006</c:v>
                </c:pt>
                <c:pt idx="91">
                  <c:v>23.769668978001008</c:v>
                </c:pt>
                <c:pt idx="92">
                  <c:v>23.946299584001025</c:v>
                </c:pt>
                <c:pt idx="93">
                  <c:v>24.124524526001053</c:v>
                </c:pt>
                <c:pt idx="94">
                  <c:v>24.304144512001059</c:v>
                </c:pt>
                <c:pt idx="95">
                  <c:v>24.484960250001066</c:v>
                </c:pt>
                <c:pt idx="96">
                  <c:v>24.66677244800109</c:v>
                </c:pt>
                <c:pt idx="97">
                  <c:v>24.849381814001099</c:v>
                </c:pt>
                <c:pt idx="98">
                  <c:v>25.032589056001129</c:v>
                </c:pt>
                <c:pt idx="99">
                  <c:v>25.216194882001133</c:v>
                </c:pt>
                <c:pt idx="100">
                  <c:v>25.400000000001128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48-4E23-99DD-DD5964557CD7}"/>
            </c:ext>
          </c:extLst>
        </c:ser>
        <c:ser>
          <c:idx val="3"/>
          <c:order val="9"/>
          <c:spPr>
            <a:ln w="12700">
              <a:solidFill>
                <a:schemeClr val="accent6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1'!$M$2:$M$102</c:f>
              <c:numCache>
                <c:formatCode>0.00</c:formatCode>
                <c:ptCount val="101"/>
                <c:pt idx="0">
                  <c:v>0</c:v>
                </c:pt>
                <c:pt idx="1">
                  <c:v>2.2547833700000051</c:v>
                </c:pt>
                <c:pt idx="2">
                  <c:v>4.4476537600000103</c:v>
                </c:pt>
                <c:pt idx="3">
                  <c:v>6.5795965900000146</c:v>
                </c:pt>
                <c:pt idx="4">
                  <c:v>8.6515972800000203</c:v>
                </c:pt>
                <c:pt idx="5">
                  <c:v>10.664641250000026</c:v>
                </c:pt>
                <c:pt idx="6">
                  <c:v>12.619713920000029</c:v>
                </c:pt>
                <c:pt idx="7">
                  <c:v>14.517800710000035</c:v>
                </c:pt>
                <c:pt idx="8">
                  <c:v>16.359887040000039</c:v>
                </c:pt>
                <c:pt idx="9">
                  <c:v>18.146958330000047</c:v>
                </c:pt>
                <c:pt idx="10">
                  <c:v>19.880000000000049</c:v>
                </c:pt>
                <c:pt idx="11">
                  <c:v>21.559997470000056</c:v>
                </c:pt>
                <c:pt idx="12">
                  <c:v>23.18793616000006</c:v>
                </c:pt>
                <c:pt idx="13">
                  <c:v>24.764801490000067</c:v>
                </c:pt>
                <c:pt idx="14">
                  <c:v>26.29157888000007</c:v>
                </c:pt>
                <c:pt idx="15">
                  <c:v>27.769253750000075</c:v>
                </c:pt>
                <c:pt idx="16">
                  <c:v>29.198811520000081</c:v>
                </c:pt>
                <c:pt idx="17">
                  <c:v>30.581237610000084</c:v>
                </c:pt>
                <c:pt idx="18">
                  <c:v>31.917517440000097</c:v>
                </c:pt>
                <c:pt idx="19">
                  <c:v>33.208636430000098</c:v>
                </c:pt>
                <c:pt idx="20">
                  <c:v>34.455580000000104</c:v>
                </c:pt>
                <c:pt idx="21">
                  <c:v>35.659333570000115</c:v>
                </c:pt>
                <c:pt idx="22">
                  <c:v>36.820882560000115</c:v>
                </c:pt>
                <c:pt idx="23">
                  <c:v>37.941212390000118</c:v>
                </c:pt>
                <c:pt idx="24">
                  <c:v>39.02130848000013</c:v>
                </c:pt>
                <c:pt idx="25">
                  <c:v>40.062156250000143</c:v>
                </c:pt>
                <c:pt idx="26">
                  <c:v>41.06474112000015</c:v>
                </c:pt>
                <c:pt idx="27">
                  <c:v>42.030048510000157</c:v>
                </c:pt>
                <c:pt idx="28">
                  <c:v>42.959063840000155</c:v>
                </c:pt>
                <c:pt idx="29">
                  <c:v>43.852772530000159</c:v>
                </c:pt>
                <c:pt idx="30">
                  <c:v>44.712160000000175</c:v>
                </c:pt>
                <c:pt idx="31">
                  <c:v>45.538211670000194</c:v>
                </c:pt>
                <c:pt idx="32">
                  <c:v>46.331912960000196</c:v>
                </c:pt>
                <c:pt idx="33">
                  <c:v>47.094249290000199</c:v>
                </c:pt>
                <c:pt idx="34">
                  <c:v>47.826206080000212</c:v>
                </c:pt>
                <c:pt idx="35">
                  <c:v>48.528768750000218</c:v>
                </c:pt>
                <c:pt idx="36">
                  <c:v>49.202922720000238</c:v>
                </c:pt>
                <c:pt idx="37">
                  <c:v>49.849653410000236</c:v>
                </c:pt>
                <c:pt idx="38">
                  <c:v>50.469946240000247</c:v>
                </c:pt>
                <c:pt idx="39">
                  <c:v>51.064786630000256</c:v>
                </c:pt>
                <c:pt idx="40">
                  <c:v>51.635160000000276</c:v>
                </c:pt>
                <c:pt idx="41">
                  <c:v>52.182051770000278</c:v>
                </c:pt>
                <c:pt idx="42">
                  <c:v>52.706447360000304</c:v>
                </c:pt>
                <c:pt idx="43">
                  <c:v>53.20933219000031</c:v>
                </c:pt>
                <c:pt idx="44">
                  <c:v>53.691691680000318</c:v>
                </c:pt>
                <c:pt idx="45">
                  <c:v>54.154511250000333</c:v>
                </c:pt>
                <c:pt idx="46">
                  <c:v>54.598776320000347</c:v>
                </c:pt>
                <c:pt idx="47">
                  <c:v>55.02547231000036</c:v>
                </c:pt>
                <c:pt idx="48">
                  <c:v>55.435584640000386</c:v>
                </c:pt>
                <c:pt idx="49">
                  <c:v>55.830098730000394</c:v>
                </c:pt>
                <c:pt idx="50">
                  <c:v>56.210000000000413</c:v>
                </c:pt>
                <c:pt idx="51">
                  <c:v>56.576155058000765</c:v>
                </c:pt>
                <c:pt idx="52">
                  <c:v>56.928955264000784</c:v>
                </c:pt>
                <c:pt idx="53">
                  <c:v>57.268673166000795</c:v>
                </c:pt>
                <c:pt idx="54">
                  <c:v>57.595581312000803</c:v>
                </c:pt>
                <c:pt idx="55">
                  <c:v>57.909952250000813</c:v>
                </c:pt>
                <c:pt idx="56">
                  <c:v>58.212058528000817</c:v>
                </c:pt>
                <c:pt idx="57">
                  <c:v>58.502172694000834</c:v>
                </c:pt>
                <c:pt idx="58">
                  <c:v>58.780567296000839</c:v>
                </c:pt>
                <c:pt idx="59">
                  <c:v>59.047514882000868</c:v>
                </c:pt>
                <c:pt idx="60">
                  <c:v>59.303288000000869</c:v>
                </c:pt>
                <c:pt idx="61">
                  <c:v>59.548159198000867</c:v>
                </c:pt>
                <c:pt idx="62">
                  <c:v>59.782401024000883</c:v>
                </c:pt>
                <c:pt idx="63">
                  <c:v>60.0062860260009</c:v>
                </c:pt>
                <c:pt idx="64">
                  <c:v>60.22008675200091</c:v>
                </c:pt>
                <c:pt idx="65">
                  <c:v>60.424075750000924</c:v>
                </c:pt>
                <c:pt idx="66">
                  <c:v>60.61852556800094</c:v>
                </c:pt>
                <c:pt idx="67">
                  <c:v>60.803708754000944</c:v>
                </c:pt>
                <c:pt idx="68">
                  <c:v>60.979897856000953</c:v>
                </c:pt>
                <c:pt idx="69">
                  <c:v>61.147365422000966</c:v>
                </c:pt>
                <c:pt idx="70">
                  <c:v>61.306384000000975</c:v>
                </c:pt>
                <c:pt idx="71">
                  <c:v>61.457226138000991</c:v>
                </c:pt>
                <c:pt idx="72">
                  <c:v>61.600164384000983</c:v>
                </c:pt>
                <c:pt idx="73">
                  <c:v>61.735471286000994</c:v>
                </c:pt>
                <c:pt idx="74">
                  <c:v>61.86341939200102</c:v>
                </c:pt>
                <c:pt idx="75">
                  <c:v>61.984281250001025</c:v>
                </c:pt>
                <c:pt idx="76">
                  <c:v>62.098329408001042</c:v>
                </c:pt>
                <c:pt idx="77">
                  <c:v>62.205836414001041</c:v>
                </c:pt>
                <c:pt idx="78">
                  <c:v>62.307074816001048</c:v>
                </c:pt>
                <c:pt idx="79">
                  <c:v>62.402317162001076</c:v>
                </c:pt>
                <c:pt idx="80">
                  <c:v>62.491836000001079</c:v>
                </c:pt>
                <c:pt idx="81">
                  <c:v>62.575903878001078</c:v>
                </c:pt>
                <c:pt idx="82">
                  <c:v>62.654793344001099</c:v>
                </c:pt>
                <c:pt idx="83">
                  <c:v>62.728776946001112</c:v>
                </c:pt>
                <c:pt idx="84">
                  <c:v>62.798127232001129</c:v>
                </c:pt>
                <c:pt idx="85">
                  <c:v>62.863116750001133</c:v>
                </c:pt>
                <c:pt idx="86">
                  <c:v>62.924018048001152</c:v>
                </c:pt>
                <c:pt idx="87">
                  <c:v>62.981103674001155</c:v>
                </c:pt>
                <c:pt idx="88">
                  <c:v>63.034646176001168</c:v>
                </c:pt>
                <c:pt idx="89">
                  <c:v>63.084918102001161</c:v>
                </c:pt>
                <c:pt idx="90">
                  <c:v>63.132192000001176</c:v>
                </c:pt>
                <c:pt idx="91">
                  <c:v>63.176740418001209</c:v>
                </c:pt>
                <c:pt idx="92">
                  <c:v>63.218835904001203</c:v>
                </c:pt>
                <c:pt idx="93">
                  <c:v>63.258751006001226</c:v>
                </c:pt>
                <c:pt idx="94">
                  <c:v>63.296758272001235</c:v>
                </c:pt>
                <c:pt idx="95">
                  <c:v>63.33313025000124</c:v>
                </c:pt>
                <c:pt idx="96">
                  <c:v>63.368139488001255</c:v>
                </c:pt>
                <c:pt idx="97">
                  <c:v>63.402058534001263</c:v>
                </c:pt>
                <c:pt idx="98">
                  <c:v>63.435159936001277</c:v>
                </c:pt>
                <c:pt idx="99">
                  <c:v>63.467716242001266</c:v>
                </c:pt>
                <c:pt idx="100">
                  <c:v>63.500000000001286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348-4E23-99DD-DD5964557CD7}"/>
            </c:ext>
          </c:extLst>
        </c:ser>
        <c:ser>
          <c:idx val="5"/>
          <c:order val="10"/>
          <c:spPr>
            <a:ln w="12700">
              <a:solidFill>
                <a:schemeClr val="accent2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1'!$N$2:$N$102</c:f>
              <c:numCache>
                <c:formatCode>0.00</c:formatCode>
                <c:ptCount val="101"/>
                <c:pt idx="0">
                  <c:v>0</c:v>
                </c:pt>
                <c:pt idx="1">
                  <c:v>3.9759798100000094</c:v>
                </c:pt>
                <c:pt idx="2">
                  <c:v>7.8046668800000187</c:v>
                </c:pt>
                <c:pt idx="3">
                  <c:v>11.489047670000026</c:v>
                </c:pt>
                <c:pt idx="4">
                  <c:v>15.032108640000036</c:v>
                </c:pt>
                <c:pt idx="5">
                  <c:v>18.436836250000045</c:v>
                </c:pt>
                <c:pt idx="6">
                  <c:v>21.706216960000052</c:v>
                </c:pt>
                <c:pt idx="7">
                  <c:v>24.843237230000064</c:v>
                </c:pt>
                <c:pt idx="8">
                  <c:v>27.850883520000075</c:v>
                </c:pt>
                <c:pt idx="9">
                  <c:v>30.732142290000084</c:v>
                </c:pt>
                <c:pt idx="10">
                  <c:v>33.490000000000094</c:v>
                </c:pt>
                <c:pt idx="11">
                  <c:v>36.127443110000101</c:v>
                </c:pt>
                <c:pt idx="12">
                  <c:v>38.647458080000106</c:v>
                </c:pt>
                <c:pt idx="13">
                  <c:v>41.05303137000012</c:v>
                </c:pt>
                <c:pt idx="14">
                  <c:v>43.347149440000123</c:v>
                </c:pt>
                <c:pt idx="15">
                  <c:v>45.53279875000014</c:v>
                </c:pt>
                <c:pt idx="16">
                  <c:v>47.612965760000151</c:v>
                </c:pt>
                <c:pt idx="17">
                  <c:v>49.590636930000159</c:v>
                </c:pt>
                <c:pt idx="18">
                  <c:v>51.46879872000018</c:v>
                </c:pt>
                <c:pt idx="19">
                  <c:v>53.250437590000175</c:v>
                </c:pt>
                <c:pt idx="20">
                  <c:v>54.938540000000188</c:v>
                </c:pt>
                <c:pt idx="21">
                  <c:v>56.536092410000208</c:v>
                </c:pt>
                <c:pt idx="22">
                  <c:v>58.046081280000209</c:v>
                </c:pt>
                <c:pt idx="23">
                  <c:v>59.471493070000221</c:v>
                </c:pt>
                <c:pt idx="24">
                  <c:v>60.815314240000234</c:v>
                </c:pt>
                <c:pt idx="25">
                  <c:v>62.080531250000256</c:v>
                </c:pt>
                <c:pt idx="26">
                  <c:v>63.270130560000261</c:v>
                </c:pt>
                <c:pt idx="27">
                  <c:v>64.387098630000281</c:v>
                </c:pt>
                <c:pt idx="28">
                  <c:v>65.43442192000029</c:v>
                </c:pt>
                <c:pt idx="29">
                  <c:v>66.415086890000282</c:v>
                </c:pt>
                <c:pt idx="30">
                  <c:v>67.332080000000317</c:v>
                </c:pt>
                <c:pt idx="31">
                  <c:v>68.188387710000342</c:v>
                </c:pt>
                <c:pt idx="32">
                  <c:v>68.986996480000343</c:v>
                </c:pt>
                <c:pt idx="33">
                  <c:v>69.730892770000366</c:v>
                </c:pt>
                <c:pt idx="34">
                  <c:v>70.423063040000386</c:v>
                </c:pt>
                <c:pt idx="35">
                  <c:v>71.06649375000039</c:v>
                </c:pt>
                <c:pt idx="36">
                  <c:v>71.664171360000424</c:v>
                </c:pt>
                <c:pt idx="37">
                  <c:v>72.219082330000418</c:v>
                </c:pt>
                <c:pt idx="38">
                  <c:v>72.734213120000419</c:v>
                </c:pt>
                <c:pt idx="39">
                  <c:v>73.212550190000471</c:v>
                </c:pt>
                <c:pt idx="40">
                  <c:v>73.657080000000477</c:v>
                </c:pt>
                <c:pt idx="41">
                  <c:v>74.070789010000496</c:v>
                </c:pt>
                <c:pt idx="42">
                  <c:v>74.456663680000531</c:v>
                </c:pt>
                <c:pt idx="43">
                  <c:v>74.817690470000542</c:v>
                </c:pt>
                <c:pt idx="44">
                  <c:v>75.15685584000056</c:v>
                </c:pt>
                <c:pt idx="45">
                  <c:v>75.477146250000601</c:v>
                </c:pt>
                <c:pt idx="46">
                  <c:v>75.781548160000597</c:v>
                </c:pt>
                <c:pt idx="47">
                  <c:v>76.073048030000621</c:v>
                </c:pt>
                <c:pt idx="48">
                  <c:v>76.354632320000633</c:v>
                </c:pt>
                <c:pt idx="49">
                  <c:v>76.629287490000678</c:v>
                </c:pt>
                <c:pt idx="50">
                  <c:v>76.900000000000716</c:v>
                </c:pt>
                <c:pt idx="51">
                  <c:v>77.169261754001369</c:v>
                </c:pt>
                <c:pt idx="52">
                  <c:v>77.437586432001382</c:v>
                </c:pt>
                <c:pt idx="53">
                  <c:v>77.704993158001415</c:v>
                </c:pt>
                <c:pt idx="54">
                  <c:v>77.971501056001443</c:v>
                </c:pt>
                <c:pt idx="55">
                  <c:v>78.237129250001459</c:v>
                </c:pt>
                <c:pt idx="56">
                  <c:v>78.50189686400148</c:v>
                </c:pt>
                <c:pt idx="57">
                  <c:v>78.765823022001513</c:v>
                </c:pt>
                <c:pt idx="58">
                  <c:v>79.028926848001532</c:v>
                </c:pt>
                <c:pt idx="59">
                  <c:v>79.291227466001544</c:v>
                </c:pt>
                <c:pt idx="60">
                  <c:v>79.552744000001582</c:v>
                </c:pt>
                <c:pt idx="61">
                  <c:v>79.813495574001593</c:v>
                </c:pt>
                <c:pt idx="62">
                  <c:v>80.073501312001625</c:v>
                </c:pt>
                <c:pt idx="63">
                  <c:v>80.332780338001641</c:v>
                </c:pt>
                <c:pt idx="64">
                  <c:v>80.591351776001673</c:v>
                </c:pt>
                <c:pt idx="65">
                  <c:v>80.849234750001699</c:v>
                </c:pt>
                <c:pt idx="66">
                  <c:v>81.106448384001723</c:v>
                </c:pt>
                <c:pt idx="67">
                  <c:v>81.363011802001751</c:v>
                </c:pt>
                <c:pt idx="68">
                  <c:v>81.618944128001772</c:v>
                </c:pt>
                <c:pt idx="69">
                  <c:v>81.874264486001792</c:v>
                </c:pt>
                <c:pt idx="70">
                  <c:v>82.128992000001816</c:v>
                </c:pt>
                <c:pt idx="71">
                  <c:v>82.383145794001848</c:v>
                </c:pt>
                <c:pt idx="72">
                  <c:v>82.636744992001866</c:v>
                </c:pt>
                <c:pt idx="73">
                  <c:v>82.889808718001888</c:v>
                </c:pt>
                <c:pt idx="74">
                  <c:v>83.142356096001919</c:v>
                </c:pt>
                <c:pt idx="75">
                  <c:v>83.39440625000195</c:v>
                </c:pt>
                <c:pt idx="76">
                  <c:v>83.645978304001972</c:v>
                </c:pt>
                <c:pt idx="77">
                  <c:v>83.897091382002003</c:v>
                </c:pt>
                <c:pt idx="78">
                  <c:v>84.147764608002021</c:v>
                </c:pt>
                <c:pt idx="79">
                  <c:v>84.398017106002044</c:v>
                </c:pt>
                <c:pt idx="80">
                  <c:v>84.647868000002077</c:v>
                </c:pt>
                <c:pt idx="81">
                  <c:v>84.897336414002098</c:v>
                </c:pt>
                <c:pt idx="82">
                  <c:v>85.146441472002124</c:v>
                </c:pt>
                <c:pt idx="83">
                  <c:v>85.395202298002161</c:v>
                </c:pt>
                <c:pt idx="84">
                  <c:v>85.643638016002186</c:v>
                </c:pt>
                <c:pt idx="85">
                  <c:v>85.891767750002217</c:v>
                </c:pt>
                <c:pt idx="86">
                  <c:v>86.139610624002245</c:v>
                </c:pt>
                <c:pt idx="87">
                  <c:v>86.387185762002261</c:v>
                </c:pt>
                <c:pt idx="88">
                  <c:v>86.634512288002298</c:v>
                </c:pt>
                <c:pt idx="89">
                  <c:v>86.881609326002319</c:v>
                </c:pt>
                <c:pt idx="90">
                  <c:v>87.128496000002343</c:v>
                </c:pt>
                <c:pt idx="91">
                  <c:v>87.375191434002375</c:v>
                </c:pt>
                <c:pt idx="92">
                  <c:v>87.621714752002404</c:v>
                </c:pt>
                <c:pt idx="93">
                  <c:v>87.868085078002437</c:v>
                </c:pt>
                <c:pt idx="94">
                  <c:v>88.114321536002464</c:v>
                </c:pt>
                <c:pt idx="95">
                  <c:v>88.360443250002504</c:v>
                </c:pt>
                <c:pt idx="96">
                  <c:v>88.60646934400252</c:v>
                </c:pt>
                <c:pt idx="97">
                  <c:v>88.852418942002544</c:v>
                </c:pt>
                <c:pt idx="98">
                  <c:v>89.098311168002581</c:v>
                </c:pt>
                <c:pt idx="99">
                  <c:v>89.344165146002609</c:v>
                </c:pt>
                <c:pt idx="100">
                  <c:v>89.590000000002647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348-4E23-99DD-DD5964557CD7}"/>
            </c:ext>
          </c:extLst>
        </c:ser>
        <c:ser>
          <c:idx val="7"/>
          <c:order val="11"/>
          <c:spPr>
            <a:ln w="12700">
              <a:solidFill>
                <a:schemeClr val="accent5"/>
              </a:solidFill>
            </a:ln>
            <a:effectLst/>
          </c:spPr>
          <c:marker>
            <c:symbol val="none"/>
          </c:marker>
          <c:xVal>
            <c:numRef>
              <c:f>'Figure 1'!$G$2:$G$102</c:f>
              <c:numCache>
                <c:formatCode>General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</c:numCache>
            </c:numRef>
          </c:xVal>
          <c:yVal>
            <c:numRef>
              <c:f>'Figure 1'!$O$2:$O$102</c:f>
              <c:numCache>
                <c:formatCode>0.00</c:formatCode>
                <c:ptCount val="101"/>
                <c:pt idx="0">
                  <c:v>0</c:v>
                </c:pt>
                <c:pt idx="1">
                  <c:v>5.1573435900000106</c:v>
                </c:pt>
                <c:pt idx="2">
                  <c:v>10.115896320000022</c:v>
                </c:pt>
                <c:pt idx="3">
                  <c:v>14.879676130000028</c:v>
                </c:pt>
                <c:pt idx="4">
                  <c:v>19.452700960000044</c:v>
                </c:pt>
                <c:pt idx="5">
                  <c:v>23.838988750000052</c:v>
                </c:pt>
                <c:pt idx="6">
                  <c:v>28.042557440000056</c:v>
                </c:pt>
                <c:pt idx="7">
                  <c:v>32.067424970000069</c:v>
                </c:pt>
                <c:pt idx="8">
                  <c:v>35.917609280000086</c:v>
                </c:pt>
                <c:pt idx="9">
                  <c:v>39.597128310000087</c:v>
                </c:pt>
                <c:pt idx="10">
                  <c:v>43.110000000000099</c:v>
                </c:pt>
                <c:pt idx="11">
                  <c:v>46.460242290000117</c:v>
                </c:pt>
                <c:pt idx="12">
                  <c:v>49.651873120000118</c:v>
                </c:pt>
                <c:pt idx="13">
                  <c:v>52.688910430000135</c:v>
                </c:pt>
                <c:pt idx="14">
                  <c:v>55.575372160000143</c:v>
                </c:pt>
                <c:pt idx="15">
                  <c:v>58.315276250000153</c:v>
                </c:pt>
                <c:pt idx="16">
                  <c:v>60.91264064000017</c:v>
                </c:pt>
                <c:pt idx="17">
                  <c:v>63.371483270000184</c:v>
                </c:pt>
                <c:pt idx="18">
                  <c:v>65.695822080000184</c:v>
                </c:pt>
                <c:pt idx="19">
                  <c:v>67.88967501000019</c:v>
                </c:pt>
                <c:pt idx="20">
                  <c:v>69.957060000000212</c:v>
                </c:pt>
                <c:pt idx="21">
                  <c:v>71.901994990000233</c:v>
                </c:pt>
                <c:pt idx="22">
                  <c:v>73.728497920000251</c:v>
                </c:pt>
                <c:pt idx="23">
                  <c:v>75.440586730000248</c:v>
                </c:pt>
                <c:pt idx="24">
                  <c:v>77.042279360000265</c:v>
                </c:pt>
                <c:pt idx="25">
                  <c:v>78.537593750000269</c:v>
                </c:pt>
                <c:pt idx="26">
                  <c:v>79.930547840000301</c:v>
                </c:pt>
                <c:pt idx="27">
                  <c:v>81.225159570000329</c:v>
                </c:pt>
                <c:pt idx="28">
                  <c:v>82.425446880000322</c:v>
                </c:pt>
                <c:pt idx="29">
                  <c:v>83.535427710000334</c:v>
                </c:pt>
                <c:pt idx="30">
                  <c:v>84.559120000000348</c:v>
                </c:pt>
                <c:pt idx="31">
                  <c:v>85.500541690000361</c:v>
                </c:pt>
                <c:pt idx="32">
                  <c:v>86.363710720000398</c:v>
                </c:pt>
                <c:pt idx="33">
                  <c:v>87.152645030000414</c:v>
                </c:pt>
                <c:pt idx="34">
                  <c:v>87.871362560000449</c:v>
                </c:pt>
                <c:pt idx="35">
                  <c:v>88.523881250000443</c:v>
                </c:pt>
                <c:pt idx="36">
                  <c:v>89.114219040000464</c:v>
                </c:pt>
                <c:pt idx="37">
                  <c:v>89.646393870000495</c:v>
                </c:pt>
                <c:pt idx="38">
                  <c:v>90.124423680000504</c:v>
                </c:pt>
                <c:pt idx="39">
                  <c:v>90.552326410000546</c:v>
                </c:pt>
                <c:pt idx="40">
                  <c:v>90.934120000000561</c:v>
                </c:pt>
                <c:pt idx="41">
                  <c:v>91.273822390000561</c:v>
                </c:pt>
                <c:pt idx="42">
                  <c:v>91.575451520000627</c:v>
                </c:pt>
                <c:pt idx="43">
                  <c:v>91.843025330000643</c:v>
                </c:pt>
                <c:pt idx="44">
                  <c:v>92.080561760000677</c:v>
                </c:pt>
                <c:pt idx="45">
                  <c:v>92.292078750000684</c:v>
                </c:pt>
                <c:pt idx="46">
                  <c:v>92.481594240000703</c:v>
                </c:pt>
                <c:pt idx="47">
                  <c:v>92.653126170000718</c:v>
                </c:pt>
                <c:pt idx="48">
                  <c:v>92.810692480000768</c:v>
                </c:pt>
                <c:pt idx="49">
                  <c:v>92.958311110000807</c:v>
                </c:pt>
                <c:pt idx="50">
                  <c:v>93.100000000000819</c:v>
                </c:pt>
                <c:pt idx="51">
                  <c:v>93.239113806001839</c:v>
                </c:pt>
                <c:pt idx="52">
                  <c:v>93.376354048001872</c:v>
                </c:pt>
                <c:pt idx="53">
                  <c:v>93.511758962001906</c:v>
                </c:pt>
                <c:pt idx="54">
                  <c:v>93.645366784001936</c:v>
                </c:pt>
                <c:pt idx="55">
                  <c:v>93.777215750001972</c:v>
                </c:pt>
                <c:pt idx="56">
                  <c:v>93.907344096001992</c:v>
                </c:pt>
                <c:pt idx="57">
                  <c:v>94.035790058002036</c:v>
                </c:pt>
                <c:pt idx="58">
                  <c:v>94.162591872002054</c:v>
                </c:pt>
                <c:pt idx="59">
                  <c:v>94.287787774002084</c:v>
                </c:pt>
                <c:pt idx="60">
                  <c:v>94.41141600000212</c:v>
                </c:pt>
                <c:pt idx="61">
                  <c:v>94.533514786002158</c:v>
                </c:pt>
                <c:pt idx="62">
                  <c:v>94.654122368002191</c:v>
                </c:pt>
                <c:pt idx="63">
                  <c:v>94.773276982002216</c:v>
                </c:pt>
                <c:pt idx="64">
                  <c:v>94.891016864002253</c:v>
                </c:pt>
                <c:pt idx="65">
                  <c:v>95.007380250002285</c:v>
                </c:pt>
                <c:pt idx="66">
                  <c:v>95.12240537600232</c:v>
                </c:pt>
                <c:pt idx="67">
                  <c:v>95.236130478002352</c:v>
                </c:pt>
                <c:pt idx="68">
                  <c:v>95.348593792002376</c:v>
                </c:pt>
                <c:pt idx="69">
                  <c:v>95.459833554002415</c:v>
                </c:pt>
                <c:pt idx="70">
                  <c:v>95.56988800000245</c:v>
                </c:pt>
                <c:pt idx="71">
                  <c:v>95.678795366002475</c:v>
                </c:pt>
                <c:pt idx="72">
                  <c:v>95.786593888002514</c:v>
                </c:pt>
                <c:pt idx="73">
                  <c:v>95.893321802002546</c:v>
                </c:pt>
                <c:pt idx="74">
                  <c:v>95.999017344002581</c:v>
                </c:pt>
                <c:pt idx="75">
                  <c:v>96.103718750002614</c:v>
                </c:pt>
                <c:pt idx="76">
                  <c:v>96.207464256002652</c:v>
                </c:pt>
                <c:pt idx="77">
                  <c:v>96.310292098002691</c:v>
                </c:pt>
                <c:pt idx="78">
                  <c:v>96.412240512002711</c:v>
                </c:pt>
                <c:pt idx="79">
                  <c:v>96.51334773400275</c:v>
                </c:pt>
                <c:pt idx="80">
                  <c:v>96.613652000002787</c:v>
                </c:pt>
                <c:pt idx="81">
                  <c:v>96.713191546002818</c:v>
                </c:pt>
                <c:pt idx="82">
                  <c:v>96.812004608002852</c:v>
                </c:pt>
                <c:pt idx="83">
                  <c:v>96.910129422002896</c:v>
                </c:pt>
                <c:pt idx="84">
                  <c:v>97.007604224002932</c:v>
                </c:pt>
                <c:pt idx="85">
                  <c:v>97.104467250002969</c:v>
                </c:pt>
                <c:pt idx="86">
                  <c:v>97.200756736003001</c:v>
                </c:pt>
                <c:pt idx="87">
                  <c:v>97.296510918003037</c:v>
                </c:pt>
                <c:pt idx="88">
                  <c:v>97.391768032003071</c:v>
                </c:pt>
                <c:pt idx="89">
                  <c:v>97.486566314003113</c:v>
                </c:pt>
                <c:pt idx="90">
                  <c:v>97.580944000003143</c:v>
                </c:pt>
                <c:pt idx="91">
                  <c:v>97.674939326003184</c:v>
                </c:pt>
                <c:pt idx="92">
                  <c:v>97.768590528003216</c:v>
                </c:pt>
                <c:pt idx="93">
                  <c:v>97.861935842003263</c:v>
                </c:pt>
                <c:pt idx="94">
                  <c:v>97.95501350400329</c:v>
                </c:pt>
                <c:pt idx="95">
                  <c:v>98.047861750003335</c:v>
                </c:pt>
                <c:pt idx="96">
                  <c:v>98.140518816003379</c:v>
                </c:pt>
                <c:pt idx="97">
                  <c:v>98.233022938003415</c:v>
                </c:pt>
                <c:pt idx="98">
                  <c:v>98.32541235200344</c:v>
                </c:pt>
                <c:pt idx="99">
                  <c:v>98.417725294003489</c:v>
                </c:pt>
                <c:pt idx="100">
                  <c:v>98.510000000003529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348-4E23-99DD-DD596455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661760"/>
        <c:axId val="783655528"/>
      </c:scatterChart>
      <c:valAx>
        <c:axId val="783661760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655528"/>
        <c:crosses val="autoZero"/>
        <c:crossBetween val="midCat"/>
        <c:minorUnit val="1"/>
      </c:valAx>
      <c:valAx>
        <c:axId val="7836555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>
                    <a:solidFill>
                      <a:sysClr val="windowText" lastClr="000000"/>
                    </a:solidFill>
                  </a:rPr>
                  <a:t>conversion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66176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S4'!$T$2</c:f>
              <c:strCache>
                <c:ptCount val="1"/>
                <c:pt idx="0">
                  <c:v>[LLA]eq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'Figure S4'!$A$3:$A$33</c:f>
              <c:numCache>
                <c:formatCode>0.00</c:formatCode>
                <c:ptCount val="31"/>
                <c:pt idx="0">
                  <c:v>0.2</c:v>
                </c:pt>
                <c:pt idx="1">
                  <c:v>0.22</c:v>
                </c:pt>
                <c:pt idx="2">
                  <c:v>0.24</c:v>
                </c:pt>
                <c:pt idx="3">
                  <c:v>0.26</c:v>
                </c:pt>
                <c:pt idx="4">
                  <c:v>0.28000000000000003</c:v>
                </c:pt>
                <c:pt idx="5">
                  <c:v>0.3</c:v>
                </c:pt>
                <c:pt idx="6">
                  <c:v>0.32</c:v>
                </c:pt>
                <c:pt idx="7">
                  <c:v>0.34</c:v>
                </c:pt>
                <c:pt idx="8">
                  <c:v>0.36</c:v>
                </c:pt>
                <c:pt idx="9">
                  <c:v>0.38</c:v>
                </c:pt>
                <c:pt idx="10">
                  <c:v>0.4</c:v>
                </c:pt>
                <c:pt idx="11">
                  <c:v>0.42</c:v>
                </c:pt>
                <c:pt idx="12">
                  <c:v>0.44</c:v>
                </c:pt>
                <c:pt idx="13">
                  <c:v>0.46</c:v>
                </c:pt>
                <c:pt idx="14">
                  <c:v>0.48</c:v>
                </c:pt>
                <c:pt idx="15">
                  <c:v>0.5</c:v>
                </c:pt>
                <c:pt idx="16">
                  <c:v>0.52</c:v>
                </c:pt>
                <c:pt idx="17">
                  <c:v>0.54</c:v>
                </c:pt>
                <c:pt idx="18">
                  <c:v>0.56000000000000005</c:v>
                </c:pt>
                <c:pt idx="19">
                  <c:v>0.57999999999999996</c:v>
                </c:pt>
                <c:pt idx="20">
                  <c:v>0.6</c:v>
                </c:pt>
                <c:pt idx="21">
                  <c:v>0.62</c:v>
                </c:pt>
                <c:pt idx="22">
                  <c:v>0.64</c:v>
                </c:pt>
                <c:pt idx="23">
                  <c:v>0.66</c:v>
                </c:pt>
                <c:pt idx="24">
                  <c:v>0.68</c:v>
                </c:pt>
                <c:pt idx="25">
                  <c:v>0.7</c:v>
                </c:pt>
                <c:pt idx="26">
                  <c:v>0.72</c:v>
                </c:pt>
                <c:pt idx="27">
                  <c:v>0.74</c:v>
                </c:pt>
                <c:pt idx="28">
                  <c:v>0.76</c:v>
                </c:pt>
                <c:pt idx="29">
                  <c:v>0.78</c:v>
                </c:pt>
                <c:pt idx="30">
                  <c:v>0.8</c:v>
                </c:pt>
              </c:numCache>
            </c:numRef>
          </c:xVal>
          <c:yVal>
            <c:numRef>
              <c:f>'Figure S4'!$T$3:$T$33</c:f>
              <c:numCache>
                <c:formatCode>0.0000</c:formatCode>
                <c:ptCount val="31"/>
                <c:pt idx="0">
                  <c:v>0.15307747934038324</c:v>
                </c:pt>
                <c:pt idx="1">
                  <c:v>0.15907595300597707</c:v>
                </c:pt>
                <c:pt idx="2">
                  <c:v>0.16581700378292499</c:v>
                </c:pt>
                <c:pt idx="3">
                  <c:v>0.1697616318978695</c:v>
                </c:pt>
                <c:pt idx="4">
                  <c:v>0.16995181795421505</c:v>
                </c:pt>
                <c:pt idx="5">
                  <c:v>0.16979948497200789</c:v>
                </c:pt>
                <c:pt idx="6">
                  <c:v>0.16784072088706622</c:v>
                </c:pt>
                <c:pt idx="7">
                  <c:v>0.16241620906157869</c:v>
                </c:pt>
                <c:pt idx="8">
                  <c:v>0.15802782696586884</c:v>
                </c:pt>
                <c:pt idx="9">
                  <c:v>0.1455085266784758</c:v>
                </c:pt>
                <c:pt idx="10">
                  <c:v>0.13829301057124962</c:v>
                </c:pt>
                <c:pt idx="11">
                  <c:v>0.13805716692216455</c:v>
                </c:pt>
                <c:pt idx="12">
                  <c:v>0.13218255526066533</c:v>
                </c:pt>
                <c:pt idx="13">
                  <c:v>0.11515423640401597</c:v>
                </c:pt>
                <c:pt idx="14">
                  <c:v>0.10711449637201947</c:v>
                </c:pt>
                <c:pt idx="15">
                  <c:v>8.7405137791627729E-2</c:v>
                </c:pt>
                <c:pt idx="16">
                  <c:v>6.9333101318715604E-2</c:v>
                </c:pt>
                <c:pt idx="17">
                  <c:v>6.6761833902425793E-2</c:v>
                </c:pt>
                <c:pt idx="18">
                  <c:v>5.4135398157089329E-2</c:v>
                </c:pt>
                <c:pt idx="19">
                  <c:v>5.7750559725519568E-2</c:v>
                </c:pt>
                <c:pt idx="20">
                  <c:v>6.4925387079388885E-2</c:v>
                </c:pt>
                <c:pt idx="21">
                  <c:v>5.5699318687183121E-2</c:v>
                </c:pt>
                <c:pt idx="22">
                  <c:v>4.1471146074214718E-2</c:v>
                </c:pt>
                <c:pt idx="23">
                  <c:v>3.7488629174948267E-2</c:v>
                </c:pt>
                <c:pt idx="24">
                  <c:v>3.551532442867654E-2</c:v>
                </c:pt>
                <c:pt idx="25">
                  <c:v>3.1346281646350248E-2</c:v>
                </c:pt>
                <c:pt idx="26">
                  <c:v>1.7682111975584735E-2</c:v>
                </c:pt>
                <c:pt idx="27">
                  <c:v>4.3197800928945988E-3</c:v>
                </c:pt>
                <c:pt idx="28">
                  <c:v>6.3302177873317952E-3</c:v>
                </c:pt>
                <c:pt idx="29">
                  <c:v>1.3919040628468403E-2</c:v>
                </c:pt>
                <c:pt idx="30">
                  <c:v>9.6903592345448444E-3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3-4CC0-971E-7EFBB6F2B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091128"/>
        <c:axId val="765093424"/>
      </c:scatterChart>
      <c:scatterChart>
        <c:scatterStyle val="lineMarker"/>
        <c:varyColors val="0"/>
        <c:ser>
          <c:idx val="1"/>
          <c:order val="1"/>
          <c:tx>
            <c:strRef>
              <c:f>'Figure S4'!$R$2</c:f>
              <c:strCache>
                <c:ptCount val="1"/>
                <c:pt idx="0">
                  <c:v>new 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S4'!$A$3:$A$33</c:f>
              <c:numCache>
                <c:formatCode>0.00</c:formatCode>
                <c:ptCount val="31"/>
                <c:pt idx="0">
                  <c:v>0.2</c:v>
                </c:pt>
                <c:pt idx="1">
                  <c:v>0.22</c:v>
                </c:pt>
                <c:pt idx="2">
                  <c:v>0.24</c:v>
                </c:pt>
                <c:pt idx="3">
                  <c:v>0.26</c:v>
                </c:pt>
                <c:pt idx="4">
                  <c:v>0.28000000000000003</c:v>
                </c:pt>
                <c:pt idx="5">
                  <c:v>0.3</c:v>
                </c:pt>
                <c:pt idx="6">
                  <c:v>0.32</c:v>
                </c:pt>
                <c:pt idx="7">
                  <c:v>0.34</c:v>
                </c:pt>
                <c:pt idx="8">
                  <c:v>0.36</c:v>
                </c:pt>
                <c:pt idx="9">
                  <c:v>0.38</c:v>
                </c:pt>
                <c:pt idx="10">
                  <c:v>0.4</c:v>
                </c:pt>
                <c:pt idx="11">
                  <c:v>0.42</c:v>
                </c:pt>
                <c:pt idx="12">
                  <c:v>0.44</c:v>
                </c:pt>
                <c:pt idx="13">
                  <c:v>0.46</c:v>
                </c:pt>
                <c:pt idx="14">
                  <c:v>0.48</c:v>
                </c:pt>
                <c:pt idx="15">
                  <c:v>0.5</c:v>
                </c:pt>
                <c:pt idx="16">
                  <c:v>0.52</c:v>
                </c:pt>
                <c:pt idx="17">
                  <c:v>0.54</c:v>
                </c:pt>
                <c:pt idx="18">
                  <c:v>0.56000000000000005</c:v>
                </c:pt>
                <c:pt idx="19">
                  <c:v>0.57999999999999996</c:v>
                </c:pt>
                <c:pt idx="20">
                  <c:v>0.6</c:v>
                </c:pt>
                <c:pt idx="21">
                  <c:v>0.62</c:v>
                </c:pt>
                <c:pt idx="22">
                  <c:v>0.64</c:v>
                </c:pt>
                <c:pt idx="23">
                  <c:v>0.66</c:v>
                </c:pt>
                <c:pt idx="24">
                  <c:v>0.68</c:v>
                </c:pt>
                <c:pt idx="25">
                  <c:v>0.7</c:v>
                </c:pt>
                <c:pt idx="26">
                  <c:v>0.72</c:v>
                </c:pt>
                <c:pt idx="27">
                  <c:v>0.74</c:v>
                </c:pt>
                <c:pt idx="28">
                  <c:v>0.76</c:v>
                </c:pt>
                <c:pt idx="29">
                  <c:v>0.78</c:v>
                </c:pt>
                <c:pt idx="30">
                  <c:v>0.8</c:v>
                </c:pt>
              </c:numCache>
            </c:numRef>
          </c:xVal>
          <c:yVal>
            <c:numRef>
              <c:f>'Figure S4'!$R$3:$R$33</c:f>
              <c:numCache>
                <c:formatCode>0.0000</c:formatCode>
                <c:ptCount val="31"/>
                <c:pt idx="0">
                  <c:v>0.69682693672889284</c:v>
                </c:pt>
                <c:pt idx="1">
                  <c:v>0.70286957639050085</c:v>
                </c:pt>
                <c:pt idx="2">
                  <c:v>0.71046863778655311</c:v>
                </c:pt>
                <c:pt idx="3">
                  <c:v>0.55060583972431165</c:v>
                </c:pt>
                <c:pt idx="4">
                  <c:v>0.5150438141417365</c:v>
                </c:pt>
                <c:pt idx="5">
                  <c:v>0.55673457641925306</c:v>
                </c:pt>
                <c:pt idx="6">
                  <c:v>0.46353306629180402</c:v>
                </c:pt>
                <c:pt idx="7">
                  <c:v>0.45717615291926389</c:v>
                </c:pt>
                <c:pt idx="8">
                  <c:v>0.39113022377650958</c:v>
                </c:pt>
                <c:pt idx="9">
                  <c:v>0.34080949774625574</c:v>
                </c:pt>
                <c:pt idx="10">
                  <c:v>0.37684403751563439</c:v>
                </c:pt>
                <c:pt idx="11">
                  <c:v>0.41866164604411293</c:v>
                </c:pt>
                <c:pt idx="12">
                  <c:v>0.40354441720095952</c:v>
                </c:pt>
                <c:pt idx="13">
                  <c:v>0.36526216150124236</c:v>
                </c:pt>
                <c:pt idx="14">
                  <c:v>0.36058041520032091</c:v>
                </c:pt>
                <c:pt idx="15">
                  <c:v>0.35229926015877905</c:v>
                </c:pt>
                <c:pt idx="16">
                  <c:v>0.35032937044721624</c:v>
                </c:pt>
                <c:pt idx="17">
                  <c:v>0.36339975355357029</c:v>
                </c:pt>
                <c:pt idx="18">
                  <c:v>0.36466208453652221</c:v>
                </c:pt>
                <c:pt idx="19">
                  <c:v>0.39535732856682204</c:v>
                </c:pt>
                <c:pt idx="20">
                  <c:v>0.43968806210731176</c:v>
                </c:pt>
                <c:pt idx="21">
                  <c:v>0.45338265822134483</c:v>
                </c:pt>
                <c:pt idx="22">
                  <c:v>0.44811931559776458</c:v>
                </c:pt>
                <c:pt idx="23">
                  <c:v>0.45662828967080621</c:v>
                </c:pt>
                <c:pt idx="24">
                  <c:v>0.48305905453723746</c:v>
                </c:pt>
                <c:pt idx="25">
                  <c:v>0.52427414568911079</c:v>
                </c:pt>
                <c:pt idx="26">
                  <c:v>0.51669657906363675</c:v>
                </c:pt>
                <c:pt idx="27">
                  <c:v>0.4965285788584235</c:v>
                </c:pt>
                <c:pt idx="28">
                  <c:v>0.52293326376896454</c:v>
                </c:pt>
                <c:pt idx="29">
                  <c:v>0.5701488315034714</c:v>
                </c:pt>
                <c:pt idx="30">
                  <c:v>0.57291242858187053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13-4CC0-971E-7EFBB6F2B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589944"/>
        <c:axId val="738592896"/>
      </c:scatterChart>
      <c:valAx>
        <c:axId val="765091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[LLA]0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093424"/>
        <c:crosses val="autoZero"/>
        <c:crossBetween val="midCat"/>
      </c:valAx>
      <c:valAx>
        <c:axId val="765093424"/>
        <c:scaling>
          <c:orientation val="minMax"/>
          <c:max val="0.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5"/>
                    </a:solidFill>
                  </a:rPr>
                  <a:t>apparent [LLA]eq (M)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47853920100478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accent5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5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091128"/>
        <c:crosses val="autoZero"/>
        <c:crossBetween val="midCat"/>
        <c:majorUnit val="0.1"/>
        <c:minorUnit val="5.000000000000001E-2"/>
      </c:valAx>
      <c:valAx>
        <c:axId val="738592896"/>
        <c:scaling>
          <c:orientation val="minMax"/>
          <c:max val="1"/>
          <c:min val="-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accent2"/>
                    </a:solidFill>
                  </a:rPr>
                  <a:t>apparent k (s-1)</a:t>
                </a:r>
              </a:p>
            </c:rich>
          </c:tx>
          <c:layout>
            <c:manualLayout>
              <c:xMode val="edge"/>
              <c:yMode val="edge"/>
              <c:x val="0.92720822397200353"/>
              <c:y val="0.12537530968138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accent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589944"/>
        <c:crosses val="max"/>
        <c:crossBetween val="midCat"/>
        <c:majorUnit val="0.5"/>
        <c:minorUnit val="0.25"/>
      </c:valAx>
      <c:valAx>
        <c:axId val="7385899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73859289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'Table S17'!$E$9</c:f>
              <c:strCache>
                <c:ptCount val="1"/>
                <c:pt idx="0">
                  <c:v>ln [LLA]eq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7916797900262468"/>
                  <c:y val="-0.380954359871682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'Table S17'!$B$10:$B$13</c:f>
              <c:numCache>
                <c:formatCode>General</c:formatCode>
                <c:ptCount val="4"/>
                <c:pt idx="0">
                  <c:v>0.36670441277422156</c:v>
                </c:pt>
                <c:pt idx="1">
                  <c:v>0.35585516979273568</c:v>
                </c:pt>
                <c:pt idx="2">
                  <c:v>0.34562944652282951</c:v>
                </c:pt>
                <c:pt idx="3">
                  <c:v>0.33597499270934267</c:v>
                </c:pt>
              </c:numCache>
            </c:numRef>
          </c:xVal>
          <c:yVal>
            <c:numRef>
              <c:f>'Table S17'!$E$10:$E$13</c:f>
              <c:numCache>
                <c:formatCode>General</c:formatCode>
                <c:ptCount val="4"/>
                <c:pt idx="0">
                  <c:v>-2.7488721956224653</c:v>
                </c:pt>
                <c:pt idx="1">
                  <c:v>-2.6104698727633457</c:v>
                </c:pt>
                <c:pt idx="2">
                  <c:v>-2.4592389030394228</c:v>
                </c:pt>
                <c:pt idx="3">
                  <c:v>-2.2827824656978657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AB-4BA3-9AC7-E79FBE466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915048"/>
        <c:axId val="649911768"/>
      </c:scatterChart>
      <c:valAx>
        <c:axId val="649915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1000/RT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11768"/>
        <c:crossesAt val="-3"/>
        <c:crossBetween val="midCat"/>
        <c:majorUnit val="1.0000000000000002E-2"/>
      </c:valAx>
      <c:valAx>
        <c:axId val="649911768"/>
        <c:scaling>
          <c:orientation val="minMax"/>
          <c:max val="-2"/>
          <c:min val="-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ln[LLA]eq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15048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S5 (2)'!$S$5</c:f>
              <c:strCache>
                <c:ptCount val="1"/>
                <c:pt idx="0">
                  <c:v>w5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7030A0"/>
                </a:solidFill>
              </a:ln>
              <a:effectLst/>
            </c:spPr>
          </c:marker>
          <c:xVal>
            <c:numRef>
              <c:f>'Table S5 (2)'!$P$6:$P$36</c:f>
              <c:numCache>
                <c:formatCode>0.0000</c:formatCode>
                <c:ptCount val="31"/>
                <c:pt idx="0">
                  <c:v>0.73674340946237515</c:v>
                </c:pt>
                <c:pt idx="1">
                  <c:v>0.76165923339906139</c:v>
                </c:pt>
                <c:pt idx="2">
                  <c:v>0.79110881534645883</c:v>
                </c:pt>
                <c:pt idx="3">
                  <c:v>0.87277044946460969</c:v>
                </c:pt>
                <c:pt idx="4">
                  <c:v>0.96141846172637102</c:v>
                </c:pt>
                <c:pt idx="5">
                  <c:v>1.0061785820945945</c:v>
                </c:pt>
                <c:pt idx="6">
                  <c:v>1.0885439952431821</c:v>
                </c:pt>
                <c:pt idx="7">
                  <c:v>1.2444472021571718</c:v>
                </c:pt>
                <c:pt idx="8">
                  <c:v>1.4303386413533399</c:v>
                </c:pt>
                <c:pt idx="9">
                  <c:v>1.6144763394909614</c:v>
                </c:pt>
                <c:pt idx="10">
                  <c:v>1.7562855369231045</c:v>
                </c:pt>
                <c:pt idx="11">
                  <c:v>1.9735204531610693</c:v>
                </c:pt>
                <c:pt idx="12">
                  <c:v>2.4488190937656644</c:v>
                </c:pt>
                <c:pt idx="13">
                  <c:v>2.6211734298457157</c:v>
                </c:pt>
                <c:pt idx="14">
                  <c:v>3.40307147517946</c:v>
                </c:pt>
                <c:pt idx="15">
                  <c:v>6.0800399823892288</c:v>
                </c:pt>
                <c:pt idx="16">
                  <c:v>6.9077552789821368</c:v>
                </c:pt>
                <c:pt idx="17">
                  <c:v>6.9077552789821368</c:v>
                </c:pt>
                <c:pt idx="18">
                  <c:v>6.9077552789821368</c:v>
                </c:pt>
                <c:pt idx="19">
                  <c:v>6.9077552789821368</c:v>
                </c:pt>
                <c:pt idx="20">
                  <c:v>6.9077552789821368</c:v>
                </c:pt>
                <c:pt idx="21">
                  <c:v>6.9077552789821368</c:v>
                </c:pt>
                <c:pt idx="22">
                  <c:v>6.9077552789821368</c:v>
                </c:pt>
                <c:pt idx="23">
                  <c:v>6.9077552789821368</c:v>
                </c:pt>
                <c:pt idx="24">
                  <c:v>6.9077552789821368</c:v>
                </c:pt>
                <c:pt idx="25">
                  <c:v>6.9077552789821368</c:v>
                </c:pt>
                <c:pt idx="26">
                  <c:v>6.9077552789821368</c:v>
                </c:pt>
                <c:pt idx="27">
                  <c:v>6.9077552789821368</c:v>
                </c:pt>
                <c:pt idx="28">
                  <c:v>6.9077552789821368</c:v>
                </c:pt>
                <c:pt idx="29">
                  <c:v>6.9077552789821368</c:v>
                </c:pt>
                <c:pt idx="30">
                  <c:v>6.9077552789821368</c:v>
                </c:pt>
              </c:numCache>
            </c:numRef>
          </c:xVal>
          <c:yVal>
            <c:numRef>
              <c:f>'Table S5 (2)'!$S$6:$S$36</c:f>
              <c:numCache>
                <c:formatCode>0.0000</c:formatCode>
                <c:ptCount val="31"/>
                <c:pt idx="0">
                  <c:v>0.22912517273683386</c:v>
                </c:pt>
                <c:pt idx="1">
                  <c:v>0.21798730173793801</c:v>
                </c:pt>
                <c:pt idx="2">
                  <c:v>0.2055188276119537</c:v>
                </c:pt>
                <c:pt idx="3">
                  <c:v>0.17455054922276594</c:v>
                </c:pt>
                <c:pt idx="4">
                  <c:v>0.14619163879994368</c:v>
                </c:pt>
                <c:pt idx="5">
                  <c:v>0.13367321330629661</c:v>
                </c:pt>
                <c:pt idx="6">
                  <c:v>0.1133711884034292</c:v>
                </c:pt>
                <c:pt idx="7">
                  <c:v>8.3001682167355317E-2</c:v>
                </c:pt>
                <c:pt idx="8">
                  <c:v>5.7229986256471618E-2</c:v>
                </c:pt>
                <c:pt idx="9">
                  <c:v>3.9598949890818864E-2</c:v>
                </c:pt>
                <c:pt idx="10">
                  <c:v>2.9820145993093565E-2</c:v>
                </c:pt>
                <c:pt idx="11">
                  <c:v>1.9311762624241616E-2</c:v>
                </c:pt>
                <c:pt idx="12">
                  <c:v>7.4641912891397931E-3</c:v>
                </c:pt>
                <c:pt idx="13">
                  <c:v>5.2878324615821988E-3</c:v>
                </c:pt>
                <c:pt idx="14">
                  <c:v>1.1069542540559005E-3</c:v>
                </c:pt>
                <c:pt idx="15">
                  <c:v>5.235333735936991E-6</c:v>
                </c:pt>
                <c:pt idx="16">
                  <c:v>1.0000000000000004E-6</c:v>
                </c:pt>
                <c:pt idx="17">
                  <c:v>1.0000000000000004E-6</c:v>
                </c:pt>
                <c:pt idx="18">
                  <c:v>1.0000000000000004E-6</c:v>
                </c:pt>
                <c:pt idx="19">
                  <c:v>1.0000000000000004E-6</c:v>
                </c:pt>
                <c:pt idx="20">
                  <c:v>1.0000000000000004E-6</c:v>
                </c:pt>
                <c:pt idx="21">
                  <c:v>1.0000000000000004E-6</c:v>
                </c:pt>
                <c:pt idx="22">
                  <c:v>1.0000000000000004E-6</c:v>
                </c:pt>
                <c:pt idx="23">
                  <c:v>1.0000000000000004E-6</c:v>
                </c:pt>
                <c:pt idx="24">
                  <c:v>1.0000000000000004E-6</c:v>
                </c:pt>
                <c:pt idx="25">
                  <c:v>1.0000000000000004E-6</c:v>
                </c:pt>
                <c:pt idx="26">
                  <c:v>1.0000000000000004E-6</c:v>
                </c:pt>
                <c:pt idx="27">
                  <c:v>1.0000000000000004E-6</c:v>
                </c:pt>
                <c:pt idx="28">
                  <c:v>1.0000000000000004E-6</c:v>
                </c:pt>
                <c:pt idx="29">
                  <c:v>1.0000000000000004E-6</c:v>
                </c:pt>
                <c:pt idx="30">
                  <c:v>1.0000000000000004E-6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45-45CC-AC1D-4206A1A9E918}"/>
            </c:ext>
          </c:extLst>
        </c:ser>
        <c:ser>
          <c:idx val="1"/>
          <c:order val="1"/>
          <c:tx>
            <c:strRef>
              <c:f>'Table S5 (2)'!$Z$5</c:f>
              <c:strCache>
                <c:ptCount val="1"/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5246992898893774"/>
                  <c:y val="0.4610557013706619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7030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'Table S5 (2)'!$AH$14:$AH$15</c:f>
              <c:numCache>
                <c:formatCode>General</c:formatCode>
                <c:ptCount val="2"/>
              </c:numCache>
            </c:numRef>
          </c:xVal>
          <c:yVal>
            <c:numRef>
              <c:f>'Table S5 (2)'!$AI$14:$AI$15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45-45CC-AC1D-4206A1A9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S5 (2)'!$S$5</c:f>
              <c:strCache>
                <c:ptCount val="1"/>
                <c:pt idx="0">
                  <c:v>w5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'Table S5 (2)'!$P$6:$P$36</c:f>
              <c:numCache>
                <c:formatCode>0.0000</c:formatCode>
                <c:ptCount val="31"/>
                <c:pt idx="0">
                  <c:v>0.73674340946237515</c:v>
                </c:pt>
                <c:pt idx="1">
                  <c:v>0.76165923339906139</c:v>
                </c:pt>
                <c:pt idx="2">
                  <c:v>0.79110881534645883</c:v>
                </c:pt>
                <c:pt idx="3">
                  <c:v>0.87277044946460969</c:v>
                </c:pt>
                <c:pt idx="4">
                  <c:v>0.96141846172637102</c:v>
                </c:pt>
                <c:pt idx="5">
                  <c:v>1.0061785820945945</c:v>
                </c:pt>
                <c:pt idx="6">
                  <c:v>1.0885439952431821</c:v>
                </c:pt>
                <c:pt idx="7">
                  <c:v>1.2444472021571718</c:v>
                </c:pt>
                <c:pt idx="8">
                  <c:v>1.4303386413533399</c:v>
                </c:pt>
                <c:pt idx="9">
                  <c:v>1.6144763394909614</c:v>
                </c:pt>
                <c:pt idx="10">
                  <c:v>1.7562855369231045</c:v>
                </c:pt>
                <c:pt idx="11">
                  <c:v>1.9735204531610693</c:v>
                </c:pt>
                <c:pt idx="12">
                  <c:v>2.4488190937656644</c:v>
                </c:pt>
                <c:pt idx="13">
                  <c:v>2.6211734298457157</c:v>
                </c:pt>
                <c:pt idx="14">
                  <c:v>3.40307147517946</c:v>
                </c:pt>
                <c:pt idx="15">
                  <c:v>6.0800399823892288</c:v>
                </c:pt>
                <c:pt idx="16">
                  <c:v>6.9077552789821368</c:v>
                </c:pt>
                <c:pt idx="17">
                  <c:v>6.9077552789821368</c:v>
                </c:pt>
                <c:pt idx="18">
                  <c:v>6.9077552789821368</c:v>
                </c:pt>
                <c:pt idx="19">
                  <c:v>6.9077552789821368</c:v>
                </c:pt>
                <c:pt idx="20">
                  <c:v>6.9077552789821368</c:v>
                </c:pt>
                <c:pt idx="21">
                  <c:v>6.9077552789821368</c:v>
                </c:pt>
                <c:pt idx="22">
                  <c:v>6.9077552789821368</c:v>
                </c:pt>
                <c:pt idx="23">
                  <c:v>6.9077552789821368</c:v>
                </c:pt>
                <c:pt idx="24">
                  <c:v>6.9077552789821368</c:v>
                </c:pt>
                <c:pt idx="25">
                  <c:v>6.9077552789821368</c:v>
                </c:pt>
                <c:pt idx="26">
                  <c:v>6.9077552789821368</c:v>
                </c:pt>
                <c:pt idx="27">
                  <c:v>6.9077552789821368</c:v>
                </c:pt>
                <c:pt idx="28">
                  <c:v>6.9077552789821368</c:v>
                </c:pt>
                <c:pt idx="29">
                  <c:v>6.9077552789821368</c:v>
                </c:pt>
                <c:pt idx="30">
                  <c:v>6.9077552789821368</c:v>
                </c:pt>
              </c:numCache>
            </c:numRef>
          </c:xVal>
          <c:yVal>
            <c:numRef>
              <c:f>'Table S5 (2)'!$T$6:$T$36</c:f>
              <c:numCache>
                <c:formatCode>0.0000</c:formatCode>
                <c:ptCount val="31"/>
                <c:pt idx="0">
                  <c:v>9.8702922686169051E-2</c:v>
                </c:pt>
                <c:pt idx="1">
                  <c:v>8.8203715055937798E-2</c:v>
                </c:pt>
                <c:pt idx="2">
                  <c:v>8.4705355017106229E-2</c:v>
                </c:pt>
                <c:pt idx="3">
                  <c:v>6.879734059345391E-2</c:v>
                </c:pt>
                <c:pt idx="4">
                  <c:v>5.1143891288376792E-2</c:v>
                </c:pt>
                <c:pt idx="5">
                  <c:v>4.0005390293570871E-2</c:v>
                </c:pt>
                <c:pt idx="6">
                  <c:v>2.5092582198894504E-2</c:v>
                </c:pt>
                <c:pt idx="7">
                  <c:v>1.5650041336822997E-2</c:v>
                </c:pt>
                <c:pt idx="8">
                  <c:v>9.0493166100656473E-3</c:v>
                </c:pt>
                <c:pt idx="9">
                  <c:v>4.2113414144337698E-3</c:v>
                </c:pt>
                <c:pt idx="10">
                  <c:v>1.127959375927991E-3</c:v>
                </c:pt>
                <c:pt idx="11">
                  <c:v>1.0000000000000004E-6</c:v>
                </c:pt>
                <c:pt idx="12">
                  <c:v>1.0000000000000004E-6</c:v>
                </c:pt>
                <c:pt idx="13">
                  <c:v>1.0000000000000004E-6</c:v>
                </c:pt>
                <c:pt idx="14">
                  <c:v>1.0000000000000004E-6</c:v>
                </c:pt>
                <c:pt idx="15">
                  <c:v>1.0000000000000004E-6</c:v>
                </c:pt>
                <c:pt idx="16">
                  <c:v>1.0000000000000004E-6</c:v>
                </c:pt>
                <c:pt idx="17">
                  <c:v>1.0000000000000004E-6</c:v>
                </c:pt>
                <c:pt idx="18">
                  <c:v>1.0000000000000004E-6</c:v>
                </c:pt>
                <c:pt idx="19">
                  <c:v>1.0000000000000004E-6</c:v>
                </c:pt>
                <c:pt idx="20">
                  <c:v>1.0000000000000004E-6</c:v>
                </c:pt>
                <c:pt idx="21">
                  <c:v>1.0000000000000004E-6</c:v>
                </c:pt>
                <c:pt idx="22">
                  <c:v>1.0000000000000004E-6</c:v>
                </c:pt>
                <c:pt idx="23">
                  <c:v>1.0000000000000004E-6</c:v>
                </c:pt>
                <c:pt idx="24">
                  <c:v>1.0000000000000004E-6</c:v>
                </c:pt>
                <c:pt idx="25">
                  <c:v>1.0000000000000004E-6</c:v>
                </c:pt>
                <c:pt idx="26">
                  <c:v>1.0000000000000004E-6</c:v>
                </c:pt>
                <c:pt idx="27">
                  <c:v>1.0000000000000004E-6</c:v>
                </c:pt>
                <c:pt idx="28">
                  <c:v>1.0000000000000004E-6</c:v>
                </c:pt>
                <c:pt idx="29">
                  <c:v>1.0000000000000004E-6</c:v>
                </c:pt>
                <c:pt idx="30">
                  <c:v>1.0000000000000004E-6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98-449D-83DC-1DCD23B1DE06}"/>
            </c:ext>
          </c:extLst>
        </c:ser>
        <c:ser>
          <c:idx val="1"/>
          <c:order val="1"/>
          <c:tx>
            <c:strRef>
              <c:f>'Table S5 (2)'!$Z$5</c:f>
              <c:strCache>
                <c:ptCount val="1"/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'Table S5 (2)'!$AH$20:$AH$21</c:f>
              <c:numCache>
                <c:formatCode>General</c:formatCode>
                <c:ptCount val="2"/>
              </c:numCache>
            </c:numRef>
          </c:xVal>
          <c:yVal>
            <c:numRef>
              <c:f>'Table S5 (2)'!$AI$20:$AI$21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98-449D-83DC-1DCD23B1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S5 (2)'!$S$5</c:f>
              <c:strCache>
                <c:ptCount val="1"/>
                <c:pt idx="0">
                  <c:v>w5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'Table S5 (2)'!$P$6:$P$36</c:f>
              <c:numCache>
                <c:formatCode>0.0000</c:formatCode>
                <c:ptCount val="31"/>
                <c:pt idx="0">
                  <c:v>0.73674340946237515</c:v>
                </c:pt>
                <c:pt idx="1">
                  <c:v>0.76165923339906139</c:v>
                </c:pt>
                <c:pt idx="2">
                  <c:v>0.79110881534645883</c:v>
                </c:pt>
                <c:pt idx="3">
                  <c:v>0.87277044946460969</c:v>
                </c:pt>
                <c:pt idx="4">
                  <c:v>0.96141846172637102</c:v>
                </c:pt>
                <c:pt idx="5">
                  <c:v>1.0061785820945945</c:v>
                </c:pt>
                <c:pt idx="6">
                  <c:v>1.0885439952431821</c:v>
                </c:pt>
                <c:pt idx="7">
                  <c:v>1.2444472021571718</c:v>
                </c:pt>
                <c:pt idx="8">
                  <c:v>1.4303386413533399</c:v>
                </c:pt>
                <c:pt idx="9">
                  <c:v>1.6144763394909614</c:v>
                </c:pt>
                <c:pt idx="10">
                  <c:v>1.7562855369231045</c:v>
                </c:pt>
                <c:pt idx="11">
                  <c:v>1.9735204531610693</c:v>
                </c:pt>
                <c:pt idx="12">
                  <c:v>2.4488190937656644</c:v>
                </c:pt>
                <c:pt idx="13">
                  <c:v>2.6211734298457157</c:v>
                </c:pt>
                <c:pt idx="14">
                  <c:v>3.40307147517946</c:v>
                </c:pt>
                <c:pt idx="15">
                  <c:v>6.0800399823892288</c:v>
                </c:pt>
                <c:pt idx="16">
                  <c:v>6.9077552789821368</c:v>
                </c:pt>
                <c:pt idx="17">
                  <c:v>6.9077552789821368</c:v>
                </c:pt>
                <c:pt idx="18">
                  <c:v>6.9077552789821368</c:v>
                </c:pt>
                <c:pt idx="19">
                  <c:v>6.9077552789821368</c:v>
                </c:pt>
                <c:pt idx="20">
                  <c:v>6.9077552789821368</c:v>
                </c:pt>
                <c:pt idx="21">
                  <c:v>6.9077552789821368</c:v>
                </c:pt>
                <c:pt idx="22">
                  <c:v>6.9077552789821368</c:v>
                </c:pt>
                <c:pt idx="23">
                  <c:v>6.9077552789821368</c:v>
                </c:pt>
                <c:pt idx="24">
                  <c:v>6.9077552789821368</c:v>
                </c:pt>
                <c:pt idx="25">
                  <c:v>6.9077552789821368</c:v>
                </c:pt>
                <c:pt idx="26">
                  <c:v>6.9077552789821368</c:v>
                </c:pt>
                <c:pt idx="27">
                  <c:v>6.9077552789821368</c:v>
                </c:pt>
                <c:pt idx="28">
                  <c:v>6.9077552789821368</c:v>
                </c:pt>
                <c:pt idx="29">
                  <c:v>6.9077552789821368</c:v>
                </c:pt>
                <c:pt idx="30">
                  <c:v>6.9077552789821368</c:v>
                </c:pt>
              </c:numCache>
            </c:numRef>
          </c:xVal>
          <c:yVal>
            <c:numRef>
              <c:f>'Table S5 (2)'!$V$6:$V$36</c:f>
              <c:numCache>
                <c:formatCode>0.0000</c:formatCode>
                <c:ptCount val="31"/>
                <c:pt idx="0">
                  <c:v>2.6905700961535658E-2</c:v>
                </c:pt>
                <c:pt idx="1">
                  <c:v>3.0934861576993714E-2</c:v>
                </c:pt>
                <c:pt idx="2">
                  <c:v>3.4523807546485916E-2</c:v>
                </c:pt>
                <c:pt idx="3">
                  <c:v>4.1068760497353599E-2</c:v>
                </c:pt>
                <c:pt idx="4">
                  <c:v>4.95025884989257E-2</c:v>
                </c:pt>
                <c:pt idx="5">
                  <c:v>5.7045925151555731E-2</c:v>
                </c:pt>
                <c:pt idx="6">
                  <c:v>6.8914787186903984E-2</c:v>
                </c:pt>
                <c:pt idx="7">
                  <c:v>8.448528527758957E-2</c:v>
                </c:pt>
                <c:pt idx="8">
                  <c:v>0.10415969459981969</c:v>
                </c:pt>
                <c:pt idx="9">
                  <c:v>0.12699337612915895</c:v>
                </c:pt>
                <c:pt idx="10">
                  <c:v>0.15128156650569599</c:v>
                </c:pt>
                <c:pt idx="11">
                  <c:v>0.18242286842244407</c:v>
                </c:pt>
                <c:pt idx="12">
                  <c:v>0.22214012451846715</c:v>
                </c:pt>
                <c:pt idx="13">
                  <c:v>0.23890143332756922</c:v>
                </c:pt>
                <c:pt idx="14">
                  <c:v>0.26436420883489792</c:v>
                </c:pt>
                <c:pt idx="15">
                  <c:v>0.2902488069686931</c:v>
                </c:pt>
                <c:pt idx="16">
                  <c:v>0.3151042428013982</c:v>
                </c:pt>
                <c:pt idx="17">
                  <c:v>0.32958147472349775</c:v>
                </c:pt>
                <c:pt idx="18">
                  <c:v>0.34659457153298101</c:v>
                </c:pt>
                <c:pt idx="19">
                  <c:v>0.36709600385851404</c:v>
                </c:pt>
                <c:pt idx="20">
                  <c:v>0.39084143713403108</c:v>
                </c:pt>
                <c:pt idx="21">
                  <c:v>0.43413480700728746</c:v>
                </c:pt>
                <c:pt idx="22">
                  <c:v>0.46373351690972231</c:v>
                </c:pt>
                <c:pt idx="23">
                  <c:v>0.47463534759249187</c:v>
                </c:pt>
                <c:pt idx="24">
                  <c:v>0.52783893594206699</c:v>
                </c:pt>
                <c:pt idx="25">
                  <c:v>0.5820096804924596</c:v>
                </c:pt>
                <c:pt idx="26">
                  <c:v>0.59518669173014715</c:v>
                </c:pt>
                <c:pt idx="27">
                  <c:v>0.60914822807506264</c:v>
                </c:pt>
                <c:pt idx="28">
                  <c:v>0.63912144569777662</c:v>
                </c:pt>
                <c:pt idx="29">
                  <c:v>0.66869457945856159</c:v>
                </c:pt>
                <c:pt idx="30">
                  <c:v>0.70462653706814216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4D-4AA8-AD00-1A7F86527B11}"/>
            </c:ext>
          </c:extLst>
        </c:ser>
        <c:ser>
          <c:idx val="1"/>
          <c:order val="1"/>
          <c:tx>
            <c:strRef>
              <c:f>'Table S5 (2)'!$Z$5</c:f>
              <c:strCache>
                <c:ptCount val="1"/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'Table S5 (2)'!$AH$26:$AH$27</c:f>
              <c:numCache>
                <c:formatCode>General</c:formatCode>
                <c:ptCount val="2"/>
              </c:numCache>
            </c:numRef>
          </c:xVal>
          <c:yVal>
            <c:numRef>
              <c:f>'Table S5 (2)'!$AI$26:$AI$27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4D-4AA8-AD00-1A7F86527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2_S1'!$E$1</c:f>
              <c:strCache>
                <c:ptCount val="1"/>
                <c:pt idx="0">
                  <c:v>log(dLLA/dt)_20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2_S1'!$E$2:$E$32</c:f>
              <c:numCache>
                <c:formatCode>0.0000</c:formatCode>
                <c:ptCount val="31"/>
                <c:pt idx="0">
                  <c:v>-1.4594915876939725</c:v>
                </c:pt>
                <c:pt idx="1">
                  <c:v>-1.4007974554163629</c:v>
                </c:pt>
                <c:pt idx="2">
                  <c:v>-1.3675467571999527</c:v>
                </c:pt>
                <c:pt idx="3">
                  <c:v>-1.2974660149817014</c:v>
                </c:pt>
                <c:pt idx="4">
                  <c:v>-1.2262279342548457</c:v>
                </c:pt>
                <c:pt idx="5">
                  <c:v>-1.1840395903868965</c:v>
                </c:pt>
                <c:pt idx="6">
                  <c:v>-1.121858895991195</c:v>
                </c:pt>
                <c:pt idx="7">
                  <c:v>-1.0548120899814486</c:v>
                </c:pt>
                <c:pt idx="8">
                  <c:v>-0.98458583542797684</c:v>
                </c:pt>
                <c:pt idx="9">
                  <c:v>-0.94742144930373873</c:v>
                </c:pt>
                <c:pt idx="10">
                  <c:v>-0.89722201402327884</c:v>
                </c:pt>
                <c:pt idx="11">
                  <c:v>-0.8176398232661094</c:v>
                </c:pt>
                <c:pt idx="12">
                  <c:v>-0.77041837004834846</c:v>
                </c:pt>
                <c:pt idx="13">
                  <c:v>-0.74342297765057619</c:v>
                </c:pt>
                <c:pt idx="14">
                  <c:v>-0.70506102502244083</c:v>
                </c:pt>
                <c:pt idx="15">
                  <c:v>-0.65377827926190368</c:v>
                </c:pt>
                <c:pt idx="16">
                  <c:v>-0.61544208723063809</c:v>
                </c:pt>
                <c:pt idx="17">
                  <c:v>-0.59440326259808174</c:v>
                </c:pt>
                <c:pt idx="18">
                  <c:v>-0.56910535558592579</c:v>
                </c:pt>
                <c:pt idx="19">
                  <c:v>-0.5418277677922364</c:v>
                </c:pt>
                <c:pt idx="20">
                  <c:v>-0.51446396883381873</c:v>
                </c:pt>
                <c:pt idx="21">
                  <c:v>-0.46762348994193109</c:v>
                </c:pt>
                <c:pt idx="22">
                  <c:v>-0.43769634772325677</c:v>
                </c:pt>
                <c:pt idx="23">
                  <c:v>-0.4270461451048686</c:v>
                </c:pt>
                <c:pt idx="24">
                  <c:v>-0.3836899031104079</c:v>
                </c:pt>
                <c:pt idx="25">
                  <c:v>-0.34585483566764336</c:v>
                </c:pt>
                <c:pt idx="26">
                  <c:v>-0.33416181023098596</c:v>
                </c:pt>
                <c:pt idx="27">
                  <c:v>-0.32164296507465884</c:v>
                </c:pt>
                <c:pt idx="28">
                  <c:v>-0.30145074702736802</c:v>
                </c:pt>
                <c:pt idx="29">
                  <c:v>-0.28308418573704369</c:v>
                </c:pt>
                <c:pt idx="30">
                  <c:v>-0.26195149035664139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47-42F2-BDCF-66B3EA28AD56}"/>
            </c:ext>
          </c:extLst>
        </c:ser>
        <c:ser>
          <c:idx val="2"/>
          <c:order val="1"/>
          <c:tx>
            <c:v>35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2_S1'!$C$2:$C$32</c:f>
              <c:numCache>
                <c:formatCode>0.0000</c:formatCode>
                <c:ptCount val="31"/>
                <c:pt idx="0">
                  <c:v>-1.4945058892054952</c:v>
                </c:pt>
                <c:pt idx="1">
                  <c:v>-1.3957710300220889</c:v>
                </c:pt>
                <c:pt idx="2">
                  <c:v>-1.3087543738135701</c:v>
                </c:pt>
                <c:pt idx="3">
                  <c:v>-1.2981957067751939</c:v>
                </c:pt>
                <c:pt idx="4">
                  <c:v>-1.2647232150240015</c:v>
                </c:pt>
                <c:pt idx="5">
                  <c:v>-1.1839390857078065</c:v>
                </c:pt>
                <c:pt idx="6">
                  <c:v>-1.1808675669319262</c:v>
                </c:pt>
                <c:pt idx="7">
                  <c:v>-1.1364729901399289</c:v>
                </c:pt>
                <c:pt idx="8">
                  <c:v>-1.1015242803593039</c:v>
                </c:pt>
                <c:pt idx="9">
                  <c:v>-1.0866495716123952</c:v>
                </c:pt>
                <c:pt idx="10">
                  <c:v>-1.038850800834098</c:v>
                </c:pt>
                <c:pt idx="11">
                  <c:v>-0.96139223528838802</c:v>
                </c:pt>
                <c:pt idx="12">
                  <c:v>-0.92537769484073873</c:v>
                </c:pt>
                <c:pt idx="13">
                  <c:v>-0.93470624947787828</c:v>
                </c:pt>
                <c:pt idx="14">
                  <c:v>-0.86430850248935154</c:v>
                </c:pt>
                <c:pt idx="15">
                  <c:v>-0.80955787431629989</c:v>
                </c:pt>
                <c:pt idx="16">
                  <c:v>-0.77496313390842186</c:v>
                </c:pt>
                <c:pt idx="17">
                  <c:v>-0.74084063288806901</c:v>
                </c:pt>
                <c:pt idx="18">
                  <c:v>-0.74269864929785323</c:v>
                </c:pt>
                <c:pt idx="19">
                  <c:v>-0.68654575947722851</c:v>
                </c:pt>
                <c:pt idx="20">
                  <c:v>-0.61432706820814265</c:v>
                </c:pt>
                <c:pt idx="21">
                  <c:v>-0.59051094582431662</c:v>
                </c:pt>
                <c:pt idx="22">
                  <c:v>-0.58986035707341122</c:v>
                </c:pt>
                <c:pt idx="23">
                  <c:v>-0.56544466788042314</c:v>
                </c:pt>
                <c:pt idx="24">
                  <c:v>-0.52346072291484846</c:v>
                </c:pt>
                <c:pt idx="25">
                  <c:v>-0.47664967160917204</c:v>
                </c:pt>
                <c:pt idx="26">
                  <c:v>-0.46020382069814114</c:v>
                </c:pt>
                <c:pt idx="27">
                  <c:v>-0.45064558399643129</c:v>
                </c:pt>
                <c:pt idx="28">
                  <c:v>-0.42128448771884075</c:v>
                </c:pt>
                <c:pt idx="29">
                  <c:v>-0.3886807631596696</c:v>
                </c:pt>
                <c:pt idx="30">
                  <c:v>-0.37608296119568013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47-42F2-BDCF-66B3EA28AD56}"/>
            </c:ext>
          </c:extLst>
        </c:ser>
        <c:ser>
          <c:idx val="3"/>
          <c:order val="2"/>
          <c:tx>
            <c:strRef>
              <c:f>'Figure 2_S1'!$D$1</c:f>
              <c:strCache>
                <c:ptCount val="1"/>
                <c:pt idx="0">
                  <c:v>log(dLLA/dt)_30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2_S1'!$D$2:$D$32</c:f>
              <c:numCache>
                <c:formatCode>0.0000</c:formatCode>
                <c:ptCount val="31"/>
                <c:pt idx="0">
                  <c:v>-1.527799569434398</c:v>
                </c:pt>
                <c:pt idx="1">
                  <c:v>-1.3869116789550859</c:v>
                </c:pt>
                <c:pt idx="2">
                  <c:v>-1.3004793121051623</c:v>
                </c:pt>
                <c:pt idx="3">
                  <c:v>-1.261331543055799</c:v>
                </c:pt>
                <c:pt idx="4">
                  <c:v>-1.1999185652477093</c:v>
                </c:pt>
                <c:pt idx="5">
                  <c:v>-1.0941477459328808</c:v>
                </c:pt>
                <c:pt idx="6">
                  <c:v>-1.0081633870007605</c:v>
                </c:pt>
                <c:pt idx="7">
                  <c:v>-0.95409442724096261</c:v>
                </c:pt>
                <c:pt idx="8">
                  <c:v>-0.89386692182558647</c:v>
                </c:pt>
                <c:pt idx="9">
                  <c:v>-0.85396673358082631</c:v>
                </c:pt>
                <c:pt idx="10">
                  <c:v>-0.82067862985431339</c:v>
                </c:pt>
                <c:pt idx="11">
                  <c:v>-0.78026339257257382</c:v>
                </c:pt>
                <c:pt idx="12">
                  <c:v>-0.75519762227608667</c:v>
                </c:pt>
                <c:pt idx="13">
                  <c:v>-0.72280760278388567</c:v>
                </c:pt>
                <c:pt idx="14">
                  <c:v>-0.69130192540535784</c:v>
                </c:pt>
                <c:pt idx="15">
                  <c:v>-0.66387462145436438</c:v>
                </c:pt>
                <c:pt idx="16">
                  <c:v>-0.62413161799499728</c:v>
                </c:pt>
                <c:pt idx="17">
                  <c:v>-0.58028273308764855</c:v>
                </c:pt>
                <c:pt idx="18">
                  <c:v>-0.55344721765919191</c:v>
                </c:pt>
                <c:pt idx="19">
                  <c:v>-0.52196985007639385</c:v>
                </c:pt>
                <c:pt idx="20">
                  <c:v>-0.49279295234497233</c:v>
                </c:pt>
                <c:pt idx="21">
                  <c:v>-0.4629758496347946</c:v>
                </c:pt>
                <c:pt idx="22">
                  <c:v>-0.4460359773055646</c:v>
                </c:pt>
                <c:pt idx="23">
                  <c:v>-0.43030703043530766</c:v>
                </c:pt>
                <c:pt idx="24">
                  <c:v>-0.39090527053394036</c:v>
                </c:pt>
                <c:pt idx="25">
                  <c:v>-0.37394651914546301</c:v>
                </c:pt>
                <c:pt idx="26">
                  <c:v>-0.35852041623006958</c:v>
                </c:pt>
                <c:pt idx="27">
                  <c:v>-0.3351664162608885</c:v>
                </c:pt>
                <c:pt idx="28">
                  <c:v>-0.31893364961640719</c:v>
                </c:pt>
                <c:pt idx="29">
                  <c:v>-0.31050523336035468</c:v>
                </c:pt>
                <c:pt idx="30">
                  <c:v>-0.29360463102860385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47-42F2-BDCF-66B3EA28AD56}"/>
            </c:ext>
          </c:extLst>
        </c:ser>
        <c:ser>
          <c:idx val="4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2_S1'!$F$2:$F$32</c:f>
              <c:numCache>
                <c:formatCode>0.0000</c:formatCode>
                <c:ptCount val="31"/>
                <c:pt idx="0">
                  <c:v>-1.2022344951653143</c:v>
                </c:pt>
                <c:pt idx="1">
                  <c:v>-1.1137639287618215</c:v>
                </c:pt>
                <c:pt idx="2">
                  <c:v>-1.0336305219242867</c:v>
                </c:pt>
                <c:pt idx="3">
                  <c:v>-0.94877669653729857</c:v>
                </c:pt>
                <c:pt idx="4">
                  <c:v>-0.8809565357467225</c:v>
                </c:pt>
                <c:pt idx="5">
                  <c:v>-0.82562658376479603</c:v>
                </c:pt>
                <c:pt idx="6">
                  <c:v>-0.76114891413600116</c:v>
                </c:pt>
                <c:pt idx="7">
                  <c:v>-0.72313747409832474</c:v>
                </c:pt>
                <c:pt idx="8">
                  <c:v>-0.68006975119439395</c:v>
                </c:pt>
                <c:pt idx="9">
                  <c:v>-0.64785422797331993</c:v>
                </c:pt>
                <c:pt idx="10">
                  <c:v>-0.62403793782067429</c:v>
                </c:pt>
                <c:pt idx="11">
                  <c:v>-0.58828348072532932</c:v>
                </c:pt>
                <c:pt idx="12">
                  <c:v>-0.54934739065619642</c:v>
                </c:pt>
                <c:pt idx="13">
                  <c:v>-0.51967140040822546</c:v>
                </c:pt>
                <c:pt idx="14">
                  <c:v>-0.48137963153453661</c:v>
                </c:pt>
                <c:pt idx="15">
                  <c:v>-0.44749371143093875</c:v>
                </c:pt>
                <c:pt idx="16">
                  <c:v>-0.42390801638852887</c:v>
                </c:pt>
                <c:pt idx="17">
                  <c:v>-0.40235890684671721</c:v>
                </c:pt>
                <c:pt idx="18">
                  <c:v>-0.37808614125802498</c:v>
                </c:pt>
                <c:pt idx="19">
                  <c:v>-0.35163680745766379</c:v>
                </c:pt>
                <c:pt idx="20">
                  <c:v>-0.33485061005187805</c:v>
                </c:pt>
                <c:pt idx="21">
                  <c:v>-0.31572116080575963</c:v>
                </c:pt>
                <c:pt idx="22">
                  <c:v>-0.29300290285361852</c:v>
                </c:pt>
                <c:pt idx="23">
                  <c:v>-0.2729436667213031</c:v>
                </c:pt>
                <c:pt idx="24">
                  <c:v>-0.25534381168774201</c:v>
                </c:pt>
                <c:pt idx="25">
                  <c:v>-0.24709948035356993</c:v>
                </c:pt>
                <c:pt idx="26">
                  <c:v>-0.23193453862849556</c:v>
                </c:pt>
                <c:pt idx="27">
                  <c:v>-0.2088874993107247</c:v>
                </c:pt>
                <c:pt idx="28">
                  <c:v>-0.2008475936551064</c:v>
                </c:pt>
                <c:pt idx="29">
                  <c:v>-0.20253025800867239</c:v>
                </c:pt>
                <c:pt idx="30">
                  <c:v>-0.18157192271261022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47-42F2-BDCF-66B3EA28AD56}"/>
            </c:ext>
          </c:extLst>
        </c:ser>
        <c:ser>
          <c:idx val="5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2_S1'!$G$2:$G$32</c:f>
              <c:numCache>
                <c:formatCode>0.0000</c:formatCode>
                <c:ptCount val="31"/>
                <c:pt idx="0">
                  <c:v>-1.1538111837143916</c:v>
                </c:pt>
                <c:pt idx="1">
                  <c:v>-0.96282825661015348</c:v>
                </c:pt>
                <c:pt idx="2">
                  <c:v>-0.85327515762032935</c:v>
                </c:pt>
                <c:pt idx="3">
                  <c:v>-0.79122649233141507</c:v>
                </c:pt>
                <c:pt idx="4">
                  <c:v>-0.73206763160396204</c:v>
                </c:pt>
                <c:pt idx="5">
                  <c:v>-0.6742986313058269</c:v>
                </c:pt>
                <c:pt idx="6">
                  <c:v>-0.6461412943186593</c:v>
                </c:pt>
                <c:pt idx="7">
                  <c:v>-0.62512965331359804</c:v>
                </c:pt>
                <c:pt idx="8">
                  <c:v>-0.59965410967641963</c:v>
                </c:pt>
                <c:pt idx="9">
                  <c:v>-0.5675909576540018</c:v>
                </c:pt>
                <c:pt idx="10">
                  <c:v>-0.52960411316891665</c:v>
                </c:pt>
                <c:pt idx="11">
                  <c:v>-0.49681325624689393</c:v>
                </c:pt>
                <c:pt idx="12">
                  <c:v>-0.47660109047137084</c:v>
                </c:pt>
                <c:pt idx="13">
                  <c:v>-0.45271017878251557</c:v>
                </c:pt>
                <c:pt idx="14">
                  <c:v>-0.43854054264597497</c:v>
                </c:pt>
                <c:pt idx="15">
                  <c:v>-0.40826136787128103</c:v>
                </c:pt>
                <c:pt idx="16">
                  <c:v>-0.37650217126909002</c:v>
                </c:pt>
                <c:pt idx="17">
                  <c:v>-0.36255118015252824</c:v>
                </c:pt>
                <c:pt idx="18">
                  <c:v>-0.34429599281748369</c:v>
                </c:pt>
                <c:pt idx="19">
                  <c:v>-0.32157094124162705</c:v>
                </c:pt>
                <c:pt idx="20">
                  <c:v>-0.29712195726354412</c:v>
                </c:pt>
                <c:pt idx="21">
                  <c:v>-0.28719755065110114</c:v>
                </c:pt>
                <c:pt idx="22">
                  <c:v>-0.27692051817069052</c:v>
                </c:pt>
                <c:pt idx="23">
                  <c:v>-0.25503842093602314</c:v>
                </c:pt>
                <c:pt idx="24">
                  <c:v>-0.23871718444747653</c:v>
                </c:pt>
                <c:pt idx="25">
                  <c:v>-0.2185506056376047</c:v>
                </c:pt>
                <c:pt idx="26">
                  <c:v>-0.19742055379865162</c:v>
                </c:pt>
                <c:pt idx="27">
                  <c:v>-0.19369644610510495</c:v>
                </c:pt>
                <c:pt idx="28">
                  <c:v>-0.1845351386406254</c:v>
                </c:pt>
                <c:pt idx="29">
                  <c:v>-0.16718368368649811</c:v>
                </c:pt>
                <c:pt idx="30">
                  <c:v>-0.18184680289395677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847-42F2-BDCF-66B3EA28A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S5 (2)'!$S$5</c:f>
              <c:strCache>
                <c:ptCount val="1"/>
                <c:pt idx="0">
                  <c:v>w5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'Table S5 (2)'!$P$6:$P$36</c:f>
              <c:numCache>
                <c:formatCode>0.0000</c:formatCode>
                <c:ptCount val="31"/>
                <c:pt idx="0">
                  <c:v>0.73674340946237515</c:v>
                </c:pt>
                <c:pt idx="1">
                  <c:v>0.76165923339906139</c:v>
                </c:pt>
                <c:pt idx="2">
                  <c:v>0.79110881534645883</c:v>
                </c:pt>
                <c:pt idx="3">
                  <c:v>0.87277044946460969</c:v>
                </c:pt>
                <c:pt idx="4">
                  <c:v>0.96141846172637102</c:v>
                </c:pt>
                <c:pt idx="5">
                  <c:v>1.0061785820945945</c:v>
                </c:pt>
                <c:pt idx="6">
                  <c:v>1.0885439952431821</c:v>
                </c:pt>
                <c:pt idx="7">
                  <c:v>1.2444472021571718</c:v>
                </c:pt>
                <c:pt idx="8">
                  <c:v>1.4303386413533399</c:v>
                </c:pt>
                <c:pt idx="9">
                  <c:v>1.6144763394909614</c:v>
                </c:pt>
                <c:pt idx="10">
                  <c:v>1.7562855369231045</c:v>
                </c:pt>
                <c:pt idx="11">
                  <c:v>1.9735204531610693</c:v>
                </c:pt>
                <c:pt idx="12">
                  <c:v>2.4488190937656644</c:v>
                </c:pt>
                <c:pt idx="13">
                  <c:v>2.6211734298457157</c:v>
                </c:pt>
                <c:pt idx="14">
                  <c:v>3.40307147517946</c:v>
                </c:pt>
                <c:pt idx="15">
                  <c:v>6.0800399823892288</c:v>
                </c:pt>
                <c:pt idx="16">
                  <c:v>6.9077552789821368</c:v>
                </c:pt>
                <c:pt idx="17">
                  <c:v>6.9077552789821368</c:v>
                </c:pt>
                <c:pt idx="18">
                  <c:v>6.9077552789821368</c:v>
                </c:pt>
                <c:pt idx="19">
                  <c:v>6.9077552789821368</c:v>
                </c:pt>
                <c:pt idx="20">
                  <c:v>6.9077552789821368</c:v>
                </c:pt>
                <c:pt idx="21">
                  <c:v>6.9077552789821368</c:v>
                </c:pt>
                <c:pt idx="22">
                  <c:v>6.9077552789821368</c:v>
                </c:pt>
                <c:pt idx="23">
                  <c:v>6.9077552789821368</c:v>
                </c:pt>
                <c:pt idx="24">
                  <c:v>6.9077552789821368</c:v>
                </c:pt>
                <c:pt idx="25">
                  <c:v>6.9077552789821368</c:v>
                </c:pt>
                <c:pt idx="26">
                  <c:v>6.9077552789821368</c:v>
                </c:pt>
                <c:pt idx="27">
                  <c:v>6.9077552789821368</c:v>
                </c:pt>
                <c:pt idx="28">
                  <c:v>6.9077552789821368</c:v>
                </c:pt>
                <c:pt idx="29">
                  <c:v>6.9077552789821368</c:v>
                </c:pt>
                <c:pt idx="30">
                  <c:v>6.9077552789821368</c:v>
                </c:pt>
              </c:numCache>
            </c:numRef>
          </c:xVal>
          <c:yVal>
            <c:numRef>
              <c:f>'Table S5 (2)'!$W$6:$W$36</c:f>
              <c:numCache>
                <c:formatCode>General</c:formatCode>
                <c:ptCount val="3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38-4905-A45A-B651F39235FC}"/>
            </c:ext>
          </c:extLst>
        </c:ser>
        <c:ser>
          <c:idx val="1"/>
          <c:order val="1"/>
          <c:tx>
            <c:strRef>
              <c:f>'Table S5 (2)'!$Z$5</c:f>
              <c:strCache>
                <c:ptCount val="1"/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'Table S5 (2)'!$AH$32:$AH$33</c:f>
              <c:numCache>
                <c:formatCode>General</c:formatCode>
                <c:ptCount val="2"/>
              </c:numCache>
            </c:numRef>
          </c:xVal>
          <c:yVal>
            <c:numRef>
              <c:f>'Table S5 (2)'!$AI$32:$AI$33</c:f>
              <c:numCache>
                <c:formatCode>General</c:formatCode>
                <c:ptCount val="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38-4905-A45A-B651F3923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S5'!$E$1</c:f>
              <c:strCache>
                <c:ptCount val="1"/>
                <c:pt idx="0">
                  <c:v>log(dLLA/dt)_20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S5'!$E$2:$E$32</c:f>
              <c:numCache>
                <c:formatCode>0.0000</c:formatCode>
                <c:ptCount val="31"/>
                <c:pt idx="0">
                  <c:v>-1.3822015897795972</c:v>
                </c:pt>
                <c:pt idx="1">
                  <c:v>-1.331130554774387</c:v>
                </c:pt>
                <c:pt idx="2">
                  <c:v>-1.3041317925651936</c:v>
                </c:pt>
                <c:pt idx="3">
                  <c:v>-1.2392717495842773</c:v>
                </c:pt>
                <c:pt idx="4">
                  <c:v>-1.1724591402265425</c:v>
                </c:pt>
                <c:pt idx="5">
                  <c:v>-1.1340700628201232</c:v>
                </c:pt>
                <c:pt idx="6">
                  <c:v>-1.0751866790348579</c:v>
                </c:pt>
                <c:pt idx="7">
                  <c:v>-1.011028619388638</c:v>
                </c:pt>
                <c:pt idx="8">
                  <c:v>-0.94335410718182078</c:v>
                </c:pt>
                <c:pt idx="9">
                  <c:v>-0.90846021920133746</c:v>
                </c:pt>
                <c:pt idx="10">
                  <c:v>-0.86029413249342435</c:v>
                </c:pt>
                <c:pt idx="11">
                  <c:v>-0.78254347064316232</c:v>
                </c:pt>
                <c:pt idx="12">
                  <c:v>-0.73698036748547113</c:v>
                </c:pt>
                <c:pt idx="13">
                  <c:v>-0.7114936102384869</c:v>
                </c:pt>
                <c:pt idx="14">
                  <c:v>-0.67450998446127541</c:v>
                </c:pt>
                <c:pt idx="15">
                  <c:v>-0.62449144748917917</c:v>
                </c:pt>
                <c:pt idx="16">
                  <c:v>-0.58731896009675766</c:v>
                </c:pt>
                <c:pt idx="17">
                  <c:v>-0.56735486655146761</c:v>
                </c:pt>
                <c:pt idx="18">
                  <c:v>-0.54305254829669336</c:v>
                </c:pt>
                <c:pt idx="19">
                  <c:v>-0.51669984080179976</c:v>
                </c:pt>
                <c:pt idx="20">
                  <c:v>-0.49019749001137991</c:v>
                </c:pt>
                <c:pt idx="21">
                  <c:v>-0.44416133798963575</c:v>
                </c:pt>
                <c:pt idx="22">
                  <c:v>-0.41498690171412939</c:v>
                </c:pt>
                <c:pt idx="23">
                  <c:v>-0.40504260010390553</c:v>
                </c:pt>
                <c:pt idx="24">
                  <c:v>-0.36234968904687137</c:v>
                </c:pt>
                <c:pt idx="25">
                  <c:v>-0.32513912130981903</c:v>
                </c:pt>
                <c:pt idx="26">
                  <c:v>-0.31403507773110917</c:v>
                </c:pt>
                <c:pt idx="27">
                  <c:v>-0.30207264336723622</c:v>
                </c:pt>
                <c:pt idx="28">
                  <c:v>-0.28240689457292151</c:v>
                </c:pt>
                <c:pt idx="29">
                  <c:v>-0.26453921484863452</c:v>
                </c:pt>
                <c:pt idx="30">
                  <c:v>-0.24387992673501993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41-4425-873C-ABDEE637261E}"/>
            </c:ext>
          </c:extLst>
        </c:ser>
        <c:ser>
          <c:idx val="2"/>
          <c:order val="1"/>
          <c:tx>
            <c:v>35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S5'!$C$2:$C$32</c:f>
              <c:numCache>
                <c:formatCode>0.0000</c:formatCode>
                <c:ptCount val="31"/>
                <c:pt idx="0">
                  <c:v>-1.3863368631353066</c:v>
                </c:pt>
                <c:pt idx="1">
                  <c:v>-1.2986273541276954</c:v>
                </c:pt>
                <c:pt idx="2">
                  <c:v>-1.2205893894842372</c:v>
                </c:pt>
                <c:pt idx="3">
                  <c:v>-1.217485727459765</c:v>
                </c:pt>
                <c:pt idx="4">
                  <c:v>-1.1903029415032094</c:v>
                </c:pt>
                <c:pt idx="5">
                  <c:v>-1.114897166571337</c:v>
                </c:pt>
                <c:pt idx="6">
                  <c:v>-1.1164776827807936</c:v>
                </c:pt>
                <c:pt idx="7">
                  <c:v>-1.0761468646201517</c:v>
                </c:pt>
                <c:pt idx="8">
                  <c:v>-1.0447787363670327</c:v>
                </c:pt>
                <c:pt idx="9">
                  <c:v>-1.0330828732193713</c:v>
                </c:pt>
                <c:pt idx="10">
                  <c:v>-0.98812530446133806</c:v>
                </c:pt>
                <c:pt idx="11">
                  <c:v>-0.91322143135160183</c:v>
                </c:pt>
                <c:pt idx="12">
                  <c:v>-0.87951636962870727</c:v>
                </c:pt>
                <c:pt idx="13">
                  <c:v>-0.89094290639035678</c:v>
                </c:pt>
                <c:pt idx="14">
                  <c:v>-0.82245944688017913</c:v>
                </c:pt>
                <c:pt idx="15">
                  <c:v>-0.76946254186593077</c:v>
                </c:pt>
                <c:pt idx="16">
                  <c:v>-0.7364803612803279</c:v>
                </c:pt>
                <c:pt idx="17">
                  <c:v>-0.7038456513075827</c:v>
                </c:pt>
                <c:pt idx="18">
                  <c:v>-0.70708063907631646</c:v>
                </c:pt>
                <c:pt idx="19">
                  <c:v>-0.65220584434214435</c:v>
                </c:pt>
                <c:pt idx="20">
                  <c:v>-0.5811766577746067</c:v>
                </c:pt>
                <c:pt idx="21">
                  <c:v>-0.55847035609336293</c:v>
                </c:pt>
                <c:pt idx="22">
                  <c:v>-0.55885765478881155</c:v>
                </c:pt>
                <c:pt idx="23">
                  <c:v>-0.53541469650562556</c:v>
                </c:pt>
                <c:pt idx="24">
                  <c:v>-0.49434427700953454</c:v>
                </c:pt>
                <c:pt idx="25">
                  <c:v>-0.44839279326676706</c:v>
                </c:pt>
                <c:pt idx="26">
                  <c:v>-0.43275719700449433</c:v>
                </c:pt>
                <c:pt idx="27">
                  <c:v>-0.42396402858409971</c:v>
                </c:pt>
                <c:pt idx="28">
                  <c:v>-0.39532649271090753</c:v>
                </c:pt>
                <c:pt idx="29">
                  <c:v>-0.36340811033496584</c:v>
                </c:pt>
                <c:pt idx="30">
                  <c:v>-0.35146038322184026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41-4425-873C-ABDEE637261E}"/>
            </c:ext>
          </c:extLst>
        </c:ser>
        <c:ser>
          <c:idx val="3"/>
          <c:order val="2"/>
          <c:tx>
            <c:strRef>
              <c:f>'Figure S5'!$D$1</c:f>
              <c:strCache>
                <c:ptCount val="1"/>
                <c:pt idx="0">
                  <c:v>log(dLLA/dt)_30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S5'!$D$2:$D$32</c:f>
              <c:numCache>
                <c:formatCode>0.0000</c:formatCode>
                <c:ptCount val="31"/>
                <c:pt idx="0">
                  <c:v>-1.4308715960479235</c:v>
                </c:pt>
                <c:pt idx="1">
                  <c:v>-1.2997455384920493</c:v>
                </c:pt>
                <c:pt idx="2">
                  <c:v>-1.2212836978142239</c:v>
                </c:pt>
                <c:pt idx="3">
                  <c:v>-1.1887678138874544</c:v>
                </c:pt>
                <c:pt idx="4">
                  <c:v>-1.132959802114013</c:v>
                </c:pt>
                <c:pt idx="5">
                  <c:v>-1.0319887867313717</c:v>
                </c:pt>
                <c:pt idx="6">
                  <c:v>-0.95016117704064185</c:v>
                </c:pt>
                <c:pt idx="7">
                  <c:v>-0.89972718614231229</c:v>
                </c:pt>
                <c:pt idx="8">
                  <c:v>-0.84270541928184073</c:v>
                </c:pt>
                <c:pt idx="9">
                  <c:v>-0.80565360215600945</c:v>
                </c:pt>
                <c:pt idx="10">
                  <c:v>-0.77491315699492835</c:v>
                </c:pt>
                <c:pt idx="11">
                  <c:v>-0.7367901366174161</c:v>
                </c:pt>
                <c:pt idx="12">
                  <c:v>-0.71379775305562498</c:v>
                </c:pt>
                <c:pt idx="13">
                  <c:v>-0.68329221953887187</c:v>
                </c:pt>
                <c:pt idx="14">
                  <c:v>-0.65350683355519901</c:v>
                </c:pt>
                <c:pt idx="15">
                  <c:v>-0.62765620179601844</c:v>
                </c:pt>
                <c:pt idx="16">
                  <c:v>-0.58936352502550748</c:v>
                </c:pt>
                <c:pt idx="17">
                  <c:v>-0.54685323036041655</c:v>
                </c:pt>
                <c:pt idx="18">
                  <c:v>-0.52125700809661801</c:v>
                </c:pt>
                <c:pt idx="19">
                  <c:v>-0.49093029482025341</c:v>
                </c:pt>
                <c:pt idx="20">
                  <c:v>-0.46282459750662924</c:v>
                </c:pt>
                <c:pt idx="21">
                  <c:v>-0.43400719918651504</c:v>
                </c:pt>
                <c:pt idx="22">
                  <c:v>-0.41800246434370081</c:v>
                </c:pt>
                <c:pt idx="23">
                  <c:v>-0.40315014952643319</c:v>
                </c:pt>
                <c:pt idx="24">
                  <c:v>-0.36457184178661955</c:v>
                </c:pt>
                <c:pt idx="25">
                  <c:v>-0.34838806071014811</c:v>
                </c:pt>
                <c:pt idx="26">
                  <c:v>-0.33369260660046696</c:v>
                </c:pt>
                <c:pt idx="27">
                  <c:v>-0.31102863138029979</c:v>
                </c:pt>
                <c:pt idx="28">
                  <c:v>-0.29544856263586866</c:v>
                </c:pt>
                <c:pt idx="29">
                  <c:v>-0.28763846713872293</c:v>
                </c:pt>
                <c:pt idx="30">
                  <c:v>-0.27132445524687748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41-4425-873C-ABDEE637261E}"/>
            </c:ext>
          </c:extLst>
        </c:ser>
        <c:ser>
          <c:idx val="4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S5'!$F$2:$F$32</c:f>
              <c:numCache>
                <c:formatCode>0.0000</c:formatCode>
                <c:ptCount val="31"/>
                <c:pt idx="0">
                  <c:v>-1.1412719493858681</c:v>
                </c:pt>
                <c:pt idx="1">
                  <c:v>-1.058710874128082</c:v>
                </c:pt>
                <c:pt idx="2">
                  <c:v>-0.98344135156463863</c:v>
                </c:pt>
                <c:pt idx="3">
                  <c:v>-0.90266099659333265</c:v>
                </c:pt>
                <c:pt idx="4">
                  <c:v>-0.83830222782301589</c:v>
                </c:pt>
                <c:pt idx="5">
                  <c:v>-0.78594999424409762</c:v>
                </c:pt>
                <c:pt idx="6">
                  <c:v>-0.72406118480026427</c:v>
                </c:pt>
                <c:pt idx="7">
                  <c:v>-0.68832128733519482</c:v>
                </c:pt>
                <c:pt idx="8">
                  <c:v>-0.64726278716436259</c:v>
                </c:pt>
                <c:pt idx="9">
                  <c:v>-0.61683714401321865</c:v>
                </c:pt>
                <c:pt idx="10">
                  <c:v>-0.59462546298499164</c:v>
                </c:pt>
                <c:pt idx="11">
                  <c:v>-0.56031770413990689</c:v>
                </c:pt>
                <c:pt idx="12">
                  <c:v>-0.52269262542244344</c:v>
                </c:pt>
                <c:pt idx="13">
                  <c:v>-0.49421019901024754</c:v>
                </c:pt>
                <c:pt idx="14">
                  <c:v>-0.45700965616916234</c:v>
                </c:pt>
                <c:pt idx="15">
                  <c:v>-0.42412524815103503</c:v>
                </c:pt>
                <c:pt idx="16">
                  <c:v>-0.4014619803773386</c:v>
                </c:pt>
                <c:pt idx="17">
                  <c:v>-0.38076522678695407</c:v>
                </c:pt>
                <c:pt idx="18">
                  <c:v>-0.35728243948998489</c:v>
                </c:pt>
                <c:pt idx="19">
                  <c:v>-0.33156731322710725</c:v>
                </c:pt>
                <c:pt idx="20">
                  <c:v>-0.31546525812743759</c:v>
                </c:pt>
                <c:pt idx="21">
                  <c:v>-0.29697483876925346</c:v>
                </c:pt>
                <c:pt idx="22">
                  <c:v>-0.27485481857253879</c:v>
                </c:pt>
                <c:pt idx="23">
                  <c:v>-0.2553568136861894</c:v>
                </c:pt>
                <c:pt idx="24">
                  <c:v>-0.23828451458752939</c:v>
                </c:pt>
                <c:pt idx="25">
                  <c:v>-0.23053700685849515</c:v>
                </c:pt>
                <c:pt idx="26">
                  <c:v>-0.21584076613166314</c:v>
                </c:pt>
                <c:pt idx="27">
                  <c:v>-0.19323662754803037</c:v>
                </c:pt>
                <c:pt idx="28">
                  <c:v>-0.18561589582677943</c:v>
                </c:pt>
                <c:pt idx="29">
                  <c:v>-0.18769586437349656</c:v>
                </c:pt>
                <c:pt idx="30">
                  <c:v>-0.16711463169937946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41-4425-873C-ABDEE637261E}"/>
            </c:ext>
          </c:extLst>
        </c:ser>
        <c:ser>
          <c:idx val="5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S5'!$G$2:$G$32</c:f>
              <c:numCache>
                <c:formatCode>0.0000</c:formatCode>
                <c:ptCount val="31"/>
                <c:pt idx="0">
                  <c:v>-1.1063461517056805</c:v>
                </c:pt>
                <c:pt idx="1">
                  <c:v>-0.91989908657953501</c:v>
                </c:pt>
                <c:pt idx="2">
                  <c:v>-0.81409001714271889</c:v>
                </c:pt>
                <c:pt idx="3">
                  <c:v>-0.75518435980248266</c:v>
                </c:pt>
                <c:pt idx="4">
                  <c:v>-0.69870151957582916</c:v>
                </c:pt>
                <c:pt idx="5">
                  <c:v>-0.64323847369873599</c:v>
                </c:pt>
                <c:pt idx="6">
                  <c:v>-0.61708885169738259</c:v>
                </c:pt>
                <c:pt idx="7">
                  <c:v>-0.59784104875425736</c:v>
                </c:pt>
                <c:pt idx="8">
                  <c:v>-0.57392736978547532</c:v>
                </c:pt>
                <c:pt idx="9">
                  <c:v>-0.54325693028520572</c:v>
                </c:pt>
                <c:pt idx="10">
                  <c:v>-0.50651971985736655</c:v>
                </c:pt>
                <c:pt idx="11">
                  <c:v>-0.47485639422916798</c:v>
                </c:pt>
                <c:pt idx="12">
                  <c:v>-0.4556667228295892</c:v>
                </c:pt>
                <c:pt idx="13">
                  <c:v>-0.43270729517297052</c:v>
                </c:pt>
                <c:pt idx="14">
                  <c:v>-0.41938976787631216</c:v>
                </c:pt>
                <c:pt idx="15">
                  <c:v>-0.389893059364602</c:v>
                </c:pt>
                <c:pt idx="16">
                  <c:v>-0.35885489017641276</c:v>
                </c:pt>
                <c:pt idx="17">
                  <c:v>-0.34557045137182513</c:v>
                </c:pt>
                <c:pt idx="18">
                  <c:v>-0.32793329078562505</c:v>
                </c:pt>
                <c:pt idx="19">
                  <c:v>-0.30578285389739573</c:v>
                </c:pt>
                <c:pt idx="20">
                  <c:v>-0.28186949189262861</c:v>
                </c:pt>
                <c:pt idx="21">
                  <c:v>-0.27244555366473416</c:v>
                </c:pt>
                <c:pt idx="22">
                  <c:v>-0.26263718708889666</c:v>
                </c:pt>
                <c:pt idx="23">
                  <c:v>-0.24119489153266152</c:v>
                </c:pt>
                <c:pt idx="24">
                  <c:v>-0.22528717957987776</c:v>
                </c:pt>
                <c:pt idx="25">
                  <c:v>-0.2055101350213451</c:v>
                </c:pt>
                <c:pt idx="26">
                  <c:v>-0.18474765610804372</c:v>
                </c:pt>
                <c:pt idx="27">
                  <c:v>-0.1813709664348071</c:v>
                </c:pt>
                <c:pt idx="28">
                  <c:v>-0.17253853566517954</c:v>
                </c:pt>
                <c:pt idx="29">
                  <c:v>-0.15549886188529621</c:v>
                </c:pt>
                <c:pt idx="30">
                  <c:v>-0.17045796603086721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41-4425-873C-ABDEE637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7030A0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S5'!$C$2:$C$32</c:f>
              <c:numCache>
                <c:formatCode>0.0000</c:formatCode>
                <c:ptCount val="31"/>
                <c:pt idx="0">
                  <c:v>-1.3863368631353066</c:v>
                </c:pt>
                <c:pt idx="1">
                  <c:v>-1.2986273541276954</c:v>
                </c:pt>
                <c:pt idx="2">
                  <c:v>-1.2205893894842372</c:v>
                </c:pt>
                <c:pt idx="3">
                  <c:v>-1.217485727459765</c:v>
                </c:pt>
                <c:pt idx="4">
                  <c:v>-1.1903029415032094</c:v>
                </c:pt>
                <c:pt idx="5">
                  <c:v>-1.114897166571337</c:v>
                </c:pt>
                <c:pt idx="6">
                  <c:v>-1.1164776827807936</c:v>
                </c:pt>
                <c:pt idx="7">
                  <c:v>-1.0761468646201517</c:v>
                </c:pt>
                <c:pt idx="8">
                  <c:v>-1.0447787363670327</c:v>
                </c:pt>
                <c:pt idx="9">
                  <c:v>-1.0330828732193713</c:v>
                </c:pt>
                <c:pt idx="10">
                  <c:v>-0.98812530446133806</c:v>
                </c:pt>
                <c:pt idx="11">
                  <c:v>-0.91322143135160183</c:v>
                </c:pt>
                <c:pt idx="12">
                  <c:v>-0.87951636962870727</c:v>
                </c:pt>
                <c:pt idx="13">
                  <c:v>-0.89094290639035678</c:v>
                </c:pt>
                <c:pt idx="14">
                  <c:v>-0.82245944688017913</c:v>
                </c:pt>
                <c:pt idx="15">
                  <c:v>-0.76946254186593077</c:v>
                </c:pt>
                <c:pt idx="16">
                  <c:v>-0.7364803612803279</c:v>
                </c:pt>
                <c:pt idx="17">
                  <c:v>-0.7038456513075827</c:v>
                </c:pt>
                <c:pt idx="18">
                  <c:v>-0.70708063907631646</c:v>
                </c:pt>
                <c:pt idx="19">
                  <c:v>-0.65220584434214435</c:v>
                </c:pt>
                <c:pt idx="20">
                  <c:v>-0.5811766577746067</c:v>
                </c:pt>
                <c:pt idx="21">
                  <c:v>-0.55847035609336293</c:v>
                </c:pt>
                <c:pt idx="22">
                  <c:v>-0.55885765478881155</c:v>
                </c:pt>
                <c:pt idx="23">
                  <c:v>-0.53541469650562556</c:v>
                </c:pt>
                <c:pt idx="24">
                  <c:v>-0.49434427700953454</c:v>
                </c:pt>
                <c:pt idx="25">
                  <c:v>-0.44839279326676706</c:v>
                </c:pt>
                <c:pt idx="26">
                  <c:v>-0.43275719700449433</c:v>
                </c:pt>
                <c:pt idx="27">
                  <c:v>-0.42396402858409971</c:v>
                </c:pt>
                <c:pt idx="28">
                  <c:v>-0.39532649271090753</c:v>
                </c:pt>
                <c:pt idx="29">
                  <c:v>-0.36340811033496584</c:v>
                </c:pt>
                <c:pt idx="30">
                  <c:v>-0.35146038322184026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C0-4044-AF84-C65F23AD41A8}"/>
            </c:ext>
          </c:extLst>
        </c:ser>
        <c:ser>
          <c:idx val="1"/>
          <c:order val="1"/>
          <c:tx>
            <c:strRef>
              <c:f>'Figure S5'!$J$1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5246992898893774"/>
                  <c:y val="0.4610557013706619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7030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S5'!$W$6:$W$7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S5'!$X$6:$X$7</c:f>
              <c:numCache>
                <c:formatCode>General</c:formatCode>
                <c:ptCount val="2"/>
                <c:pt idx="0">
                  <c:v>-1.6428550601141931</c:v>
                </c:pt>
                <c:pt idx="1">
                  <c:v>-0.24007970789119998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C0-4044-AF84-C65F23AD4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S5'!$D$2:$D$32</c:f>
              <c:numCache>
                <c:formatCode>0.0000</c:formatCode>
                <c:ptCount val="31"/>
                <c:pt idx="0">
                  <c:v>-1.4308715960479235</c:v>
                </c:pt>
                <c:pt idx="1">
                  <c:v>-1.2997455384920493</c:v>
                </c:pt>
                <c:pt idx="2">
                  <c:v>-1.2212836978142239</c:v>
                </c:pt>
                <c:pt idx="3">
                  <c:v>-1.1887678138874544</c:v>
                </c:pt>
                <c:pt idx="4">
                  <c:v>-1.132959802114013</c:v>
                </c:pt>
                <c:pt idx="5">
                  <c:v>-1.0319887867313717</c:v>
                </c:pt>
                <c:pt idx="6">
                  <c:v>-0.95016117704064185</c:v>
                </c:pt>
                <c:pt idx="7">
                  <c:v>-0.89972718614231229</c:v>
                </c:pt>
                <c:pt idx="8">
                  <c:v>-0.84270541928184073</c:v>
                </c:pt>
                <c:pt idx="9">
                  <c:v>-0.80565360215600945</c:v>
                </c:pt>
                <c:pt idx="10">
                  <c:v>-0.77491315699492835</c:v>
                </c:pt>
                <c:pt idx="11">
                  <c:v>-0.7367901366174161</c:v>
                </c:pt>
                <c:pt idx="12">
                  <c:v>-0.71379775305562498</c:v>
                </c:pt>
                <c:pt idx="13">
                  <c:v>-0.68329221953887187</c:v>
                </c:pt>
                <c:pt idx="14">
                  <c:v>-0.65350683355519901</c:v>
                </c:pt>
                <c:pt idx="15">
                  <c:v>-0.62765620179601844</c:v>
                </c:pt>
                <c:pt idx="16">
                  <c:v>-0.58936352502550748</c:v>
                </c:pt>
                <c:pt idx="17">
                  <c:v>-0.54685323036041655</c:v>
                </c:pt>
                <c:pt idx="18">
                  <c:v>-0.52125700809661801</c:v>
                </c:pt>
                <c:pt idx="19">
                  <c:v>-0.49093029482025341</c:v>
                </c:pt>
                <c:pt idx="20">
                  <c:v>-0.46282459750662924</c:v>
                </c:pt>
                <c:pt idx="21">
                  <c:v>-0.43400719918651504</c:v>
                </c:pt>
                <c:pt idx="22">
                  <c:v>-0.41800246434370081</c:v>
                </c:pt>
                <c:pt idx="23">
                  <c:v>-0.40315014952643319</c:v>
                </c:pt>
                <c:pt idx="24">
                  <c:v>-0.36457184178661955</c:v>
                </c:pt>
                <c:pt idx="25">
                  <c:v>-0.34838806071014811</c:v>
                </c:pt>
                <c:pt idx="26">
                  <c:v>-0.33369260660046696</c:v>
                </c:pt>
                <c:pt idx="27">
                  <c:v>-0.31102863138029979</c:v>
                </c:pt>
                <c:pt idx="28">
                  <c:v>-0.29544856263586866</c:v>
                </c:pt>
                <c:pt idx="29">
                  <c:v>-0.28763846713872293</c:v>
                </c:pt>
                <c:pt idx="30">
                  <c:v>-0.27132445524687748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41-4550-8BBB-6B63A894E929}"/>
            </c:ext>
          </c:extLst>
        </c:ser>
        <c:ser>
          <c:idx val="1"/>
          <c:order val="1"/>
          <c:tx>
            <c:strRef>
              <c:f>'Figure S5'!$J$1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S5'!$W$13:$W$14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S5'!$X$13:$X$14</c:f>
              <c:numCache>
                <c:formatCode>General</c:formatCode>
                <c:ptCount val="2"/>
                <c:pt idx="0">
                  <c:v>-1.3937169951456854</c:v>
                </c:pt>
                <c:pt idx="1">
                  <c:v>-0.15652867248776303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41-4550-8BBB-6B63A894E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S5'!$F$2:$F$32</c:f>
              <c:numCache>
                <c:formatCode>0.0000</c:formatCode>
                <c:ptCount val="31"/>
                <c:pt idx="0">
                  <c:v>-1.1412719493858681</c:v>
                </c:pt>
                <c:pt idx="1">
                  <c:v>-1.058710874128082</c:v>
                </c:pt>
                <c:pt idx="2">
                  <c:v>-0.98344135156463863</c:v>
                </c:pt>
                <c:pt idx="3">
                  <c:v>-0.90266099659333265</c:v>
                </c:pt>
                <c:pt idx="4">
                  <c:v>-0.83830222782301589</c:v>
                </c:pt>
                <c:pt idx="5">
                  <c:v>-0.78594999424409762</c:v>
                </c:pt>
                <c:pt idx="6">
                  <c:v>-0.72406118480026427</c:v>
                </c:pt>
                <c:pt idx="7">
                  <c:v>-0.68832128733519482</c:v>
                </c:pt>
                <c:pt idx="8">
                  <c:v>-0.64726278716436259</c:v>
                </c:pt>
                <c:pt idx="9">
                  <c:v>-0.61683714401321865</c:v>
                </c:pt>
                <c:pt idx="10">
                  <c:v>-0.59462546298499164</c:v>
                </c:pt>
                <c:pt idx="11">
                  <c:v>-0.56031770413990689</c:v>
                </c:pt>
                <c:pt idx="12">
                  <c:v>-0.52269262542244344</c:v>
                </c:pt>
                <c:pt idx="13">
                  <c:v>-0.49421019901024754</c:v>
                </c:pt>
                <c:pt idx="14">
                  <c:v>-0.45700965616916234</c:v>
                </c:pt>
                <c:pt idx="15">
                  <c:v>-0.42412524815103503</c:v>
                </c:pt>
                <c:pt idx="16">
                  <c:v>-0.4014619803773386</c:v>
                </c:pt>
                <c:pt idx="17">
                  <c:v>-0.38076522678695407</c:v>
                </c:pt>
                <c:pt idx="18">
                  <c:v>-0.35728243948998489</c:v>
                </c:pt>
                <c:pt idx="19">
                  <c:v>-0.33156731322710725</c:v>
                </c:pt>
                <c:pt idx="20">
                  <c:v>-0.31546525812743759</c:v>
                </c:pt>
                <c:pt idx="21">
                  <c:v>-0.29697483876925346</c:v>
                </c:pt>
                <c:pt idx="22">
                  <c:v>-0.27485481857253879</c:v>
                </c:pt>
                <c:pt idx="23">
                  <c:v>-0.2553568136861894</c:v>
                </c:pt>
                <c:pt idx="24">
                  <c:v>-0.23828451458752939</c:v>
                </c:pt>
                <c:pt idx="25">
                  <c:v>-0.23053700685849515</c:v>
                </c:pt>
                <c:pt idx="26">
                  <c:v>-0.21584076613166314</c:v>
                </c:pt>
                <c:pt idx="27">
                  <c:v>-0.19323662754803037</c:v>
                </c:pt>
                <c:pt idx="28">
                  <c:v>-0.18561589582677943</c:v>
                </c:pt>
                <c:pt idx="29">
                  <c:v>-0.18769586437349656</c:v>
                </c:pt>
                <c:pt idx="30">
                  <c:v>-0.16711463169937946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8D-4B0F-A3F6-7D289A657BBF}"/>
            </c:ext>
          </c:extLst>
        </c:ser>
        <c:ser>
          <c:idx val="1"/>
          <c:order val="1"/>
          <c:tx>
            <c:strRef>
              <c:f>'Figure S5'!$J$1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S5'!$W$27:$W$28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S5'!$X$27:$X$28</c:f>
              <c:numCache>
                <c:formatCode>General</c:formatCode>
                <c:ptCount val="2"/>
                <c:pt idx="0">
                  <c:v>-1.0817690604947381</c:v>
                </c:pt>
                <c:pt idx="1">
                  <c:v>-6.680951781421042E-2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8D-4B0F-A3F6-7D289A657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S5'!$G$2:$G$32</c:f>
              <c:numCache>
                <c:formatCode>0.0000</c:formatCode>
                <c:ptCount val="31"/>
                <c:pt idx="0">
                  <c:v>-1.1063461517056805</c:v>
                </c:pt>
                <c:pt idx="1">
                  <c:v>-0.91989908657953501</c:v>
                </c:pt>
                <c:pt idx="2">
                  <c:v>-0.81409001714271889</c:v>
                </c:pt>
                <c:pt idx="3">
                  <c:v>-0.75518435980248266</c:v>
                </c:pt>
                <c:pt idx="4">
                  <c:v>-0.69870151957582916</c:v>
                </c:pt>
                <c:pt idx="5">
                  <c:v>-0.64323847369873599</c:v>
                </c:pt>
                <c:pt idx="6">
                  <c:v>-0.61708885169738259</c:v>
                </c:pt>
                <c:pt idx="7">
                  <c:v>-0.59784104875425736</c:v>
                </c:pt>
                <c:pt idx="8">
                  <c:v>-0.57392736978547532</c:v>
                </c:pt>
                <c:pt idx="9">
                  <c:v>-0.54325693028520572</c:v>
                </c:pt>
                <c:pt idx="10">
                  <c:v>-0.50651971985736655</c:v>
                </c:pt>
                <c:pt idx="11">
                  <c:v>-0.47485639422916798</c:v>
                </c:pt>
                <c:pt idx="12">
                  <c:v>-0.4556667228295892</c:v>
                </c:pt>
                <c:pt idx="13">
                  <c:v>-0.43270729517297052</c:v>
                </c:pt>
                <c:pt idx="14">
                  <c:v>-0.41938976787631216</c:v>
                </c:pt>
                <c:pt idx="15">
                  <c:v>-0.389893059364602</c:v>
                </c:pt>
                <c:pt idx="16">
                  <c:v>-0.35885489017641276</c:v>
                </c:pt>
                <c:pt idx="17">
                  <c:v>-0.34557045137182513</c:v>
                </c:pt>
                <c:pt idx="18">
                  <c:v>-0.32793329078562505</c:v>
                </c:pt>
                <c:pt idx="19">
                  <c:v>-0.30578285389739573</c:v>
                </c:pt>
                <c:pt idx="20">
                  <c:v>-0.28186949189262861</c:v>
                </c:pt>
                <c:pt idx="21">
                  <c:v>-0.27244555366473416</c:v>
                </c:pt>
                <c:pt idx="22">
                  <c:v>-0.26263718708889666</c:v>
                </c:pt>
                <c:pt idx="23">
                  <c:v>-0.24119489153266152</c:v>
                </c:pt>
                <c:pt idx="24">
                  <c:v>-0.22528717957987776</c:v>
                </c:pt>
                <c:pt idx="25">
                  <c:v>-0.2055101350213451</c:v>
                </c:pt>
                <c:pt idx="26">
                  <c:v>-0.18474765610804372</c:v>
                </c:pt>
                <c:pt idx="27">
                  <c:v>-0.1813709664348071</c:v>
                </c:pt>
                <c:pt idx="28">
                  <c:v>-0.17253853566517954</c:v>
                </c:pt>
                <c:pt idx="29">
                  <c:v>-0.15549886188529621</c:v>
                </c:pt>
                <c:pt idx="30">
                  <c:v>-0.17045796603086721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B0-42C4-9BCE-BDA45D96ABF3}"/>
            </c:ext>
          </c:extLst>
        </c:ser>
        <c:ser>
          <c:idx val="1"/>
          <c:order val="1"/>
          <c:tx>
            <c:strRef>
              <c:f>'Figure S5'!$J$1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S5'!$W$34:$W$35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S5'!$X$34:$X$35</c:f>
              <c:numCache>
                <c:formatCode>General</c:formatCode>
                <c:ptCount val="2"/>
                <c:pt idx="0">
                  <c:v>-0.93950719812816175</c:v>
                </c:pt>
                <c:pt idx="1">
                  <c:v>-7.1641291137741731E-2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B0-42C4-9BCE-BDA45D96A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S5'!$E$1</c:f>
              <c:strCache>
                <c:ptCount val="1"/>
                <c:pt idx="0">
                  <c:v>log(dLLA/dt)_20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S5'!$B$2:$B$32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S5'!$E$2:$E$32</c:f>
              <c:numCache>
                <c:formatCode>0.0000</c:formatCode>
                <c:ptCount val="31"/>
                <c:pt idx="0">
                  <c:v>-1.3822015897795972</c:v>
                </c:pt>
                <c:pt idx="1">
                  <c:v>-1.331130554774387</c:v>
                </c:pt>
                <c:pt idx="2">
                  <c:v>-1.3041317925651936</c:v>
                </c:pt>
                <c:pt idx="3">
                  <c:v>-1.2392717495842773</c:v>
                </c:pt>
                <c:pt idx="4">
                  <c:v>-1.1724591402265425</c:v>
                </c:pt>
                <c:pt idx="5">
                  <c:v>-1.1340700628201232</c:v>
                </c:pt>
                <c:pt idx="6">
                  <c:v>-1.0751866790348579</c:v>
                </c:pt>
                <c:pt idx="7">
                  <c:v>-1.011028619388638</c:v>
                </c:pt>
                <c:pt idx="8">
                  <c:v>-0.94335410718182078</c:v>
                </c:pt>
                <c:pt idx="9">
                  <c:v>-0.90846021920133746</c:v>
                </c:pt>
                <c:pt idx="10">
                  <c:v>-0.86029413249342435</c:v>
                </c:pt>
                <c:pt idx="11">
                  <c:v>-0.78254347064316232</c:v>
                </c:pt>
                <c:pt idx="12">
                  <c:v>-0.73698036748547113</c:v>
                </c:pt>
                <c:pt idx="13">
                  <c:v>-0.7114936102384869</c:v>
                </c:pt>
                <c:pt idx="14">
                  <c:v>-0.67450998446127541</c:v>
                </c:pt>
                <c:pt idx="15">
                  <c:v>-0.62449144748917917</c:v>
                </c:pt>
                <c:pt idx="16">
                  <c:v>-0.58731896009675766</c:v>
                </c:pt>
                <c:pt idx="17">
                  <c:v>-0.56735486655146761</c:v>
                </c:pt>
                <c:pt idx="18">
                  <c:v>-0.54305254829669336</c:v>
                </c:pt>
                <c:pt idx="19">
                  <c:v>-0.51669984080179976</c:v>
                </c:pt>
                <c:pt idx="20">
                  <c:v>-0.49019749001137991</c:v>
                </c:pt>
                <c:pt idx="21">
                  <c:v>-0.44416133798963575</c:v>
                </c:pt>
                <c:pt idx="22">
                  <c:v>-0.41498690171412939</c:v>
                </c:pt>
                <c:pt idx="23">
                  <c:v>-0.40504260010390553</c:v>
                </c:pt>
                <c:pt idx="24">
                  <c:v>-0.36234968904687137</c:v>
                </c:pt>
                <c:pt idx="25">
                  <c:v>-0.32513912130981903</c:v>
                </c:pt>
                <c:pt idx="26">
                  <c:v>-0.31403507773110917</c:v>
                </c:pt>
                <c:pt idx="27">
                  <c:v>-0.30207264336723622</c:v>
                </c:pt>
                <c:pt idx="28">
                  <c:v>-0.28240689457292151</c:v>
                </c:pt>
                <c:pt idx="29">
                  <c:v>-0.26453921484863452</c:v>
                </c:pt>
                <c:pt idx="30">
                  <c:v>-0.24387992673501993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A0-4264-9D8F-D5C11CACBF18}"/>
            </c:ext>
          </c:extLst>
        </c:ser>
        <c:ser>
          <c:idx val="1"/>
          <c:order val="1"/>
          <c:tx>
            <c:strRef>
              <c:f>'Figure S5'!$J$1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20621226027728129"/>
                  <c:y val="0.45833333333333331"/>
                </c:manualLayout>
              </c:layout>
              <c:numFmt formatCode="#,##0.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S5'!$W$20:$W$21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S5'!$X$20:$X$21</c:f>
              <c:numCache>
                <c:formatCode>General</c:formatCode>
                <c:ptCount val="2"/>
                <c:pt idx="0">
                  <c:v>-1.5313043649618847</c:v>
                </c:pt>
                <c:pt idx="1">
                  <c:v>-0.11909891246658534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A0-4264-9D8F-D5C11CAC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>
                    <a:alpha val="50000"/>
                  </a:srgbClr>
                </a:solidFill>
              </a:ln>
              <a:effectLst/>
            </c:spPr>
          </c:marker>
          <c:xVal>
            <c:numRef>
              <c:f>'Figure S6A'!$E$2:$E$32</c:f>
              <c:numCache>
                <c:formatCode>General</c:formatCode>
                <c:ptCount val="31"/>
                <c:pt idx="0">
                  <c:v>5.79756661060244E-2</c:v>
                </c:pt>
                <c:pt idx="1">
                  <c:v>6.9559393712881432E-2</c:v>
                </c:pt>
                <c:pt idx="2">
                  <c:v>8.2144330977426377E-2</c:v>
                </c:pt>
                <c:pt idx="3">
                  <c:v>9.572276186510649E-2</c:v>
                </c:pt>
                <c:pt idx="4">
                  <c:v>0.11028764233031123</c:v>
                </c:pt>
                <c:pt idx="5">
                  <c:v>0.12583249621866652</c:v>
                </c:pt>
                <c:pt idx="6">
                  <c:v>0.14235133339458109</c:v>
                </c:pt>
                <c:pt idx="7">
                  <c:v>0.159838584212767</c:v>
                </c:pt>
                <c:pt idx="8">
                  <c:v>0.17828904627329181</c:v>
                </c:pt>
                <c:pt idx="9">
                  <c:v>0.19769784058422091</c:v>
                </c:pt>
                <c:pt idx="10">
                  <c:v>0.21806037504910922</c:v>
                </c:pt>
                <c:pt idx="11">
                  <c:v>0.23937231374134138</c:v>
                </c:pt>
                <c:pt idx="12">
                  <c:v>0.26162955080982514</c:v>
                </c:pt>
                <c:pt idx="13">
                  <c:v>0.28482818813446609</c:v>
                </c:pt>
                <c:pt idx="14">
                  <c:v>0.30896451604950909</c:v>
                </c:pt>
                <c:pt idx="15">
                  <c:v>0.33403499660065911</c:v>
                </c:pt>
                <c:pt idx="16">
                  <c:v>0.36003624891293273</c:v>
                </c:pt>
                <c:pt idx="17">
                  <c:v>0.38696503633068957</c:v>
                </c:pt>
                <c:pt idx="18">
                  <c:v>0.41481825505633374</c:v>
                </c:pt>
                <c:pt idx="19">
                  <c:v>0.44359292406483197</c:v>
                </c:pt>
                <c:pt idx="20">
                  <c:v>0.47328617611099355</c:v>
                </c:pt>
                <c:pt idx="21">
                  <c:v>0.503895249678045</c:v>
                </c:pt>
                <c:pt idx="22">
                  <c:v>0.5354174817413192</c:v>
                </c:pt>
                <c:pt idx="23">
                  <c:v>0.56785030124126146</c:v>
                </c:pt>
                <c:pt idx="24">
                  <c:v>0.60119122317652463</c:v>
                </c:pt>
                <c:pt idx="25">
                  <c:v>0.63543784324147756</c:v>
                </c:pt>
                <c:pt idx="26">
                  <c:v>0.67058783294362379</c:v>
                </c:pt>
                <c:pt idx="27">
                  <c:v>0.70663893514565923</c:v>
                </c:pt>
                <c:pt idx="28">
                  <c:v>0.74358895998461894</c:v>
                </c:pt>
                <c:pt idx="29">
                  <c:v>0.78143578112700318</c:v>
                </c:pt>
                <c:pt idx="30">
                  <c:v>0.82017733232420909</c:v>
                </c:pt>
              </c:numCache>
            </c:numRef>
          </c:xVal>
          <c:yVal>
            <c:numRef>
              <c:f>'Figure S6A'!$D$2:$D$32</c:f>
              <c:numCache>
                <c:formatCode>General</c:formatCode>
                <c:ptCount val="31"/>
                <c:pt idx="0">
                  <c:v>4.1476147495012473E-2</c:v>
                </c:pt>
                <c:pt idx="1">
                  <c:v>4.6651911729877982E-2</c:v>
                </c:pt>
                <c:pt idx="2">
                  <c:v>4.9644164662205038E-2</c:v>
                </c:pt>
                <c:pt idx="3">
                  <c:v>5.7640567819590337E-2</c:v>
                </c:pt>
                <c:pt idx="4">
                  <c:v>6.7226555496731191E-2</c:v>
                </c:pt>
                <c:pt idx="5">
                  <c:v>7.3439538182051164E-2</c:v>
                </c:pt>
                <c:pt idx="6">
                  <c:v>8.4103355040618458E-2</c:v>
                </c:pt>
                <c:pt idx="7">
                  <c:v>9.7492538940399914E-2</c:v>
                </c:pt>
                <c:pt idx="8">
                  <c:v>0.11393204502317955</c:v>
                </c:pt>
                <c:pt idx="9">
                  <c:v>0.12346384012317516</c:v>
                </c:pt>
                <c:pt idx="10">
                  <c:v>0.13794496950345597</c:v>
                </c:pt>
                <c:pt idx="11">
                  <c:v>0.16498958469693659</c:v>
                </c:pt>
                <c:pt idx="12">
                  <c:v>0.1832397254997731</c:v>
                </c:pt>
                <c:pt idx="13">
                  <c:v>0.19431502811291376</c:v>
                </c:pt>
                <c:pt idx="14">
                  <c:v>0.21158750405628968</c:v>
                </c:pt>
                <c:pt idx="15">
                  <c:v>0.23741521761778261</c:v>
                </c:pt>
                <c:pt idx="16">
                  <c:v>0.25863127446470047</c:v>
                </c:pt>
                <c:pt idx="17">
                  <c:v>0.27079780105470103</c:v>
                </c:pt>
                <c:pt idx="18">
                  <c:v>0.2863831434145937</c:v>
                </c:pt>
                <c:pt idx="19">
                  <c:v>0.30429874357728642</c:v>
                </c:pt>
                <c:pt idx="20">
                  <c:v>0.323446540193156</c:v>
                </c:pt>
                <c:pt idx="21">
                  <c:v>0.35961571509548002</c:v>
                </c:pt>
                <c:pt idx="22">
                  <c:v>0.38460338147680062</c:v>
                </c:pt>
                <c:pt idx="23">
                  <c:v>0.39351147387879232</c:v>
                </c:pt>
                <c:pt idx="24">
                  <c:v>0.43416050222643382</c:v>
                </c:pt>
                <c:pt idx="25">
                  <c:v>0.47299971459805029</c:v>
                </c:pt>
                <c:pt idx="26">
                  <c:v>0.48524930525455279</c:v>
                </c:pt>
                <c:pt idx="27">
                  <c:v>0.49880104726040575</c:v>
                </c:pt>
                <c:pt idx="28">
                  <c:v>0.5219069803184857</c:v>
                </c:pt>
                <c:pt idx="29">
                  <c:v>0.54382702435619634</c:v>
                </c:pt>
                <c:pt idx="30">
                  <c:v>0.57032193247112895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F4-48F6-88B7-423B4E25450D}"/>
            </c:ext>
          </c:extLst>
        </c:ser>
        <c:ser>
          <c:idx val="2"/>
          <c:order val="1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>
                    <a:alpha val="50000"/>
                  </a:schemeClr>
                </a:solidFill>
              </a:ln>
              <a:effectLst/>
            </c:spPr>
          </c:marker>
          <c:xVal>
            <c:numRef>
              <c:f>'Figure S6A'!$E$118:$E$200</c:f>
              <c:numCache>
                <c:formatCode>General</c:formatCode>
                <c:ptCount val="83"/>
                <c:pt idx="0">
                  <c:v>6.3306704919190548E-2</c:v>
                </c:pt>
                <c:pt idx="1">
                  <c:v>6.1034938841574835E-2</c:v>
                </c:pt>
                <c:pt idx="2">
                  <c:v>5.9017176631082191E-2</c:v>
                </c:pt>
                <c:pt idx="3">
                  <c:v>5.7208539692835729E-2</c:v>
                </c:pt>
                <c:pt idx="4">
                  <c:v>5.5574595231900323E-2</c:v>
                </c:pt>
                <c:pt idx="5">
                  <c:v>5.4088413660165716E-2</c:v>
                </c:pt>
                <c:pt idx="6">
                  <c:v>5.2728581738366843E-2</c:v>
                </c:pt>
                <c:pt idx="7">
                  <c:v>5.1477824499403052E-2</c:v>
                </c:pt>
                <c:pt idx="8">
                  <c:v>5.032202679797089E-2</c:v>
                </c:pt>
                <c:pt idx="9">
                  <c:v>4.9249524173386357E-2</c:v>
                </c:pt>
                <c:pt idx="10">
                  <c:v>4.8250579456121635E-2</c:v>
                </c:pt>
                <c:pt idx="11">
                  <c:v>4.7316990141002872E-2</c:v>
                </c:pt>
                <c:pt idx="12">
                  <c:v>4.6441789529757714E-2</c:v>
                </c:pt>
                <c:pt idx="13">
                  <c:v>4.5619016233903777E-2</c:v>
                </c:pt>
                <c:pt idx="14">
                  <c:v>4.4843534264922935E-2</c:v>
                </c:pt>
                <c:pt idx="15">
                  <c:v>4.4110891071764344E-2</c:v>
                </c:pt>
                <c:pt idx="16">
                  <c:v>4.3417204399429671E-2</c:v>
                </c:pt>
                <c:pt idx="17">
                  <c:v>4.2759071287668746E-2</c:v>
                </c:pt>
                <c:pt idx="18">
                  <c:v>4.213349425647428E-2</c:v>
                </c:pt>
                <c:pt idx="19">
                  <c:v>4.1537820962798511E-2</c:v>
                </c:pt>
                <c:pt idx="20">
                  <c:v>0.19201314360123931</c:v>
                </c:pt>
                <c:pt idx="21">
                  <c:v>0.18447861528035747</c:v>
                </c:pt>
                <c:pt idx="22">
                  <c:v>0.17785858568358098</c:v>
                </c:pt>
                <c:pt idx="23">
                  <c:v>0.17197873489949958</c:v>
                </c:pt>
                <c:pt idx="24">
                  <c:v>0.16670828466301169</c:v>
                </c:pt>
                <c:pt idx="25">
                  <c:v>0.16194689624478431</c:v>
                </c:pt>
                <c:pt idx="26">
                  <c:v>0.15761609560117548</c:v>
                </c:pt>
                <c:pt idx="27">
                  <c:v>0.15365348357978373</c:v>
                </c:pt>
                <c:pt idx="28">
                  <c:v>0.1500087201413699</c:v>
                </c:pt>
                <c:pt idx="29">
                  <c:v>0.14664067311101828</c:v>
                </c:pt>
                <c:pt idx="30">
                  <c:v>0.14351535172017255</c:v>
                </c:pt>
                <c:pt idx="31">
                  <c:v>0.14060438141429643</c:v>
                </c:pt>
                <c:pt idx="32">
                  <c:v>0.13788385972052811</c:v>
                </c:pt>
                <c:pt idx="33">
                  <c:v>0.13533348536348139</c:v>
                </c:pt>
                <c:pt idx="34">
                  <c:v>0.13293588658618694</c:v>
                </c:pt>
                <c:pt idx="35">
                  <c:v>0.13067609688468404</c:v>
                </c:pt>
                <c:pt idx="36">
                  <c:v>0.12854114132285208</c:v>
                </c:pt>
                <c:pt idx="37">
                  <c:v>0.12651970683318639</c:v>
                </c:pt>
                <c:pt idx="38">
                  <c:v>0.12460187703486124</c:v>
                </c:pt>
                <c:pt idx="39">
                  <c:v>0.12277891713490646</c:v>
                </c:pt>
                <c:pt idx="40">
                  <c:v>0.12104309808513808</c:v>
                </c:pt>
                <c:pt idx="41">
                  <c:v>0.379647775791986</c:v>
                </c:pt>
                <c:pt idx="42">
                  <c:v>0.3647505304002594</c:v>
                </c:pt>
                <c:pt idx="43">
                  <c:v>0.35166142897232422</c:v>
                </c:pt>
                <c:pt idx="44">
                  <c:v>0.3400358067347074</c:v>
                </c:pt>
                <c:pt idx="45">
                  <c:v>0.32961508931829786</c:v>
                </c:pt>
                <c:pt idx="46">
                  <c:v>0.32020088730712848</c:v>
                </c:pt>
                <c:pt idx="47">
                  <c:v>0.31163804207212137</c:v>
                </c:pt>
                <c:pt idx="48">
                  <c:v>0.30380317820794661</c:v>
                </c:pt>
                <c:pt idx="49">
                  <c:v>0.29659676354939907</c:v>
                </c:pt>
                <c:pt idx="50">
                  <c:v>0.28993747169127881</c:v>
                </c:pt>
                <c:pt idx="51">
                  <c:v>0.28375809619428793</c:v>
                </c:pt>
                <c:pt idx="52">
                  <c:v>0.27800253497959593</c:v>
                </c:pt>
                <c:pt idx="53">
                  <c:v>0.27262352815401147</c:v>
                </c:pt>
                <c:pt idx="54">
                  <c:v>0.26758093610051897</c:v>
                </c:pt>
                <c:pt idx="55">
                  <c:v>0.26284041143658377</c:v>
                </c:pt>
                <c:pt idx="56">
                  <c:v>0.2583723624382564</c:v>
                </c:pt>
                <c:pt idx="57">
                  <c:v>0.25415113510317622</c:v>
                </c:pt>
                <c:pt idx="58">
                  <c:v>0.25015436127031543</c:v>
                </c:pt>
                <c:pt idx="59">
                  <c:v>0.24636243430309784</c:v>
                </c:pt>
                <c:pt idx="60">
                  <c:v>0.24275808379669142</c:v>
                </c:pt>
                <c:pt idx="61">
                  <c:v>0.23932602790165081</c:v>
                </c:pt>
                <c:pt idx="62">
                  <c:v>0.72220745220025739</c:v>
                </c:pt>
                <c:pt idx="63">
                  <c:v>0.69386828541147094</c:v>
                </c:pt>
                <c:pt idx="64">
                  <c:v>0.66896876749874312</c:v>
                </c:pt>
                <c:pt idx="65">
                  <c:v>0.64685323949661866</c:v>
                </c:pt>
                <c:pt idx="66">
                  <c:v>0.62702981300688332</c:v>
                </c:pt>
                <c:pt idx="67">
                  <c:v>0.6091210900206846</c:v>
                </c:pt>
                <c:pt idx="68">
                  <c:v>0.59283191085228626</c:v>
                </c:pt>
                <c:pt idx="69">
                  <c:v>0.57792757733452094</c:v>
                </c:pt>
                <c:pt idx="70">
                  <c:v>0.56421874851498954</c:v>
                </c:pt>
                <c:pt idx="71">
                  <c:v>0.55155071642582987</c:v>
                </c:pt>
                <c:pt idx="72">
                  <c:v>0.5397956336400539</c:v>
                </c:pt>
                <c:pt idx="73">
                  <c:v>0.52884677665762081</c:v>
                </c:pt>
                <c:pt idx="74">
                  <c:v>0.51861424254947508</c:v>
                </c:pt>
                <c:pt idx="75">
                  <c:v>0.50902167335335402</c:v>
                </c:pt>
                <c:pt idx="76">
                  <c:v>0.50000372972786844</c:v>
                </c:pt>
                <c:pt idx="77">
                  <c:v>0.49150411906465213</c:v>
                </c:pt>
                <c:pt idx="78">
                  <c:v>0.48347403951929818</c:v>
                </c:pt>
                <c:pt idx="79">
                  <c:v>0.47587093993355833</c:v>
                </c:pt>
                <c:pt idx="80">
                  <c:v>0.46865752242252284</c:v>
                </c:pt>
                <c:pt idx="81">
                  <c:v>0.46180093333639377</c:v>
                </c:pt>
                <c:pt idx="82">
                  <c:v>0.45527210187255751</c:v>
                </c:pt>
              </c:numCache>
            </c:numRef>
          </c:xVal>
          <c:yVal>
            <c:numRef>
              <c:f>'Figure S6A'!$D$118:$D$200</c:f>
              <c:numCache>
                <c:formatCode>General</c:formatCode>
                <c:ptCount val="83"/>
                <c:pt idx="0">
                  <c:v>2.6278195241782324E-2</c:v>
                </c:pt>
                <c:pt idx="1">
                  <c:v>2.7426065642070049E-2</c:v>
                </c:pt>
                <c:pt idx="2">
                  <c:v>1.8987692856941882E-2</c:v>
                </c:pt>
                <c:pt idx="3">
                  <c:v>1.6236380287964113E-2</c:v>
                </c:pt>
                <c:pt idx="4">
                  <c:v>2.0125805841086718E-2</c:v>
                </c:pt>
                <c:pt idx="5">
                  <c:v>1.7037683197331583E-2</c:v>
                </c:pt>
                <c:pt idx="6">
                  <c:v>2.5474781544432928E-2</c:v>
                </c:pt>
                <c:pt idx="7">
                  <c:v>1.8278547747389344E-2</c:v>
                </c:pt>
                <c:pt idx="8">
                  <c:v>1.8959456089409996E-2</c:v>
                </c:pt>
                <c:pt idx="9">
                  <c:v>1.552556247850137E-2</c:v>
                </c:pt>
                <c:pt idx="10">
                  <c:v>2.267707146604098E-2</c:v>
                </c:pt>
                <c:pt idx="11">
                  <c:v>1.6196554099625771E-2</c:v>
                </c:pt>
                <c:pt idx="12">
                  <c:v>2.3197480269058122E-2</c:v>
                </c:pt>
                <c:pt idx="13">
                  <c:v>1.7124942375980889E-2</c:v>
                </c:pt>
                <c:pt idx="14">
                  <c:v>1.9113941873974433E-2</c:v>
                </c:pt>
                <c:pt idx="15">
                  <c:v>2.4583949363680871E-2</c:v>
                </c:pt>
                <c:pt idx="16">
                  <c:v>2.0653343531816411E-2</c:v>
                </c:pt>
                <c:pt idx="17">
                  <c:v>2.249335325923621E-2</c:v>
                </c:pt>
                <c:pt idx="18">
                  <c:v>2.9369742937734554E-2</c:v>
                </c:pt>
                <c:pt idx="19">
                  <c:v>2.9115731508512602E-2</c:v>
                </c:pt>
                <c:pt idx="20">
                  <c:v>0.10826993019013476</c:v>
                </c:pt>
                <c:pt idx="21">
                  <c:v>0.10737863011710809</c:v>
                </c:pt>
                <c:pt idx="22">
                  <c:v>0.10692957080635472</c:v>
                </c:pt>
                <c:pt idx="23">
                  <c:v>0.10616756585073449</c:v>
                </c:pt>
                <c:pt idx="24">
                  <c:v>0.10360121858503943</c:v>
                </c:pt>
                <c:pt idx="25">
                  <c:v>0.10173891861288334</c:v>
                </c:pt>
                <c:pt idx="26">
                  <c:v>9.7718998328266277E-2</c:v>
                </c:pt>
                <c:pt idx="27">
                  <c:v>9.5213760695176217E-2</c:v>
                </c:pt>
                <c:pt idx="28">
                  <c:v>9.2187161407071644E-2</c:v>
                </c:pt>
                <c:pt idx="29">
                  <c:v>8.9822475928973189E-2</c:v>
                </c:pt>
                <c:pt idx="30">
                  <c:v>8.6277345326732688E-2</c:v>
                </c:pt>
                <c:pt idx="31">
                  <c:v>8.3845825208343008E-2</c:v>
                </c:pt>
                <c:pt idx="32">
                  <c:v>7.7909313867444971E-2</c:v>
                </c:pt>
                <c:pt idx="33">
                  <c:v>7.5675338677192214E-2</c:v>
                </c:pt>
                <c:pt idx="34">
                  <c:v>7.3947994504199685E-2</c:v>
                </c:pt>
                <c:pt idx="35">
                  <c:v>7.1367817163757133E-2</c:v>
                </c:pt>
                <c:pt idx="36">
                  <c:v>6.8111895938561068E-2</c:v>
                </c:pt>
                <c:pt idx="37">
                  <c:v>6.5465848846763236E-2</c:v>
                </c:pt>
                <c:pt idx="38">
                  <c:v>6.3875454576735005E-2</c:v>
                </c:pt>
                <c:pt idx="39">
                  <c:v>6.3939072920573298E-2</c:v>
                </c:pt>
                <c:pt idx="40">
                  <c:v>6.3118981651013775E-2</c:v>
                </c:pt>
                <c:pt idx="41">
                  <c:v>0.2081383503781358</c:v>
                </c:pt>
                <c:pt idx="42">
                  <c:v>0.20704835288797357</c:v>
                </c:pt>
                <c:pt idx="43">
                  <c:v>0.20715657706013826</c:v>
                </c:pt>
                <c:pt idx="44">
                  <c:v>0.20146589334503989</c:v>
                </c:pt>
                <c:pt idx="45">
                  <c:v>0.19563631897077155</c:v>
                </c:pt>
                <c:pt idx="46">
                  <c:v>0.19139944069196721</c:v>
                </c:pt>
                <c:pt idx="47">
                  <c:v>0.19130619317624709</c:v>
                </c:pt>
                <c:pt idx="48">
                  <c:v>0.19575283379203939</c:v>
                </c:pt>
                <c:pt idx="49">
                  <c:v>0.18765893159818151</c:v>
                </c:pt>
                <c:pt idx="50">
                  <c:v>0.18765857501112329</c:v>
                </c:pt>
                <c:pt idx="51">
                  <c:v>0.18095562978455107</c:v>
                </c:pt>
                <c:pt idx="52">
                  <c:v>0.1830477260550285</c:v>
                </c:pt>
                <c:pt idx="53">
                  <c:v>0.16837407946320757</c:v>
                </c:pt>
                <c:pt idx="54">
                  <c:v>0.16198698122343869</c:v>
                </c:pt>
                <c:pt idx="55">
                  <c:v>0.17212332493991916</c:v>
                </c:pt>
                <c:pt idx="56">
                  <c:v>0.16236282398278468</c:v>
                </c:pt>
                <c:pt idx="57">
                  <c:v>0.16054735012270832</c:v>
                </c:pt>
                <c:pt idx="58">
                  <c:v>0.16028106873699516</c:v>
                </c:pt>
                <c:pt idx="59">
                  <c:v>0.14868253978835294</c:v>
                </c:pt>
                <c:pt idx="60">
                  <c:v>0.13606024939560971</c:v>
                </c:pt>
                <c:pt idx="61">
                  <c:v>0.11738123867252272</c:v>
                </c:pt>
                <c:pt idx="62">
                  <c:v>0.43333779828219487</c:v>
                </c:pt>
                <c:pt idx="63">
                  <c:v>0.43114645917313682</c:v>
                </c:pt>
                <c:pt idx="64">
                  <c:v>0.41190922322635221</c:v>
                </c:pt>
                <c:pt idx="65">
                  <c:v>0.38856659152856804</c:v>
                </c:pt>
                <c:pt idx="66">
                  <c:v>0.39464269960653769</c:v>
                </c:pt>
                <c:pt idx="67">
                  <c:v>0.39120248809704145</c:v>
                </c:pt>
                <c:pt idx="68">
                  <c:v>0.38166915956741793</c:v>
                </c:pt>
                <c:pt idx="69">
                  <c:v>0.36042584737795419</c:v>
                </c:pt>
                <c:pt idx="70">
                  <c:v>0.36140269907036043</c:v>
                </c:pt>
                <c:pt idx="71">
                  <c:v>0.34933332502838343</c:v>
                </c:pt>
                <c:pt idx="72">
                  <c:v>0.33203229405829221</c:v>
                </c:pt>
                <c:pt idx="73">
                  <c:v>0.33797722525861429</c:v>
                </c:pt>
                <c:pt idx="74">
                  <c:v>0.313152245896818</c:v>
                </c:pt>
                <c:pt idx="75">
                  <c:v>0.31213917372327032</c:v>
                </c:pt>
                <c:pt idx="76">
                  <c:v>0.31677392691149259</c:v>
                </c:pt>
                <c:pt idx="77">
                  <c:v>0.31684306397853623</c:v>
                </c:pt>
                <c:pt idx="78">
                  <c:v>0.3029407622777151</c:v>
                </c:pt>
                <c:pt idx="79">
                  <c:v>0.2827370757902033</c:v>
                </c:pt>
                <c:pt idx="80">
                  <c:v>0.27848777704656091</c:v>
                </c:pt>
                <c:pt idx="81">
                  <c:v>0.26638560878517187</c:v>
                </c:pt>
                <c:pt idx="82">
                  <c:v>0.25827833933400296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F4-48F6-88B7-423B4E25450D}"/>
            </c:ext>
          </c:extLst>
        </c:ser>
        <c:ser>
          <c:idx val="1"/>
          <c:order val="2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12700">
                <a:solidFill>
                  <a:schemeClr val="bg1">
                    <a:alpha val="50000"/>
                  </a:schemeClr>
                </a:solidFill>
              </a:ln>
              <a:effectLst/>
            </c:spPr>
          </c:marker>
          <c:xVal>
            <c:numRef>
              <c:f>'Figure S6A'!$E$33:$E$116</c:f>
              <c:numCache>
                <c:formatCode>General</c:formatCode>
                <c:ptCount val="84"/>
                <c:pt idx="0">
                  <c:v>5.79756661060244E-2</c:v>
                </c:pt>
                <c:pt idx="1">
                  <c:v>5.2997775489561694E-2</c:v>
                </c:pt>
                <c:pt idx="2">
                  <c:v>4.9249524173386357E-2</c:v>
                </c:pt>
                <c:pt idx="3">
                  <c:v>4.6288010097056638E-2</c:v>
                </c:pt>
                <c:pt idx="4">
                  <c:v>4.3866969024313807E-2</c:v>
                </c:pt>
                <c:pt idx="5">
                  <c:v>4.1836787642409258E-2</c:v>
                </c:pt>
                <c:pt idx="6">
                  <c:v>4.0100475456487414E-2</c:v>
                </c:pt>
                <c:pt idx="7">
                  <c:v>3.8591950473999201E-2</c:v>
                </c:pt>
                <c:pt idx="8">
                  <c:v>3.7264381704993278E-2</c:v>
                </c:pt>
                <c:pt idx="9">
                  <c:v>3.6083502897670559E-2</c:v>
                </c:pt>
                <c:pt idx="10">
                  <c:v>3.5023568360755965E-2</c:v>
                </c:pt>
                <c:pt idx="11">
                  <c:v>3.4064797664366001E-2</c:v>
                </c:pt>
                <c:pt idx="12">
                  <c:v>3.3191700943305716E-2</c:v>
                </c:pt>
                <c:pt idx="13">
                  <c:v>3.2391946663601012E-2</c:v>
                </c:pt>
                <c:pt idx="14">
                  <c:v>3.1655575362085506E-2</c:v>
                </c:pt>
                <c:pt idx="15">
                  <c:v>3.0974440762528217E-2</c:v>
                </c:pt>
                <c:pt idx="16">
                  <c:v>3.0341804292390827E-2</c:v>
                </c:pt>
                <c:pt idx="17">
                  <c:v>2.975203550860217E-2</c:v>
                </c:pt>
                <c:pt idx="18">
                  <c:v>2.9200387157860715E-2</c:v>
                </c:pt>
                <c:pt idx="19">
                  <c:v>2.8682823804886834E-2</c:v>
                </c:pt>
                <c:pt idx="20">
                  <c:v>2.819588954741277E-2</c:v>
                </c:pt>
                <c:pt idx="21">
                  <c:v>0.16894372589519527</c:v>
                </c:pt>
                <c:pt idx="22">
                  <c:v>0.15443792640500964</c:v>
                </c:pt>
                <c:pt idx="23">
                  <c:v>0.14351535172017255</c:v>
                </c:pt>
                <c:pt idx="24">
                  <c:v>0.13488536510766477</c:v>
                </c:pt>
                <c:pt idx="25">
                  <c:v>0.12783034139087868</c:v>
                </c:pt>
                <c:pt idx="26">
                  <c:v>0.12191430057687981</c:v>
                </c:pt>
                <c:pt idx="27">
                  <c:v>0.11685460795566151</c:v>
                </c:pt>
                <c:pt idx="28">
                  <c:v>0.11245869759765945</c:v>
                </c:pt>
                <c:pt idx="29">
                  <c:v>0.10859010186979326</c:v>
                </c:pt>
                <c:pt idx="30">
                  <c:v>0.10514896735699733</c:v>
                </c:pt>
                <c:pt idx="31">
                  <c:v>0.10206026994481289</c:v>
                </c:pt>
                <c:pt idx="32">
                  <c:v>9.9266368561583745E-2</c:v>
                </c:pt>
                <c:pt idx="33">
                  <c:v>9.672212503615274E-2</c:v>
                </c:pt>
                <c:pt idx="34">
                  <c:v>9.4391604718079142E-2</c:v>
                </c:pt>
                <c:pt idx="35">
                  <c:v>9.2245785279061146E-2</c:v>
                </c:pt>
                <c:pt idx="36">
                  <c:v>9.02609280999319E-2</c:v>
                </c:pt>
                <c:pt idx="37">
                  <c:v>8.8417396674062107E-2</c:v>
                </c:pt>
                <c:pt idx="38">
                  <c:v>8.6698783634451299E-2</c:v>
                </c:pt>
                <c:pt idx="39">
                  <c:v>8.5091255269227117E-2</c:v>
                </c:pt>
                <c:pt idx="40">
                  <c:v>8.3583052136583263E-2</c:v>
                </c:pt>
                <c:pt idx="41">
                  <c:v>8.2164103580248726E-2</c:v>
                </c:pt>
                <c:pt idx="42">
                  <c:v>0.33403499660065911</c:v>
                </c:pt>
                <c:pt idx="43">
                  <c:v>0.30535417606281978</c:v>
                </c:pt>
                <c:pt idx="44">
                  <c:v>0.28375809619428793</c:v>
                </c:pt>
                <c:pt idx="45">
                  <c:v>0.26669491415838881</c:v>
                </c:pt>
                <c:pt idx="46">
                  <c:v>0.25274574374222225</c:v>
                </c:pt>
                <c:pt idx="47">
                  <c:v>0.24104856669275079</c:v>
                </c:pt>
                <c:pt idx="48">
                  <c:v>0.23104455856179762</c:v>
                </c:pt>
                <c:pt idx="49">
                  <c:v>0.22235297860692591</c:v>
                </c:pt>
                <c:pt idx="50">
                  <c:v>0.21470400345878257</c:v>
                </c:pt>
                <c:pt idx="51">
                  <c:v>0.20790020326322356</c:v>
                </c:pt>
                <c:pt idx="52">
                  <c:v>0.20179324058016107</c:v>
                </c:pt>
                <c:pt idx="53">
                  <c:v>0.19626914766635561</c:v>
                </c:pt>
                <c:pt idx="54">
                  <c:v>0.19123867747360163</c:v>
                </c:pt>
                <c:pt idx="55">
                  <c:v>0.18663078012553186</c:v>
                </c:pt>
                <c:pt idx="56">
                  <c:v>0.18238807276709085</c:v>
                </c:pt>
                <c:pt idx="57">
                  <c:v>0.1784636194760906</c:v>
                </c:pt>
                <c:pt idx="58">
                  <c:v>0.17481859501418401</c:v>
                </c:pt>
                <c:pt idx="59">
                  <c:v>0.17142055878761012</c:v>
                </c:pt>
                <c:pt idx="60">
                  <c:v>0.16824215882532778</c:v>
                </c:pt>
                <c:pt idx="61">
                  <c:v>0.16526014439646222</c:v>
                </c:pt>
                <c:pt idx="62">
                  <c:v>0.16245460383151836</c:v>
                </c:pt>
                <c:pt idx="63">
                  <c:v>0.63543784324147756</c:v>
                </c:pt>
                <c:pt idx="64">
                  <c:v>0.58087805480485344</c:v>
                </c:pt>
                <c:pt idx="65">
                  <c:v>0.5397956336400539</c:v>
                </c:pt>
                <c:pt idx="66">
                  <c:v>0.50733618567181948</c:v>
                </c:pt>
                <c:pt idx="67">
                  <c:v>0.48080055062022192</c:v>
                </c:pt>
                <c:pt idx="68">
                  <c:v>0.45854890324204067</c:v>
                </c:pt>
                <c:pt idx="69">
                  <c:v>0.43951818665487191</c:v>
                </c:pt>
                <c:pt idx="70">
                  <c:v>0.42298411424602389</c:v>
                </c:pt>
                <c:pt idx="71">
                  <c:v>0.40843339854076338</c:v>
                </c:pt>
                <c:pt idx="72">
                  <c:v>0.39549046691351053</c:v>
                </c:pt>
                <c:pt idx="73">
                  <c:v>0.38387313568901998</c:v>
                </c:pt>
                <c:pt idx="74">
                  <c:v>0.37336460298215968</c:v>
                </c:pt>
                <c:pt idx="75">
                  <c:v>0.36379509331310039</c:v>
                </c:pt>
                <c:pt idx="76">
                  <c:v>0.35502944784920293</c:v>
                </c:pt>
                <c:pt idx="77">
                  <c:v>0.34695850665804512</c:v>
                </c:pt>
                <c:pt idx="78">
                  <c:v>0.3394929831035885</c:v>
                </c:pt>
                <c:pt idx="79">
                  <c:v>0.33255901957818768</c:v>
                </c:pt>
                <c:pt idx="80">
                  <c:v>0.32609490404225794</c:v>
                </c:pt>
                <c:pt idx="81">
                  <c:v>0.32004860458997036</c:v>
                </c:pt>
                <c:pt idx="82">
                  <c:v>0.31437589114234715</c:v>
                </c:pt>
                <c:pt idx="83">
                  <c:v>0.30903888554755404</c:v>
                </c:pt>
              </c:numCache>
            </c:numRef>
          </c:xVal>
          <c:yVal>
            <c:numRef>
              <c:f>'Figure S6A'!$D$33:$D$116</c:f>
              <c:numCache>
                <c:formatCode>General</c:formatCode>
                <c:ptCount val="84"/>
                <c:pt idx="0">
                  <c:v>0.12529936157162033</c:v>
                </c:pt>
                <c:pt idx="1">
                  <c:v>9.2244780210257227E-2</c:v>
                </c:pt>
                <c:pt idx="2">
                  <c:v>6.8970860210381735E-2</c:v>
                </c:pt>
                <c:pt idx="3">
                  <c:v>5.2584337088867193E-2</c:v>
                </c:pt>
                <c:pt idx="4">
                  <c:v>4.090627456607912E-2</c:v>
                </c:pt>
                <c:pt idx="5">
                  <c:v>3.5546023626301132E-2</c:v>
                </c:pt>
                <c:pt idx="6">
                  <c:v>3.2176374082314288E-2</c:v>
                </c:pt>
                <c:pt idx="7">
                  <c:v>2.9113885021598736E-2</c:v>
                </c:pt>
                <c:pt idx="8">
                  <c:v>2.4761600714462102E-2</c:v>
                </c:pt>
                <c:pt idx="9">
                  <c:v>2.3280122673413131E-2</c:v>
                </c:pt>
                <c:pt idx="10">
                  <c:v>2.2717938824731602E-2</c:v>
                </c:pt>
                <c:pt idx="11">
                  <c:v>1.8053901494368862E-2</c:v>
                </c:pt>
                <c:pt idx="12">
                  <c:v>1.8568163788985775E-2</c:v>
                </c:pt>
                <c:pt idx="13">
                  <c:v>1.9242421157553924E-2</c:v>
                </c:pt>
                <c:pt idx="14">
                  <c:v>1.8710608789275916E-2</c:v>
                </c:pt>
                <c:pt idx="15">
                  <c:v>1.6216050066874984E-2</c:v>
                </c:pt>
                <c:pt idx="16">
                  <c:v>1.4802478203030406E-2</c:v>
                </c:pt>
                <c:pt idx="17">
                  <c:v>1.1895627300224983E-2</c:v>
                </c:pt>
                <c:pt idx="18">
                  <c:v>1.1093476144768228E-2</c:v>
                </c:pt>
                <c:pt idx="19">
                  <c:v>1.382993826796872E-2</c:v>
                </c:pt>
                <c:pt idx="20">
                  <c:v>1.1212864195718849E-2</c:v>
                </c:pt>
                <c:pt idx="21">
                  <c:v>0.17950034716942412</c:v>
                </c:pt>
                <c:pt idx="22">
                  <c:v>0.16399477494779785</c:v>
                </c:pt>
                <c:pt idx="23">
                  <c:v>0.14313850762120409</c:v>
                </c:pt>
                <c:pt idx="24">
                  <c:v>0.13146071413409885</c:v>
                </c:pt>
                <c:pt idx="25">
                  <c:v>0.11804181072518265</c:v>
                </c:pt>
                <c:pt idx="26">
                  <c:v>0.10696745877856981</c:v>
                </c:pt>
                <c:pt idx="27">
                  <c:v>9.3807467234111819E-2</c:v>
                </c:pt>
                <c:pt idx="28">
                  <c:v>7.8901991604666918E-2</c:v>
                </c:pt>
                <c:pt idx="29">
                  <c:v>7.0136361577872175E-2</c:v>
                </c:pt>
                <c:pt idx="30">
                  <c:v>5.9037115496713928E-2</c:v>
                </c:pt>
                <c:pt idx="31">
                  <c:v>5.8294022364236746E-2</c:v>
                </c:pt>
                <c:pt idx="32">
                  <c:v>5.4254354019398883E-2</c:v>
                </c:pt>
                <c:pt idx="33">
                  <c:v>5.2241209743601975E-2</c:v>
                </c:pt>
                <c:pt idx="34">
                  <c:v>5.3694718436594908E-2</c:v>
                </c:pt>
                <c:pt idx="35">
                  <c:v>5.3979039043030932E-2</c:v>
                </c:pt>
                <c:pt idx="36">
                  <c:v>4.4571371918309025E-2</c:v>
                </c:pt>
                <c:pt idx="37">
                  <c:v>3.8461180568954589E-2</c:v>
                </c:pt>
                <c:pt idx="38">
                  <c:v>4.8383905407643341E-2</c:v>
                </c:pt>
                <c:pt idx="39">
                  <c:v>4.1506305724627837E-2</c:v>
                </c:pt>
                <c:pt idx="40">
                  <c:v>4.5990852194830317E-2</c:v>
                </c:pt>
                <c:pt idx="41">
                  <c:v>4.498775365710099E-2</c:v>
                </c:pt>
                <c:pt idx="42">
                  <c:v>0.34662669019981485</c:v>
                </c:pt>
                <c:pt idx="43">
                  <c:v>0.3333650392117134</c:v>
                </c:pt>
                <c:pt idx="44">
                  <c:v>0.31187621161675078</c:v>
                </c:pt>
                <c:pt idx="45">
                  <c:v>0.26458590339815302</c:v>
                </c:pt>
                <c:pt idx="46">
                  <c:v>0.24363186724373045</c:v>
                </c:pt>
                <c:pt idx="47">
                  <c:v>0.22940662887759983</c:v>
                </c:pt>
                <c:pt idx="48">
                  <c:v>0.22042946054057294</c:v>
                </c:pt>
                <c:pt idx="49">
                  <c:v>0.21507824770488396</c:v>
                </c:pt>
                <c:pt idx="50">
                  <c:v>0.20570339565119616</c:v>
                </c:pt>
                <c:pt idx="51">
                  <c:v>0.17926906214601507</c:v>
                </c:pt>
                <c:pt idx="52">
                  <c:v>0.17685158018492736</c:v>
                </c:pt>
                <c:pt idx="53">
                  <c:v>0.17360779686321862</c:v>
                </c:pt>
                <c:pt idx="54">
                  <c:v>0.17877313869481917</c:v>
                </c:pt>
                <c:pt idx="55">
                  <c:v>0.18198055013659126</c:v>
                </c:pt>
                <c:pt idx="56">
                  <c:v>0.17133990317304706</c:v>
                </c:pt>
                <c:pt idx="57">
                  <c:v>0.1780778830780877</c:v>
                </c:pt>
                <c:pt idx="58">
                  <c:v>0.17107478069527304</c:v>
                </c:pt>
                <c:pt idx="59">
                  <c:v>0.16924798519609871</c:v>
                </c:pt>
                <c:pt idx="60">
                  <c:v>0.16533622516761107</c:v>
                </c:pt>
                <c:pt idx="61">
                  <c:v>0.16127380710703249</c:v>
                </c:pt>
                <c:pt idx="62">
                  <c:v>0.15271536112310058</c:v>
                </c:pt>
                <c:pt idx="63">
                  <c:v>0.58710903653896707</c:v>
                </c:pt>
                <c:pt idx="64">
                  <c:v>0.57255415434514823</c:v>
                </c:pt>
                <c:pt idx="65">
                  <c:v>0.53473299714351885</c:v>
                </c:pt>
                <c:pt idx="66">
                  <c:v>0.50184896072774865</c:v>
                </c:pt>
                <c:pt idx="67">
                  <c:v>0.47138056119783484</c:v>
                </c:pt>
                <c:pt idx="68">
                  <c:v>0.45429954517738003</c:v>
                </c:pt>
                <c:pt idx="69">
                  <c:v>0.44088536340653617</c:v>
                </c:pt>
                <c:pt idx="70">
                  <c:v>0.42573957343085178</c:v>
                </c:pt>
                <c:pt idx="71">
                  <c:v>0.41997843669902463</c:v>
                </c:pt>
                <c:pt idx="72">
                  <c:v>0.41719765820598548</c:v>
                </c:pt>
                <c:pt idx="73">
                  <c:v>0.4108757158489173</c:v>
                </c:pt>
                <c:pt idx="74">
                  <c:v>0.4005452920012012</c:v>
                </c:pt>
                <c:pt idx="75">
                  <c:v>0.38673831379635693</c:v>
                </c:pt>
                <c:pt idx="76">
                  <c:v>0.36957066230073937</c:v>
                </c:pt>
                <c:pt idx="77">
                  <c:v>0.36377868921334572</c:v>
                </c:pt>
                <c:pt idx="78">
                  <c:v>0.35369740353996748</c:v>
                </c:pt>
                <c:pt idx="79">
                  <c:v>0.33410089957753647</c:v>
                </c:pt>
                <c:pt idx="80">
                  <c:v>0.32435783488346553</c:v>
                </c:pt>
                <c:pt idx="81">
                  <c:v>0.32392588117255561</c:v>
                </c:pt>
                <c:pt idx="82">
                  <c:v>0.3087201316166035</c:v>
                </c:pt>
                <c:pt idx="83">
                  <c:v>0.29725402437201626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F4-48F6-88B7-423B4E25450D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S6A'!$AA$2:$AA$3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S6A'!$AB$2:$AB$3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F4-48F6-88B7-423B4E254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S6B'!$E$1</c:f>
              <c:strCache>
                <c:ptCount val="1"/>
                <c:pt idx="0">
                  <c:v>-d[LLA]/dt^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>
                    <a:alpha val="50000"/>
                  </a:srgbClr>
                </a:solidFill>
              </a:ln>
              <a:effectLst/>
            </c:spPr>
          </c:marker>
          <c:xVal>
            <c:numRef>
              <c:f>'Figure S6B'!$E$2:$E$32</c:f>
              <c:numCache>
                <c:formatCode>General</c:formatCode>
                <c:ptCount val="31"/>
                <c:pt idx="0">
                  <c:v>3.2118667064647756E-2</c:v>
                </c:pt>
                <c:pt idx="1">
                  <c:v>3.8856413096939879E-2</c:v>
                </c:pt>
                <c:pt idx="2">
                  <c:v>4.623454991319139E-2</c:v>
                </c:pt>
                <c:pt idx="3">
                  <c:v>5.42529694550598E-2</c:v>
                </c:pt>
                <c:pt idx="4">
                  <c:v>6.2911572354079473E-2</c:v>
                </c:pt>
                <c:pt idx="5">
                  <c:v>7.2210266637316209E-2</c:v>
                </c:pt>
                <c:pt idx="6">
                  <c:v>8.214896670241835E-2</c:v>
                </c:pt>
                <c:pt idx="7">
                  <c:v>9.2727592492088812E-2</c:v>
                </c:pt>
                <c:pt idx="8">
                  <c:v>0.103946068819356</c:v>
                </c:pt>
                <c:pt idx="9">
                  <c:v>0.1158043248089997</c:v>
                </c:pt>
                <c:pt idx="10">
                  <c:v>0.12830229342990002</c:v>
                </c:pt>
                <c:pt idx="11">
                  <c:v>0.14143991109958318</c:v>
                </c:pt>
                <c:pt idx="12">
                  <c:v>0.15521711734682361</c:v>
                </c:pt>
                <c:pt idx="13">
                  <c:v>0.16963385452146218</c:v>
                </c:pt>
                <c:pt idx="14">
                  <c:v>0.18469006754302239</c:v>
                </c:pt>
                <c:pt idx="15">
                  <c:v>0.20038570368149933</c:v>
                </c:pt>
                <c:pt idx="16">
                  <c:v>0.21672071236505466</c:v>
                </c:pt>
                <c:pt idx="17">
                  <c:v>0.23369504501038796</c:v>
                </c:pt>
                <c:pt idx="18">
                  <c:v>0.25130865487235032</c:v>
                </c:pt>
                <c:pt idx="19">
                  <c:v>0.2695614969099982</c:v>
                </c:pt>
                <c:pt idx="20">
                  <c:v>0.28845352766677379</c:v>
                </c:pt>
                <c:pt idx="21">
                  <c:v>0.30798470516289161</c:v>
                </c:pt>
                <c:pt idx="22">
                  <c:v>0.32815498879832966</c:v>
                </c:pt>
                <c:pt idx="23">
                  <c:v>0.34896433926507514</c:v>
                </c:pt>
                <c:pt idx="24">
                  <c:v>0.3704127184674823</c:v>
                </c:pt>
                <c:pt idx="25">
                  <c:v>0.39250008944977433</c:v>
                </c:pt>
                <c:pt idx="26">
                  <c:v>0.41522641632986007</c:v>
                </c:pt>
                <c:pt idx="27">
                  <c:v>0.43859166423874918</c:v>
                </c:pt>
                <c:pt idx="28">
                  <c:v>0.46259579926495564</c:v>
                </c:pt>
                <c:pt idx="29">
                  <c:v>0.48723878840335522</c:v>
                </c:pt>
                <c:pt idx="30">
                  <c:v>0.51252059950803219</c:v>
                </c:pt>
              </c:numCache>
            </c:numRef>
          </c:xVal>
          <c:yVal>
            <c:numRef>
              <c:f>'Figure S6B'!$D$2:$D$32</c:f>
              <c:numCache>
                <c:formatCode>General</c:formatCode>
                <c:ptCount val="31"/>
                <c:pt idx="0">
                  <c:v>4.1476147495012473E-2</c:v>
                </c:pt>
                <c:pt idx="1">
                  <c:v>4.6651911729877982E-2</c:v>
                </c:pt>
                <c:pt idx="2">
                  <c:v>4.9644164662205038E-2</c:v>
                </c:pt>
                <c:pt idx="3">
                  <c:v>5.7640567819590337E-2</c:v>
                </c:pt>
                <c:pt idx="4">
                  <c:v>6.7226555496731191E-2</c:v>
                </c:pt>
                <c:pt idx="5">
                  <c:v>7.3439538182051164E-2</c:v>
                </c:pt>
                <c:pt idx="6">
                  <c:v>8.4103355040618458E-2</c:v>
                </c:pt>
                <c:pt idx="7">
                  <c:v>9.7492538940399914E-2</c:v>
                </c:pt>
                <c:pt idx="8">
                  <c:v>0.11393204502317955</c:v>
                </c:pt>
                <c:pt idx="9">
                  <c:v>0.12346384012317516</c:v>
                </c:pt>
                <c:pt idx="10">
                  <c:v>0.13794496950345597</c:v>
                </c:pt>
                <c:pt idx="11">
                  <c:v>0.16498958469693659</c:v>
                </c:pt>
                <c:pt idx="12">
                  <c:v>0.1832397254997731</c:v>
                </c:pt>
                <c:pt idx="13">
                  <c:v>0.19431502811291376</c:v>
                </c:pt>
                <c:pt idx="14">
                  <c:v>0.21158750405628968</c:v>
                </c:pt>
                <c:pt idx="15">
                  <c:v>0.23741521761778261</c:v>
                </c:pt>
                <c:pt idx="16">
                  <c:v>0.25863127446470047</c:v>
                </c:pt>
                <c:pt idx="17">
                  <c:v>0.27079780105470103</c:v>
                </c:pt>
                <c:pt idx="18">
                  <c:v>0.2863831434145937</c:v>
                </c:pt>
                <c:pt idx="19">
                  <c:v>0.30429874357728642</c:v>
                </c:pt>
                <c:pt idx="20">
                  <c:v>0.323446540193156</c:v>
                </c:pt>
                <c:pt idx="21">
                  <c:v>0.35961571509548002</c:v>
                </c:pt>
                <c:pt idx="22">
                  <c:v>0.38460338147680062</c:v>
                </c:pt>
                <c:pt idx="23">
                  <c:v>0.39351147387879232</c:v>
                </c:pt>
                <c:pt idx="24">
                  <c:v>0.43416050222643382</c:v>
                </c:pt>
                <c:pt idx="25">
                  <c:v>0.47299971459805029</c:v>
                </c:pt>
                <c:pt idx="26">
                  <c:v>0.48524930525455279</c:v>
                </c:pt>
                <c:pt idx="27">
                  <c:v>0.49880104726040575</c:v>
                </c:pt>
                <c:pt idx="28">
                  <c:v>0.5219069803184857</c:v>
                </c:pt>
                <c:pt idx="29">
                  <c:v>0.54382702435619634</c:v>
                </c:pt>
                <c:pt idx="30">
                  <c:v>0.57032193247112895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AF-4672-BB44-7EF5BB274158}"/>
            </c:ext>
          </c:extLst>
        </c:ser>
        <c:ser>
          <c:idx val="1"/>
          <c:order val="1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>
                    <a:alpha val="50000"/>
                  </a:schemeClr>
                </a:solidFill>
              </a:ln>
              <a:effectLst/>
            </c:spPr>
          </c:marker>
          <c:xVal>
            <c:numRef>
              <c:f>'Figure S6B'!$E$33:$E$116</c:f>
              <c:numCache>
                <c:formatCode>General</c:formatCode>
                <c:ptCount val="84"/>
                <c:pt idx="0">
                  <c:v>3.2118667064647756E-2</c:v>
                </c:pt>
                <c:pt idx="1">
                  <c:v>2.9441681388029474E-2</c:v>
                </c:pt>
                <c:pt idx="2">
                  <c:v>2.7420913740415997E-2</c:v>
                </c:pt>
                <c:pt idx="3">
                  <c:v>2.5820977225300294E-2</c:v>
                </c:pt>
                <c:pt idx="4">
                  <c:v>2.4510705693478428E-2</c:v>
                </c:pt>
                <c:pt idx="5">
                  <c:v>2.3410265091198017E-2</c:v>
                </c:pt>
                <c:pt idx="6">
                  <c:v>2.2467818672881334E-2</c:v>
                </c:pt>
                <c:pt idx="7">
                  <c:v>2.1647999190894326E-2</c:v>
                </c:pt>
                <c:pt idx="8">
                  <c:v>2.0925711057211527E-2</c:v>
                </c:pt>
                <c:pt idx="9">
                  <c:v>2.0282570902615996E-2</c:v>
                </c:pt>
                <c:pt idx="10">
                  <c:v>1.9704752137237727E-2</c:v>
                </c:pt>
                <c:pt idx="11">
                  <c:v>1.9181621594829518E-2</c:v>
                </c:pt>
                <c:pt idx="12">
                  <c:v>1.8704845141396725E-2</c:v>
                </c:pt>
                <c:pt idx="13">
                  <c:v>1.8267782446579676E-2</c:v>
                </c:pt>
                <c:pt idx="14">
                  <c:v>1.7865066339824442E-2</c:v>
                </c:pt>
                <c:pt idx="15">
                  <c:v>1.7492303576620873E-2</c:v>
                </c:pt>
                <c:pt idx="16">
                  <c:v>1.7145857577370568E-2</c:v>
                </c:pt>
                <c:pt idx="17">
                  <c:v>1.682268780158044E-2</c:v>
                </c:pt>
                <c:pt idx="18">
                  <c:v>1.6520229060336598E-2</c:v>
                </c:pt>
                <c:pt idx="19">
                  <c:v>1.6236299512398609E-2</c:v>
                </c:pt>
                <c:pt idx="20">
                  <c:v>1.5969029602558443E-2</c:v>
                </c:pt>
                <c:pt idx="21">
                  <c:v>9.8256853863407906E-2</c:v>
                </c:pt>
                <c:pt idx="22">
                  <c:v>9.0067466990892492E-2</c:v>
                </c:pt>
                <c:pt idx="23">
                  <c:v>8.3885570617552557E-2</c:v>
                </c:pt>
                <c:pt idx="24">
                  <c:v>7.899107334467273E-2</c:v>
                </c:pt>
                <c:pt idx="25">
                  <c:v>7.4982714026259084E-2</c:v>
                </c:pt>
                <c:pt idx="26">
                  <c:v>7.1616265747879645E-2</c:v>
                </c:pt>
                <c:pt idx="27">
                  <c:v>6.8733150461300435E-2</c:v>
                </c:pt>
                <c:pt idx="28">
                  <c:v>6.6225173312876515E-2</c:v>
                </c:pt>
                <c:pt idx="29">
                  <c:v>6.4015562326975459E-2</c:v>
                </c:pt>
                <c:pt idx="30">
                  <c:v>6.2048079428118248E-2</c:v>
                </c:pt>
                <c:pt idx="31">
                  <c:v>6.0280426558992836E-2</c:v>
                </c:pt>
                <c:pt idx="32">
                  <c:v>5.8680074926920789E-2</c:v>
                </c:pt>
                <c:pt idx="33">
                  <c:v>5.7221528897717026E-2</c:v>
                </c:pt>
                <c:pt idx="34">
                  <c:v>5.5884474491089617E-2</c:v>
                </c:pt>
                <c:pt idx="35">
                  <c:v>5.4652492554533978E-2</c:v>
                </c:pt>
                <c:pt idx="36">
                  <c:v>5.3512143352741411E-2</c:v>
                </c:pt>
                <c:pt idx="37">
                  <c:v>5.2452301926215736E-2</c:v>
                </c:pt>
                <c:pt idx="38">
                  <c:v>5.1463666707669206E-2</c:v>
                </c:pt>
                <c:pt idx="39">
                  <c:v>5.0538390316893438E-2</c:v>
                </c:pt>
                <c:pt idx="40">
                  <c:v>4.9669798104050554E-2</c:v>
                </c:pt>
                <c:pt idx="41">
                  <c:v>4.8852170759167451E-2</c:v>
                </c:pt>
                <c:pt idx="42">
                  <c:v>0.20038570368149933</c:v>
                </c:pt>
                <c:pt idx="43">
                  <c:v>0.18368421175860175</c:v>
                </c:pt>
                <c:pt idx="44">
                  <c:v>0.17107680976932269</c:v>
                </c:pt>
                <c:pt idx="45">
                  <c:v>0.16109493836158711</c:v>
                </c:pt>
                <c:pt idx="46">
                  <c:v>0.15292026279396509</c:v>
                </c:pt>
                <c:pt idx="47">
                  <c:v>0.14605470501711806</c:v>
                </c:pt>
                <c:pt idx="48">
                  <c:v>0.14017485986861367</c:v>
                </c:pt>
                <c:pt idx="49">
                  <c:v>0.13506007401965214</c:v>
                </c:pt>
                <c:pt idx="50">
                  <c:v>0.13055377817501124</c:v>
                </c:pt>
                <c:pt idx="51">
                  <c:v>0.12654128001669562</c:v>
                </c:pt>
                <c:pt idx="52">
                  <c:v>0.12293631659565299</c:v>
                </c:pt>
                <c:pt idx="53">
                  <c:v>0.11967254846832821</c:v>
                </c:pt>
                <c:pt idx="54">
                  <c:v>0.11669797966297901</c:v>
                </c:pt>
                <c:pt idx="55">
                  <c:v>0.11397118170845727</c:v>
                </c:pt>
                <c:pt idx="56">
                  <c:v>0.11145866927219723</c:v>
                </c:pt>
                <c:pt idx="57">
                  <c:v>0.10913303326555784</c:v>
                </c:pt>
                <c:pt idx="58">
                  <c:v>0.10697158536961374</c:v>
                </c:pt>
                <c:pt idx="59">
                  <c:v>0.10495535590405239</c:v>
                </c:pt>
                <c:pt idx="60">
                  <c:v>0.1030683408676944</c:v>
                </c:pt>
                <c:pt idx="61">
                  <c:v>0.10129692793374524</c:v>
                </c:pt>
                <c:pt idx="62">
                  <c:v>9.9629453102102458E-2</c:v>
                </c:pt>
                <c:pt idx="63">
                  <c:v>0.39250008944977433</c:v>
                </c:pt>
                <c:pt idx="64">
                  <c:v>0.3597864928545737</c:v>
                </c:pt>
                <c:pt idx="65">
                  <c:v>0.33509208443317012</c:v>
                </c:pt>
                <c:pt idx="66">
                  <c:v>0.31554036318543277</c:v>
                </c:pt>
                <c:pt idx="67">
                  <c:v>0.29952843802028062</c:v>
                </c:pt>
                <c:pt idx="68">
                  <c:v>0.28608071199977492</c:v>
                </c:pt>
                <c:pt idx="69">
                  <c:v>0.27456372398945778</c:v>
                </c:pt>
                <c:pt idx="70">
                  <c:v>0.26454527523612387</c:v>
                </c:pt>
                <c:pt idx="71">
                  <c:v>0.25571868985795748</c:v>
                </c:pt>
                <c:pt idx="72">
                  <c:v>0.24785931737218794</c:v>
                </c:pt>
                <c:pt idx="73">
                  <c:v>0.24079819255526308</c:v>
                </c:pt>
                <c:pt idx="74">
                  <c:v>0.23440537481236462</c:v>
                </c:pt>
                <c:pt idx="75">
                  <c:v>0.22857901843701267</c:v>
                </c:pt>
                <c:pt idx="76">
                  <c:v>0.22323797652934063</c:v>
                </c:pt>
                <c:pt idx="77">
                  <c:v>0.21831666059782501</c:v>
                </c:pt>
                <c:pt idx="78">
                  <c:v>0.21376138382975565</c:v>
                </c:pt>
                <c:pt idx="79">
                  <c:v>0.20952770609270754</c:v>
                </c:pt>
                <c:pt idx="80">
                  <c:v>0.20557847103728694</c:v>
                </c:pt>
                <c:pt idx="81">
                  <c:v>0.20188233125806984</c:v>
                </c:pt>
                <c:pt idx="82">
                  <c:v>0.19841262397729181</c:v>
                </c:pt>
                <c:pt idx="83">
                  <c:v>0.19514650264951844</c:v>
                </c:pt>
              </c:numCache>
            </c:numRef>
          </c:xVal>
          <c:yVal>
            <c:numRef>
              <c:f>'Figure S6B'!$D$33:$D$116</c:f>
              <c:numCache>
                <c:formatCode>General</c:formatCode>
                <c:ptCount val="84"/>
                <c:pt idx="0">
                  <c:v>0.12529936157162033</c:v>
                </c:pt>
                <c:pt idx="1">
                  <c:v>9.2244780210257227E-2</c:v>
                </c:pt>
                <c:pt idx="2">
                  <c:v>6.8970860210381735E-2</c:v>
                </c:pt>
                <c:pt idx="3">
                  <c:v>5.2584337088867193E-2</c:v>
                </c:pt>
                <c:pt idx="4">
                  <c:v>4.090627456607912E-2</c:v>
                </c:pt>
                <c:pt idx="5">
                  <c:v>3.5546023626301132E-2</c:v>
                </c:pt>
                <c:pt idx="6">
                  <c:v>3.2176374082314288E-2</c:v>
                </c:pt>
                <c:pt idx="7">
                  <c:v>2.9113885021598736E-2</c:v>
                </c:pt>
                <c:pt idx="8">
                  <c:v>2.4761600714462102E-2</c:v>
                </c:pt>
                <c:pt idx="9">
                  <c:v>2.3280122673413131E-2</c:v>
                </c:pt>
                <c:pt idx="10">
                  <c:v>2.2717938824731602E-2</c:v>
                </c:pt>
                <c:pt idx="11">
                  <c:v>1.8053901494368862E-2</c:v>
                </c:pt>
                <c:pt idx="12">
                  <c:v>1.8568163788985775E-2</c:v>
                </c:pt>
                <c:pt idx="13">
                  <c:v>1.9242421157553924E-2</c:v>
                </c:pt>
                <c:pt idx="14">
                  <c:v>1.8710608789275916E-2</c:v>
                </c:pt>
                <c:pt idx="15">
                  <c:v>1.6216050066874984E-2</c:v>
                </c:pt>
                <c:pt idx="16">
                  <c:v>1.4802478203030406E-2</c:v>
                </c:pt>
                <c:pt idx="17">
                  <c:v>1.1895627300224983E-2</c:v>
                </c:pt>
                <c:pt idx="18">
                  <c:v>1.1093476144768228E-2</c:v>
                </c:pt>
                <c:pt idx="19">
                  <c:v>1.382993826796872E-2</c:v>
                </c:pt>
                <c:pt idx="20">
                  <c:v>1.1212864195718849E-2</c:v>
                </c:pt>
                <c:pt idx="21">
                  <c:v>0.17950034716942412</c:v>
                </c:pt>
                <c:pt idx="22">
                  <c:v>0.16399477494779785</c:v>
                </c:pt>
                <c:pt idx="23">
                  <c:v>0.14313850762120409</c:v>
                </c:pt>
                <c:pt idx="24">
                  <c:v>0.13146071413409885</c:v>
                </c:pt>
                <c:pt idx="25">
                  <c:v>0.11804181072518265</c:v>
                </c:pt>
                <c:pt idx="26">
                  <c:v>0.10696745877856981</c:v>
                </c:pt>
                <c:pt idx="27">
                  <c:v>9.3807467234111819E-2</c:v>
                </c:pt>
                <c:pt idx="28">
                  <c:v>7.8901991604666918E-2</c:v>
                </c:pt>
                <c:pt idx="29">
                  <c:v>7.0136361577872175E-2</c:v>
                </c:pt>
                <c:pt idx="30">
                  <c:v>5.9037115496713928E-2</c:v>
                </c:pt>
                <c:pt idx="31">
                  <c:v>5.8294022364236746E-2</c:v>
                </c:pt>
                <c:pt idx="32">
                  <c:v>5.4254354019398883E-2</c:v>
                </c:pt>
                <c:pt idx="33">
                  <c:v>5.2241209743601975E-2</c:v>
                </c:pt>
                <c:pt idx="34">
                  <c:v>5.3694718436594908E-2</c:v>
                </c:pt>
                <c:pt idx="35">
                  <c:v>5.3979039043030932E-2</c:v>
                </c:pt>
                <c:pt idx="36">
                  <c:v>4.4571371918309025E-2</c:v>
                </c:pt>
                <c:pt idx="37">
                  <c:v>3.8461180568954589E-2</c:v>
                </c:pt>
                <c:pt idx="38">
                  <c:v>4.8383905407643341E-2</c:v>
                </c:pt>
                <c:pt idx="39">
                  <c:v>4.1506305724627837E-2</c:v>
                </c:pt>
                <c:pt idx="40">
                  <c:v>4.5990852194830317E-2</c:v>
                </c:pt>
                <c:pt idx="41">
                  <c:v>4.498775365710099E-2</c:v>
                </c:pt>
                <c:pt idx="42">
                  <c:v>0.34662669019981485</c:v>
                </c:pt>
                <c:pt idx="43">
                  <c:v>0.3333650392117134</c:v>
                </c:pt>
                <c:pt idx="44">
                  <c:v>0.31187621161675078</c:v>
                </c:pt>
                <c:pt idx="45">
                  <c:v>0.26458590339815302</c:v>
                </c:pt>
                <c:pt idx="46">
                  <c:v>0.24363186724373045</c:v>
                </c:pt>
                <c:pt idx="47">
                  <c:v>0.22940662887759983</c:v>
                </c:pt>
                <c:pt idx="48">
                  <c:v>0.22042946054057294</c:v>
                </c:pt>
                <c:pt idx="49">
                  <c:v>0.21507824770488396</c:v>
                </c:pt>
                <c:pt idx="50">
                  <c:v>0.20570339565119616</c:v>
                </c:pt>
                <c:pt idx="51">
                  <c:v>0.17926906214601507</c:v>
                </c:pt>
                <c:pt idx="52">
                  <c:v>0.17685158018492736</c:v>
                </c:pt>
                <c:pt idx="53">
                  <c:v>0.17360779686321862</c:v>
                </c:pt>
                <c:pt idx="54">
                  <c:v>0.17877313869481917</c:v>
                </c:pt>
                <c:pt idx="55">
                  <c:v>0.18198055013659126</c:v>
                </c:pt>
                <c:pt idx="56">
                  <c:v>0.17133990317304706</c:v>
                </c:pt>
                <c:pt idx="57">
                  <c:v>0.1780778830780877</c:v>
                </c:pt>
                <c:pt idx="58">
                  <c:v>0.17107478069527304</c:v>
                </c:pt>
                <c:pt idx="59">
                  <c:v>0.16924798519609871</c:v>
                </c:pt>
                <c:pt idx="60">
                  <c:v>0.16533622516761107</c:v>
                </c:pt>
                <c:pt idx="61">
                  <c:v>0.16127380710703249</c:v>
                </c:pt>
                <c:pt idx="62">
                  <c:v>0.15271536112310058</c:v>
                </c:pt>
                <c:pt idx="63">
                  <c:v>0.58710903653896707</c:v>
                </c:pt>
                <c:pt idx="64">
                  <c:v>0.57255415434514823</c:v>
                </c:pt>
                <c:pt idx="65">
                  <c:v>0.53473299714351885</c:v>
                </c:pt>
                <c:pt idx="66">
                  <c:v>0.50184896072774865</c:v>
                </c:pt>
                <c:pt idx="67">
                  <c:v>0.47138056119783484</c:v>
                </c:pt>
                <c:pt idx="68">
                  <c:v>0.45429954517738003</c:v>
                </c:pt>
                <c:pt idx="69">
                  <c:v>0.44088536340653617</c:v>
                </c:pt>
                <c:pt idx="70">
                  <c:v>0.42573957343085178</c:v>
                </c:pt>
                <c:pt idx="71">
                  <c:v>0.41997843669902463</c:v>
                </c:pt>
                <c:pt idx="72">
                  <c:v>0.41719765820598548</c:v>
                </c:pt>
                <c:pt idx="73">
                  <c:v>0.4108757158489173</c:v>
                </c:pt>
                <c:pt idx="74">
                  <c:v>0.4005452920012012</c:v>
                </c:pt>
                <c:pt idx="75">
                  <c:v>0.38673831379635693</c:v>
                </c:pt>
                <c:pt idx="76">
                  <c:v>0.36957066230073937</c:v>
                </c:pt>
                <c:pt idx="77">
                  <c:v>0.36377868921334572</c:v>
                </c:pt>
                <c:pt idx="78">
                  <c:v>0.35369740353996748</c:v>
                </c:pt>
                <c:pt idx="79">
                  <c:v>0.33410089957753647</c:v>
                </c:pt>
                <c:pt idx="80">
                  <c:v>0.32435783488346553</c:v>
                </c:pt>
                <c:pt idx="81">
                  <c:v>0.32392588117255561</c:v>
                </c:pt>
                <c:pt idx="82">
                  <c:v>0.3087201316166035</c:v>
                </c:pt>
                <c:pt idx="83">
                  <c:v>0.29725402437201626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AF-4672-BB44-7EF5BB274158}"/>
            </c:ext>
          </c:extLst>
        </c:ser>
        <c:ser>
          <c:idx val="2"/>
          <c:order val="2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 w="12700">
                <a:solidFill>
                  <a:schemeClr val="bg1">
                    <a:alpha val="50000"/>
                  </a:schemeClr>
                </a:solidFill>
              </a:ln>
              <a:effectLst/>
            </c:spPr>
          </c:marker>
          <c:xVal>
            <c:numRef>
              <c:f>'Figure S6B'!$E$118:$E$200</c:f>
              <c:numCache>
                <c:formatCode>General</c:formatCode>
                <c:ptCount val="83"/>
                <c:pt idx="0">
                  <c:v>3.5187540667162155E-2</c:v>
                </c:pt>
                <c:pt idx="1">
                  <c:v>3.3933254915469696E-2</c:v>
                </c:pt>
                <c:pt idx="2">
                  <c:v>3.2818943968020403E-2</c:v>
                </c:pt>
                <c:pt idx="3">
                  <c:v>3.181990290310447E-2</c:v>
                </c:pt>
                <c:pt idx="4">
                  <c:v>3.0917172827474533E-2</c:v>
                </c:pt>
                <c:pt idx="5">
                  <c:v>3.0095923102702659E-2</c:v>
                </c:pt>
                <c:pt idx="6">
                  <c:v>2.9344358785405929E-2</c:v>
                </c:pt>
                <c:pt idx="7">
                  <c:v>2.8652962684747083E-2</c:v>
                </c:pt>
                <c:pt idx="8">
                  <c:v>2.8013957116611612E-2</c:v>
                </c:pt>
                <c:pt idx="9">
                  <c:v>2.7420913740415997E-2</c:v>
                </c:pt>
                <c:pt idx="10">
                  <c:v>2.686846554467372E-2</c:v>
                </c:pt>
                <c:pt idx="11">
                  <c:v>2.6352090758307616E-2</c:v>
                </c:pt>
                <c:pt idx="12">
                  <c:v>2.5867948345720621E-2</c:v>
                </c:pt>
                <c:pt idx="13">
                  <c:v>2.541275111311616E-2</c:v>
                </c:pt>
                <c:pt idx="14">
                  <c:v>2.4983666651241958E-2</c:v>
                </c:pt>
                <c:pt idx="15">
                  <c:v>2.4578239161913977E-2</c:v>
                </c:pt>
                <c:pt idx="16">
                  <c:v>2.4194327147768837E-2</c:v>
                </c:pt>
                <c:pt idx="17">
                  <c:v>2.3830053289449472E-2</c:v>
                </c:pt>
                <c:pt idx="18">
                  <c:v>2.3483763784652077E-2</c:v>
                </c:pt>
                <c:pt idx="19">
                  <c:v>2.3153995104301734E-2</c:v>
                </c:pt>
                <c:pt idx="20">
                  <c:v>0.11201110965218909</c:v>
                </c:pt>
                <c:pt idx="21">
                  <c:v>0.10764509729457518</c:v>
                </c:pt>
                <c:pt idx="22">
                  <c:v>0.10380800867695161</c:v>
                </c:pt>
                <c:pt idx="23">
                  <c:v>0.10039912848582959</c:v>
                </c:pt>
                <c:pt idx="24">
                  <c:v>9.7342879865007045E-2</c:v>
                </c:pt>
                <c:pt idx="25">
                  <c:v>9.4581264106148144E-2</c:v>
                </c:pt>
                <c:pt idx="26">
                  <c:v>9.2068911584486643E-2</c:v>
                </c:pt>
                <c:pt idx="27">
                  <c:v>8.9769739419435696E-2</c:v>
                </c:pt>
                <c:pt idx="28">
                  <c:v>8.7654632790401893E-2</c:v>
                </c:pt>
                <c:pt idx="29">
                  <c:v>8.5699798344756439E-2</c:v>
                </c:pt>
                <c:pt idx="30">
                  <c:v>8.3885570617552557E-2</c:v>
                </c:pt>
                <c:pt idx="31">
                  <c:v>8.2195530942901829E-2</c:v>
                </c:pt>
                <c:pt idx="32">
                  <c:v>8.0615846399312241E-2</c:v>
                </c:pt>
                <c:pt idx="33">
                  <c:v>7.9134766559140521E-2</c:v>
                </c:pt>
                <c:pt idx="34">
                  <c:v>7.7742235297708656E-2</c:v>
                </c:pt>
                <c:pt idx="35">
                  <c:v>7.6429587759111461E-2</c:v>
                </c:pt>
                <c:pt idx="36">
                  <c:v>7.5189311209311729E-2</c:v>
                </c:pt>
                <c:pt idx="37">
                  <c:v>7.4014854417741277E-2</c:v>
                </c:pt>
                <c:pt idx="38">
                  <c:v>7.2900474322480688E-2</c:v>
                </c:pt>
                <c:pt idx="39">
                  <c:v>7.1841111640996297E-2</c:v>
                </c:pt>
                <c:pt idx="40">
                  <c:v>7.0832289171225235E-2</c:v>
                </c:pt>
                <c:pt idx="41">
                  <c:v>0.22843622755316473</c:v>
                </c:pt>
                <c:pt idx="42">
                  <c:v>0.21953215191708927</c:v>
                </c:pt>
                <c:pt idx="43">
                  <c:v>0.2117067669948359</c:v>
                </c:pt>
                <c:pt idx="44">
                  <c:v>0.20475467328325092</c:v>
                </c:pt>
                <c:pt idx="45">
                  <c:v>0.19852173882190013</c:v>
                </c:pt>
                <c:pt idx="46">
                  <c:v>0.19288968064602838</c:v>
                </c:pt>
                <c:pt idx="47">
                  <c:v>0.18776597163078759</c:v>
                </c:pt>
                <c:pt idx="48">
                  <c:v>0.18307702410129398</c:v>
                </c:pt>
                <c:pt idx="49">
                  <c:v>0.17876346109214714</c:v>
                </c:pt>
                <c:pt idx="50">
                  <c:v>0.17477675827632064</c:v>
                </c:pt>
                <c:pt idx="51">
                  <c:v>0.17107680976932269</c:v>
                </c:pt>
                <c:pt idx="52">
                  <c:v>0.16763013123099563</c:v>
                </c:pt>
                <c:pt idx="53">
                  <c:v>0.16440851170609178</c:v>
                </c:pt>
                <c:pt idx="54">
                  <c:v>0.16138798729164358</c:v>
                </c:pt>
                <c:pt idx="55">
                  <c:v>0.15854804945780632</c:v>
                </c:pt>
                <c:pt idx="56">
                  <c:v>0.15587102703784114</c:v>
                </c:pt>
                <c:pt idx="57">
                  <c:v>0.15334159851027207</c:v>
                </c:pt>
                <c:pt idx="58">
                  <c:v>0.15094640325041245</c:v>
                </c:pt>
                <c:pt idx="59">
                  <c:v>0.14867372881827678</c:v>
                </c:pt>
                <c:pt idx="60">
                  <c:v>0.14651325727826317</c:v>
                </c:pt>
                <c:pt idx="61">
                  <c:v>0.14445585779368572</c:v>
                </c:pt>
                <c:pt idx="62">
                  <c:v>0.44744329610807543</c:v>
                </c:pt>
                <c:pt idx="63">
                  <c:v>0.43000267824253147</c:v>
                </c:pt>
                <c:pt idx="64">
                  <c:v>0.41467491670298934</c:v>
                </c:pt>
                <c:pt idx="65">
                  <c:v>0.40105769075558656</c:v>
                </c:pt>
                <c:pt idx="66">
                  <c:v>0.38884909858224875</c:v>
                </c:pt>
                <c:pt idx="67">
                  <c:v>0.37781745661776195</c:v>
                </c:pt>
                <c:pt idx="68">
                  <c:v>0.3677815298532805</c:v>
                </c:pt>
                <c:pt idx="69">
                  <c:v>0.35859718041647254</c:v>
                </c:pt>
                <c:pt idx="70">
                  <c:v>0.35014810527871515</c:v>
                </c:pt>
                <c:pt idx="71">
                  <c:v>0.34233925872392951</c:v>
                </c:pt>
                <c:pt idx="72">
                  <c:v>0.33509208443317012</c:v>
                </c:pt>
                <c:pt idx="73">
                  <c:v>0.32834099585876686</c:v>
                </c:pt>
                <c:pt idx="74">
                  <c:v>0.32203073555343215</c:v>
                </c:pt>
                <c:pt idx="75">
                  <c:v>0.31611436486892208</c:v>
                </c:pt>
                <c:pt idx="76">
                  <c:v>0.31055171327584918</c:v>
                </c:pt>
                <c:pt idx="77">
                  <c:v>0.30530816785324033</c:v>
                </c:pt>
                <c:pt idx="78">
                  <c:v>0.30035371798437321</c:v>
                </c:pt>
                <c:pt idx="79">
                  <c:v>0.29566219390619419</c:v>
                </c:pt>
                <c:pt idx="80">
                  <c:v>0.29121065419295566</c:v>
                </c:pt>
                <c:pt idx="81">
                  <c:v>0.28697888886673817</c:v>
                </c:pt>
                <c:pt idx="82">
                  <c:v>0.28294901314758963</c:v>
                </c:pt>
              </c:numCache>
            </c:numRef>
          </c:xVal>
          <c:yVal>
            <c:numRef>
              <c:f>'Figure S6B'!$D$118:$D$200</c:f>
              <c:numCache>
                <c:formatCode>General</c:formatCode>
                <c:ptCount val="83"/>
                <c:pt idx="0">
                  <c:v>2.6278195241782324E-2</c:v>
                </c:pt>
                <c:pt idx="1">
                  <c:v>2.7426065642070049E-2</c:v>
                </c:pt>
                <c:pt idx="2">
                  <c:v>1.8987692856941882E-2</c:v>
                </c:pt>
                <c:pt idx="3">
                  <c:v>1.6236380287964113E-2</c:v>
                </c:pt>
                <c:pt idx="4">
                  <c:v>2.0125805841086718E-2</c:v>
                </c:pt>
                <c:pt idx="5">
                  <c:v>1.7037683197331583E-2</c:v>
                </c:pt>
                <c:pt idx="6">
                  <c:v>2.5474781544432928E-2</c:v>
                </c:pt>
                <c:pt idx="7">
                  <c:v>1.8278547747389344E-2</c:v>
                </c:pt>
                <c:pt idx="8">
                  <c:v>1.8959456089409996E-2</c:v>
                </c:pt>
                <c:pt idx="9">
                  <c:v>1.552556247850137E-2</c:v>
                </c:pt>
                <c:pt idx="10">
                  <c:v>2.267707146604098E-2</c:v>
                </c:pt>
                <c:pt idx="11">
                  <c:v>1.6196554099625771E-2</c:v>
                </c:pt>
                <c:pt idx="12">
                  <c:v>2.3197480269058122E-2</c:v>
                </c:pt>
                <c:pt idx="13">
                  <c:v>1.7124942375980889E-2</c:v>
                </c:pt>
                <c:pt idx="14">
                  <c:v>1.9113941873974433E-2</c:v>
                </c:pt>
                <c:pt idx="15">
                  <c:v>2.4583949363680871E-2</c:v>
                </c:pt>
                <c:pt idx="16">
                  <c:v>2.0653343531816411E-2</c:v>
                </c:pt>
                <c:pt idx="17">
                  <c:v>2.249335325923621E-2</c:v>
                </c:pt>
                <c:pt idx="18">
                  <c:v>2.9369742937734554E-2</c:v>
                </c:pt>
                <c:pt idx="19">
                  <c:v>2.9115731508512602E-2</c:v>
                </c:pt>
                <c:pt idx="20">
                  <c:v>0.10826993019013476</c:v>
                </c:pt>
                <c:pt idx="21">
                  <c:v>0.10737863011710809</c:v>
                </c:pt>
                <c:pt idx="22">
                  <c:v>0.10692957080635472</c:v>
                </c:pt>
                <c:pt idx="23">
                  <c:v>0.10616756585073449</c:v>
                </c:pt>
                <c:pt idx="24">
                  <c:v>0.10360121858503943</c:v>
                </c:pt>
                <c:pt idx="25">
                  <c:v>0.10173891861288334</c:v>
                </c:pt>
                <c:pt idx="26">
                  <c:v>9.7718998328266277E-2</c:v>
                </c:pt>
                <c:pt idx="27">
                  <c:v>9.5213760695176217E-2</c:v>
                </c:pt>
                <c:pt idx="28">
                  <c:v>9.2187161407071644E-2</c:v>
                </c:pt>
                <c:pt idx="29">
                  <c:v>8.9822475928973189E-2</c:v>
                </c:pt>
                <c:pt idx="30">
                  <c:v>8.6277345326732688E-2</c:v>
                </c:pt>
                <c:pt idx="31">
                  <c:v>8.3845825208343008E-2</c:v>
                </c:pt>
                <c:pt idx="32">
                  <c:v>7.7909313867444971E-2</c:v>
                </c:pt>
                <c:pt idx="33">
                  <c:v>7.5675338677192214E-2</c:v>
                </c:pt>
                <c:pt idx="34">
                  <c:v>7.3947994504199685E-2</c:v>
                </c:pt>
                <c:pt idx="35">
                  <c:v>7.1367817163757133E-2</c:v>
                </c:pt>
                <c:pt idx="36">
                  <c:v>6.8111895938561068E-2</c:v>
                </c:pt>
                <c:pt idx="37">
                  <c:v>6.5465848846763236E-2</c:v>
                </c:pt>
                <c:pt idx="38">
                  <c:v>6.3875454576735005E-2</c:v>
                </c:pt>
                <c:pt idx="39">
                  <c:v>6.3939072920573298E-2</c:v>
                </c:pt>
                <c:pt idx="40">
                  <c:v>6.3118981651013775E-2</c:v>
                </c:pt>
                <c:pt idx="41">
                  <c:v>0.2081383503781358</c:v>
                </c:pt>
                <c:pt idx="42">
                  <c:v>0.20704835288797357</c:v>
                </c:pt>
                <c:pt idx="43">
                  <c:v>0.20715657706013826</c:v>
                </c:pt>
                <c:pt idx="44">
                  <c:v>0.20146589334503989</c:v>
                </c:pt>
                <c:pt idx="45">
                  <c:v>0.19563631897077155</c:v>
                </c:pt>
                <c:pt idx="46">
                  <c:v>0.19139944069196721</c:v>
                </c:pt>
                <c:pt idx="47">
                  <c:v>0.19130619317624709</c:v>
                </c:pt>
                <c:pt idx="48">
                  <c:v>0.19575283379203939</c:v>
                </c:pt>
                <c:pt idx="49">
                  <c:v>0.18765893159818151</c:v>
                </c:pt>
                <c:pt idx="50">
                  <c:v>0.18765857501112329</c:v>
                </c:pt>
                <c:pt idx="51">
                  <c:v>0.18095562978455107</c:v>
                </c:pt>
                <c:pt idx="52">
                  <c:v>0.1830477260550285</c:v>
                </c:pt>
                <c:pt idx="53">
                  <c:v>0.16837407946320757</c:v>
                </c:pt>
                <c:pt idx="54">
                  <c:v>0.16198698122343869</c:v>
                </c:pt>
                <c:pt idx="55">
                  <c:v>0.17212332493991916</c:v>
                </c:pt>
                <c:pt idx="56">
                  <c:v>0.16236282398278468</c:v>
                </c:pt>
                <c:pt idx="57">
                  <c:v>0.16054735012270832</c:v>
                </c:pt>
                <c:pt idx="58">
                  <c:v>0.16028106873699516</c:v>
                </c:pt>
                <c:pt idx="59">
                  <c:v>0.14868253978835294</c:v>
                </c:pt>
                <c:pt idx="60">
                  <c:v>0.13606024939560971</c:v>
                </c:pt>
                <c:pt idx="61">
                  <c:v>0.11738123867252272</c:v>
                </c:pt>
                <c:pt idx="62">
                  <c:v>0.43333779828219487</c:v>
                </c:pt>
                <c:pt idx="63">
                  <c:v>0.43114645917313682</c:v>
                </c:pt>
                <c:pt idx="64">
                  <c:v>0.41190922322635221</c:v>
                </c:pt>
                <c:pt idx="65">
                  <c:v>0.38856659152856804</c:v>
                </c:pt>
                <c:pt idx="66">
                  <c:v>0.39464269960653769</c:v>
                </c:pt>
                <c:pt idx="67">
                  <c:v>0.39120248809704145</c:v>
                </c:pt>
                <c:pt idx="68">
                  <c:v>0.38166915956741793</c:v>
                </c:pt>
                <c:pt idx="69">
                  <c:v>0.36042584737795419</c:v>
                </c:pt>
                <c:pt idx="70">
                  <c:v>0.36140269907036043</c:v>
                </c:pt>
                <c:pt idx="71">
                  <c:v>0.34933332502838343</c:v>
                </c:pt>
                <c:pt idx="72">
                  <c:v>0.33203229405829221</c:v>
                </c:pt>
                <c:pt idx="73">
                  <c:v>0.33797722525861429</c:v>
                </c:pt>
                <c:pt idx="74">
                  <c:v>0.313152245896818</c:v>
                </c:pt>
                <c:pt idx="75">
                  <c:v>0.31213917372327032</c:v>
                </c:pt>
                <c:pt idx="76">
                  <c:v>0.31677392691149259</c:v>
                </c:pt>
                <c:pt idx="77">
                  <c:v>0.31684306397853623</c:v>
                </c:pt>
                <c:pt idx="78">
                  <c:v>0.3029407622777151</c:v>
                </c:pt>
                <c:pt idx="79">
                  <c:v>0.2827370757902033</c:v>
                </c:pt>
                <c:pt idx="80">
                  <c:v>0.27848777704656091</c:v>
                </c:pt>
                <c:pt idx="81">
                  <c:v>0.26638560878517187</c:v>
                </c:pt>
                <c:pt idx="82">
                  <c:v>0.25827833933400296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AF-4672-BB44-7EF5BB274158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S6B'!$AA$2:$AA$3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S6B'!$AB$2:$AB$3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AF-4672-BB44-7EF5BB27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S7A'!$E$2:$E$32</c:f>
              <c:numCache>
                <c:formatCode>General</c:formatCode>
                <c:ptCount val="31"/>
                <c:pt idx="0">
                  <c:v>3.5478064367403979E-2</c:v>
                </c:pt>
                <c:pt idx="1">
                  <c:v>4.2854036288636259E-2</c:v>
                </c:pt>
                <c:pt idx="2">
                  <c:v>5.0919122805400271E-2</c:v>
                </c:pt>
                <c:pt idx="3">
                  <c:v>5.9672231786908288E-2</c:v>
                </c:pt>
                <c:pt idx="4">
                  <c:v>6.9112360298354089E-2</c:v>
                </c:pt>
                <c:pt idx="5">
                  <c:v>7.923858121542858E-2</c:v>
                </c:pt>
                <c:pt idx="6">
                  <c:v>9.0050032638303787E-2</c:v>
                </c:pt>
                <c:pt idx="7">
                  <c:v>0.10154590937536245</c:v>
                </c:pt>
                <c:pt idx="8">
                  <c:v>0.11372545599023977</c:v>
                </c:pt>
                <c:pt idx="9">
                  <c:v>0.12658796105173073</c:v>
                </c:pt>
                <c:pt idx="10">
                  <c:v>0.1401327523243483</c:v>
                </c:pt>
                <c:pt idx="11">
                  <c:v>0.15435919270507284</c:v>
                </c:pt>
                <c:pt idx="12">
                  <c:v>0.16926667675961249</c:v>
                </c:pt>
                <c:pt idx="13">
                  <c:v>0.18485462774583747</c:v>
                </c:pt>
                <c:pt idx="14">
                  <c:v>0.20112249503718763</c:v>
                </c:pt>
                <c:pt idx="15">
                  <c:v>0.21806975187751607</c:v>
                </c:pt>
                <c:pt idx="16">
                  <c:v>0.2356958934129075</c:v>
                </c:pt>
                <c:pt idx="17">
                  <c:v>0.25400043495675223</c:v>
                </c:pt>
                <c:pt idx="18">
                  <c:v>0.27298291045264939</c:v>
                </c:pt>
                <c:pt idx="19">
                  <c:v>0.29264287110619008</c:v>
                </c:pt>
                <c:pt idx="20">
                  <c:v>0.31297988416178379</c:v>
                </c:pt>
                <c:pt idx="21">
                  <c:v>0.33399353180473879</c:v>
                </c:pt>
                <c:pt idx="22">
                  <c:v>0.35568341017208266</c:v>
                </c:pt>
                <c:pt idx="23">
                  <c:v>0.37804912845823546</c:v>
                </c:pt>
                <c:pt idx="24">
                  <c:v>0.40109030810379653</c:v>
                </c:pt>
                <c:pt idx="25">
                  <c:v>0.42480658205746302</c:v>
                </c:pt>
                <c:pt idx="26">
                  <c:v>0.44919759410256571</c:v>
                </c:pt>
                <c:pt idx="27">
                  <c:v>0.47426299824088725</c:v>
                </c:pt>
                <c:pt idx="28">
                  <c:v>0.50000245812746513</c:v>
                </c:pt>
                <c:pt idx="29">
                  <c:v>0.52641564655090778</c:v>
                </c:pt>
                <c:pt idx="30">
                  <c:v>0.55350224495446554</c:v>
                </c:pt>
              </c:numCache>
            </c:numRef>
          </c:xVal>
          <c:yVal>
            <c:numRef>
              <c:f>'Figure S7A'!$D$2:$D$32</c:f>
              <c:numCache>
                <c:formatCode>General</c:formatCode>
                <c:ptCount val="31"/>
                <c:pt idx="0">
                  <c:v>4.1476147495012473E-2</c:v>
                </c:pt>
                <c:pt idx="1">
                  <c:v>4.6651911729877982E-2</c:v>
                </c:pt>
                <c:pt idx="2">
                  <c:v>4.9644164662205038E-2</c:v>
                </c:pt>
                <c:pt idx="3">
                  <c:v>5.7640567819590337E-2</c:v>
                </c:pt>
                <c:pt idx="4">
                  <c:v>6.7226555496731191E-2</c:v>
                </c:pt>
                <c:pt idx="5">
                  <c:v>7.3439538182051164E-2</c:v>
                </c:pt>
                <c:pt idx="6">
                  <c:v>8.4103355040618458E-2</c:v>
                </c:pt>
                <c:pt idx="7">
                  <c:v>9.7492538940399914E-2</c:v>
                </c:pt>
                <c:pt idx="8">
                  <c:v>0.11393204502317955</c:v>
                </c:pt>
                <c:pt idx="9">
                  <c:v>0.12346384012317516</c:v>
                </c:pt>
                <c:pt idx="10">
                  <c:v>0.13794496950345597</c:v>
                </c:pt>
                <c:pt idx="11">
                  <c:v>0.16498958469693659</c:v>
                </c:pt>
                <c:pt idx="12">
                  <c:v>0.1832397254997731</c:v>
                </c:pt>
                <c:pt idx="13">
                  <c:v>0.19431502811291376</c:v>
                </c:pt>
                <c:pt idx="14">
                  <c:v>0.21158750405628968</c:v>
                </c:pt>
                <c:pt idx="15">
                  <c:v>0.23741521761778261</c:v>
                </c:pt>
                <c:pt idx="16">
                  <c:v>0.25863127446470047</c:v>
                </c:pt>
                <c:pt idx="17">
                  <c:v>0.27079780105470103</c:v>
                </c:pt>
                <c:pt idx="18">
                  <c:v>0.2863831434145937</c:v>
                </c:pt>
                <c:pt idx="19">
                  <c:v>0.30429874357728642</c:v>
                </c:pt>
                <c:pt idx="20">
                  <c:v>0.323446540193156</c:v>
                </c:pt>
                <c:pt idx="21">
                  <c:v>0.35961571509548002</c:v>
                </c:pt>
                <c:pt idx="22">
                  <c:v>0.38460338147680062</c:v>
                </c:pt>
                <c:pt idx="23">
                  <c:v>0.39351147387879232</c:v>
                </c:pt>
                <c:pt idx="24">
                  <c:v>0.43416050222643382</c:v>
                </c:pt>
                <c:pt idx="25">
                  <c:v>0.47299971459805029</c:v>
                </c:pt>
                <c:pt idx="26">
                  <c:v>0.48524930525455279</c:v>
                </c:pt>
                <c:pt idx="27">
                  <c:v>0.49880104726040575</c:v>
                </c:pt>
                <c:pt idx="28">
                  <c:v>0.5219069803184857</c:v>
                </c:pt>
                <c:pt idx="29">
                  <c:v>0.54382702435619634</c:v>
                </c:pt>
                <c:pt idx="30">
                  <c:v>0.57032193247112895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71-4C01-9457-BC6936757618}"/>
            </c:ext>
          </c:extLst>
        </c:ser>
        <c:ser>
          <c:idx val="2"/>
          <c:order val="1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S7A'!$E$118:$E$200</c:f>
              <c:numCache>
                <c:formatCode>General</c:formatCode>
                <c:ptCount val="83"/>
                <c:pt idx="0">
                  <c:v>3.6535725345931074E-2</c:v>
                </c:pt>
                <c:pt idx="1">
                  <c:v>3.5428369923809801E-2</c:v>
                </c:pt>
                <c:pt idx="2">
                  <c:v>3.4439364152194583E-2</c:v>
                </c:pt>
                <c:pt idx="3">
                  <c:v>3.3548319004305362E-2</c:v>
                </c:pt>
                <c:pt idx="4">
                  <c:v>3.2739510200105515E-2</c:v>
                </c:pt>
                <c:pt idx="5">
                  <c:v>3.2000580944140836E-2</c:v>
                </c:pt>
                <c:pt idx="6">
                  <c:v>3.1321661739143206E-2</c:v>
                </c:pt>
                <c:pt idx="7">
                  <c:v>3.0694757126803293E-2</c:v>
                </c:pt>
                <c:pt idx="8">
                  <c:v>3.0113308422895387E-2</c:v>
                </c:pt>
                <c:pt idx="9">
                  <c:v>2.9571875547282817E-2</c:v>
                </c:pt>
                <c:pt idx="10">
                  <c:v>2.9065901311977078E-2</c:v>
                </c:pt>
                <c:pt idx="11">
                  <c:v>2.8591533973764061E-2</c:v>
                </c:pt>
                <c:pt idx="12">
                  <c:v>2.8145491711755545E-2</c:v>
                </c:pt>
                <c:pt idx="13">
                  <c:v>2.7724957769984414E-2</c:v>
                </c:pt>
                <c:pt idx="14">
                  <c:v>2.7327498363560181E-2</c:v>
                </c:pt>
                <c:pt idx="15">
                  <c:v>2.6950997711667563E-2</c:v>
                </c:pt>
                <c:pt idx="16">
                  <c:v>2.6593606115652903E-2</c:v>
                </c:pt>
                <c:pt idx="17">
                  <c:v>2.6253698085703811E-2</c:v>
                </c:pt>
                <c:pt idx="18">
                  <c:v>2.5929838288516475E-2</c:v>
                </c:pt>
                <c:pt idx="19">
                  <c:v>2.5620753640654359E-2</c:v>
                </c:pt>
                <c:pt idx="20">
                  <c:v>0.1145541249971908</c:v>
                </c:pt>
                <c:pt idx="21">
                  <c:v>0.11075652443671061</c:v>
                </c:pt>
                <c:pt idx="22">
                  <c:v>0.10739962275461613</c:v>
                </c:pt>
                <c:pt idx="23">
                  <c:v>0.10440149309180521</c:v>
                </c:pt>
                <c:pt idx="24">
                  <c:v>0.10170032696571935</c:v>
                </c:pt>
                <c:pt idx="25">
                  <c:v>9.9248456878597555E-2</c:v>
                </c:pt>
                <c:pt idx="26">
                  <c:v>9.7008423721451853E-2</c:v>
                </c:pt>
                <c:pt idx="27">
                  <c:v>9.4950308525793239E-2</c:v>
                </c:pt>
                <c:pt idx="28">
                  <c:v>9.3049873393913574E-2</c:v>
                </c:pt>
                <c:pt idx="29">
                  <c:v>9.1287235948692022E-2</c:v>
                </c:pt>
                <c:pt idx="30">
                  <c:v>8.9645904814553187E-2</c:v>
                </c:pt>
                <c:pt idx="31">
                  <c:v>8.8112065066569989E-2</c:v>
                </c:pt>
                <c:pt idx="32">
                  <c:v>8.6674040306165989E-2</c:v>
                </c:pt>
                <c:pt idx="33">
                  <c:v>8.532188183047687E-2</c:v>
                </c:pt>
                <c:pt idx="34">
                  <c:v>8.404705076150977E-2</c:v>
                </c:pt>
                <c:pt idx="35">
                  <c:v>8.2842169182085243E-2</c:v>
                </c:pt>
                <c:pt idx="36">
                  <c:v>8.1700823191087291E-2</c:v>
                </c:pt>
                <c:pt idx="37">
                  <c:v>8.0617405504352285E-2</c:v>
                </c:pt>
                <c:pt idx="38">
                  <c:v>7.9586988517448748E-2</c:v>
                </c:pt>
                <c:pt idx="39">
                  <c:v>7.860522107745338E-2</c:v>
                </c:pt>
                <c:pt idx="40">
                  <c:v>7.7668243885134852E-2</c:v>
                </c:pt>
                <c:pt idx="41">
                  <c:v>0.23227082328927623</c:v>
                </c:pt>
                <c:pt idx="42">
                  <c:v>0.22457077923823757</c:v>
                </c:pt>
                <c:pt idx="43">
                  <c:v>0.21776429961630892</c:v>
                </c:pt>
                <c:pt idx="44">
                  <c:v>0.21168526889501307</c:v>
                </c:pt>
                <c:pt idx="45">
                  <c:v>0.20620836372060353</c:v>
                </c:pt>
                <c:pt idx="46">
                  <c:v>0.20123693310867147</c:v>
                </c:pt>
                <c:pt idx="47">
                  <c:v>0.19669502468225497</c:v>
                </c:pt>
                <c:pt idx="48">
                  <c:v>0.19252197451115441</c:v>
                </c:pt>
                <c:pt idx="49">
                  <c:v>0.1886686376478999</c:v>
                </c:pt>
                <c:pt idx="50">
                  <c:v>0.18509470043200157</c:v>
                </c:pt>
                <c:pt idx="51">
                  <c:v>0.18176672482373696</c:v>
                </c:pt>
                <c:pt idx="52">
                  <c:v>0.17865669957526503</c:v>
                </c:pt>
                <c:pt idx="53">
                  <c:v>0.17574094953119118</c:v>
                </c:pt>
                <c:pt idx="54">
                  <c:v>0.17299930262521043</c:v>
                </c:pt>
                <c:pt idx="55">
                  <c:v>0.17041444536275044</c:v>
                </c:pt>
                <c:pt idx="56">
                  <c:v>0.16797141822229716</c:v>
                </c:pt>
                <c:pt idx="57">
                  <c:v>0.16565721632870745</c:v>
                </c:pt>
                <c:pt idx="58">
                  <c:v>0.16346047030956348</c:v>
                </c:pt>
                <c:pt idx="59">
                  <c:v>0.16137118891629007</c:v>
                </c:pt>
                <c:pt idx="60">
                  <c:v>0.15938054971781584</c:v>
                </c:pt>
                <c:pt idx="61">
                  <c:v>0.15748072756939094</c:v>
                </c:pt>
                <c:pt idx="62">
                  <c:v>0.45247070583457538</c:v>
                </c:pt>
                <c:pt idx="63">
                  <c:v>0.43747078325544186</c:v>
                </c:pt>
                <c:pt idx="64">
                  <c:v>0.42421155166031743</c:v>
                </c:pt>
                <c:pt idx="65">
                  <c:v>0.41236941289186285</c:v>
                </c:pt>
                <c:pt idx="66">
                  <c:v>0.40170023320342757</c:v>
                </c:pt>
                <c:pt idx="67">
                  <c:v>0.39201573350547342</c:v>
                </c:pt>
                <c:pt idx="68">
                  <c:v>0.38316795623222893</c:v>
                </c:pt>
                <c:pt idx="69">
                  <c:v>0.37503872618231687</c:v>
                </c:pt>
                <c:pt idx="70">
                  <c:v>0.36753230748691434</c:v>
                </c:pt>
                <c:pt idx="71">
                  <c:v>0.36057016789578722</c:v>
                </c:pt>
                <c:pt idx="72">
                  <c:v>0.35408716907937371</c:v>
                </c:pt>
                <c:pt idx="73">
                  <c:v>0.34802874426556552</c:v>
                </c:pt>
                <c:pt idx="74">
                  <c:v>0.34234877352366899</c:v>
                </c:pt>
                <c:pt idx="75">
                  <c:v>0.33700796104825398</c:v>
                </c:pt>
                <c:pt idx="76">
                  <c:v>0.33197257961952298</c:v>
                </c:pt>
                <c:pt idx="77">
                  <c:v>0.32721348762957797</c:v>
                </c:pt>
                <c:pt idx="78">
                  <c:v>0.32270535118175486</c:v>
                </c:pt>
                <c:pt idx="79">
                  <c:v>0.31842602238898843</c:v>
                </c:pt>
                <c:pt idx="80">
                  <c:v>0.31435603799183442</c:v>
                </c:pt>
                <c:pt idx="81">
                  <c:v>0.31047821162328609</c:v>
                </c:pt>
                <c:pt idx="82">
                  <c:v>0.30677729966075601</c:v>
                </c:pt>
              </c:numCache>
            </c:numRef>
          </c:xVal>
          <c:yVal>
            <c:numRef>
              <c:f>'Figure S7A'!$D$118:$D$200</c:f>
              <c:numCache>
                <c:formatCode>General</c:formatCode>
                <c:ptCount val="83"/>
                <c:pt idx="0">
                  <c:v>2.6278195241782324E-2</c:v>
                </c:pt>
                <c:pt idx="1">
                  <c:v>2.7426065642070049E-2</c:v>
                </c:pt>
                <c:pt idx="2">
                  <c:v>1.8987692856941882E-2</c:v>
                </c:pt>
                <c:pt idx="3">
                  <c:v>1.6236380287964113E-2</c:v>
                </c:pt>
                <c:pt idx="4">
                  <c:v>2.0125805841086718E-2</c:v>
                </c:pt>
                <c:pt idx="5">
                  <c:v>1.7037683197331583E-2</c:v>
                </c:pt>
                <c:pt idx="6">
                  <c:v>2.5474781544432928E-2</c:v>
                </c:pt>
                <c:pt idx="7">
                  <c:v>1.8278547747389344E-2</c:v>
                </c:pt>
                <c:pt idx="8">
                  <c:v>1.8959456089409996E-2</c:v>
                </c:pt>
                <c:pt idx="9">
                  <c:v>1.552556247850137E-2</c:v>
                </c:pt>
                <c:pt idx="10">
                  <c:v>2.267707146604098E-2</c:v>
                </c:pt>
                <c:pt idx="11">
                  <c:v>1.6196554099625771E-2</c:v>
                </c:pt>
                <c:pt idx="12">
                  <c:v>2.3197480269058122E-2</c:v>
                </c:pt>
                <c:pt idx="13">
                  <c:v>1.7124942375980889E-2</c:v>
                </c:pt>
                <c:pt idx="14">
                  <c:v>1.9113941873974433E-2</c:v>
                </c:pt>
                <c:pt idx="15">
                  <c:v>2.4583949363680871E-2</c:v>
                </c:pt>
                <c:pt idx="16">
                  <c:v>2.0653343531816411E-2</c:v>
                </c:pt>
                <c:pt idx="17">
                  <c:v>2.249335325923621E-2</c:v>
                </c:pt>
                <c:pt idx="18">
                  <c:v>2.9369742937734554E-2</c:v>
                </c:pt>
                <c:pt idx="19">
                  <c:v>2.9115731508512602E-2</c:v>
                </c:pt>
                <c:pt idx="20">
                  <c:v>0.10826993019013476</c:v>
                </c:pt>
                <c:pt idx="21">
                  <c:v>0.10737863011710809</c:v>
                </c:pt>
                <c:pt idx="22">
                  <c:v>0.10692957080635472</c:v>
                </c:pt>
                <c:pt idx="23">
                  <c:v>0.10616756585073449</c:v>
                </c:pt>
                <c:pt idx="24">
                  <c:v>0.10360121858503943</c:v>
                </c:pt>
                <c:pt idx="25">
                  <c:v>0.10173891861288334</c:v>
                </c:pt>
                <c:pt idx="26">
                  <c:v>9.7718998328266277E-2</c:v>
                </c:pt>
                <c:pt idx="27">
                  <c:v>9.5213760695176217E-2</c:v>
                </c:pt>
                <c:pt idx="28">
                  <c:v>9.2187161407071644E-2</c:v>
                </c:pt>
                <c:pt idx="29">
                  <c:v>8.9822475928973189E-2</c:v>
                </c:pt>
                <c:pt idx="30">
                  <c:v>8.6277345326732688E-2</c:v>
                </c:pt>
                <c:pt idx="31">
                  <c:v>8.3845825208343008E-2</c:v>
                </c:pt>
                <c:pt idx="32">
                  <c:v>7.7909313867444971E-2</c:v>
                </c:pt>
                <c:pt idx="33">
                  <c:v>7.5675338677192214E-2</c:v>
                </c:pt>
                <c:pt idx="34">
                  <c:v>7.3947994504199685E-2</c:v>
                </c:pt>
                <c:pt idx="35">
                  <c:v>7.1367817163757133E-2</c:v>
                </c:pt>
                <c:pt idx="36">
                  <c:v>6.8111895938561068E-2</c:v>
                </c:pt>
                <c:pt idx="37">
                  <c:v>6.5465848846763236E-2</c:v>
                </c:pt>
                <c:pt idx="38">
                  <c:v>6.3875454576735005E-2</c:v>
                </c:pt>
                <c:pt idx="39">
                  <c:v>6.3939072920573298E-2</c:v>
                </c:pt>
                <c:pt idx="40">
                  <c:v>6.3118981651013775E-2</c:v>
                </c:pt>
                <c:pt idx="41">
                  <c:v>0.2081383503781358</c:v>
                </c:pt>
                <c:pt idx="42">
                  <c:v>0.20704835288797357</c:v>
                </c:pt>
                <c:pt idx="43">
                  <c:v>0.20715657706013826</c:v>
                </c:pt>
                <c:pt idx="44">
                  <c:v>0.20146589334503989</c:v>
                </c:pt>
                <c:pt idx="45">
                  <c:v>0.19563631897077155</c:v>
                </c:pt>
                <c:pt idx="46">
                  <c:v>0.19139944069196721</c:v>
                </c:pt>
                <c:pt idx="47">
                  <c:v>0.19130619317624709</c:v>
                </c:pt>
                <c:pt idx="48">
                  <c:v>0.19575283379203939</c:v>
                </c:pt>
                <c:pt idx="49">
                  <c:v>0.18765893159818151</c:v>
                </c:pt>
                <c:pt idx="50">
                  <c:v>0.18765857501112329</c:v>
                </c:pt>
                <c:pt idx="51">
                  <c:v>0.18095562978455107</c:v>
                </c:pt>
                <c:pt idx="52">
                  <c:v>0.1830477260550285</c:v>
                </c:pt>
                <c:pt idx="53">
                  <c:v>0.16837407946320757</c:v>
                </c:pt>
                <c:pt idx="54">
                  <c:v>0.16198698122343869</c:v>
                </c:pt>
                <c:pt idx="55">
                  <c:v>0.17212332493991916</c:v>
                </c:pt>
                <c:pt idx="56">
                  <c:v>0.16236282398278468</c:v>
                </c:pt>
                <c:pt idx="57">
                  <c:v>0.16054735012270832</c:v>
                </c:pt>
                <c:pt idx="58">
                  <c:v>0.16028106873699516</c:v>
                </c:pt>
                <c:pt idx="59">
                  <c:v>0.14868253978835294</c:v>
                </c:pt>
                <c:pt idx="60">
                  <c:v>0.13606024939560971</c:v>
                </c:pt>
                <c:pt idx="61">
                  <c:v>0.11738123867252272</c:v>
                </c:pt>
                <c:pt idx="62">
                  <c:v>0.43333779828219487</c:v>
                </c:pt>
                <c:pt idx="63">
                  <c:v>0.43114645917313682</c:v>
                </c:pt>
                <c:pt idx="64">
                  <c:v>0.41190922322635221</c:v>
                </c:pt>
                <c:pt idx="65">
                  <c:v>0.38856659152856804</c:v>
                </c:pt>
                <c:pt idx="66">
                  <c:v>0.39464269960653769</c:v>
                </c:pt>
                <c:pt idx="67">
                  <c:v>0.39120248809704145</c:v>
                </c:pt>
                <c:pt idx="68">
                  <c:v>0.38166915956741793</c:v>
                </c:pt>
                <c:pt idx="69">
                  <c:v>0.36042584737795419</c:v>
                </c:pt>
                <c:pt idx="70">
                  <c:v>0.36140269907036043</c:v>
                </c:pt>
                <c:pt idx="71">
                  <c:v>0.34933332502838343</c:v>
                </c:pt>
                <c:pt idx="72">
                  <c:v>0.33203229405829221</c:v>
                </c:pt>
                <c:pt idx="73">
                  <c:v>0.33797722525861429</c:v>
                </c:pt>
                <c:pt idx="74">
                  <c:v>0.313152245896818</c:v>
                </c:pt>
                <c:pt idx="75">
                  <c:v>0.31213917372327032</c:v>
                </c:pt>
                <c:pt idx="76">
                  <c:v>0.31677392691149259</c:v>
                </c:pt>
                <c:pt idx="77">
                  <c:v>0.31684306397853623</c:v>
                </c:pt>
                <c:pt idx="78">
                  <c:v>0.3029407622777151</c:v>
                </c:pt>
                <c:pt idx="79">
                  <c:v>0.2827370757902033</c:v>
                </c:pt>
                <c:pt idx="80">
                  <c:v>0.27848777704656091</c:v>
                </c:pt>
                <c:pt idx="81">
                  <c:v>0.26638560878517187</c:v>
                </c:pt>
                <c:pt idx="82">
                  <c:v>0.25827833933400296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71-4C01-9457-BC6936757618}"/>
            </c:ext>
          </c:extLst>
        </c:ser>
        <c:ser>
          <c:idx val="1"/>
          <c:order val="2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S7A'!$E$33:$E$116</c:f>
              <c:numCache>
                <c:formatCode>General</c:formatCode>
                <c:ptCount val="84"/>
                <c:pt idx="0">
                  <c:v>5.5756704357696814E-2</c:v>
                </c:pt>
                <c:pt idx="1">
                  <c:v>5.044006699756156E-2</c:v>
                </c:pt>
                <c:pt idx="2">
                  <c:v>4.6474641488822042E-2</c:v>
                </c:pt>
                <c:pt idx="3">
                  <c:v>4.3366146173759487E-2</c:v>
                </c:pt>
                <c:pt idx="4">
                  <c:v>4.0842014212290223E-2</c:v>
                </c:pt>
                <c:pt idx="5">
                  <c:v>3.8737804294496095E-2</c:v>
                </c:pt>
                <c:pt idx="6">
                  <c:v>3.6947555579455685E-2</c:v>
                </c:pt>
                <c:pt idx="7">
                  <c:v>3.5399458397201225E-2</c:v>
                </c:pt>
                <c:pt idx="8">
                  <c:v>3.404286515968627E-2</c:v>
                </c:pt>
                <c:pt idx="9">
                  <c:v>3.2840876989374726E-2</c:v>
                </c:pt>
                <c:pt idx="10">
                  <c:v>3.1765879615093216E-2</c:v>
                </c:pt>
                <c:pt idx="11">
                  <c:v>3.0796734118782098E-2</c:v>
                </c:pt>
                <c:pt idx="12">
                  <c:v>2.9916942619415268E-2</c:v>
                </c:pt>
                <c:pt idx="13">
                  <c:v>2.9113412370093503E-2</c:v>
                </c:pt>
                <c:pt idx="14">
                  <c:v>2.8375600239907768E-2</c:v>
                </c:pt>
                <c:pt idx="15">
                  <c:v>2.7694906411847839E-2</c:v>
                </c:pt>
                <c:pt idx="16">
                  <c:v>2.706423572678758E-2</c:v>
                </c:pt>
                <c:pt idx="17">
                  <c:v>2.6477674455390291E-2</c:v>
                </c:pt>
                <c:pt idx="18">
                  <c:v>2.5930248202811663E-2</c:v>
                </c:pt>
                <c:pt idx="19">
                  <c:v>2.5417737903239302E-2</c:v>
                </c:pt>
                <c:pt idx="20">
                  <c:v>2.4936538102382538E-2</c:v>
                </c:pt>
                <c:pt idx="21">
                  <c:v>0.16902411900223716</c:v>
                </c:pt>
                <c:pt idx="22">
                  <c:v>0.15290695504494545</c:v>
                </c:pt>
                <c:pt idx="23">
                  <c:v>0.1408859333435224</c:v>
                </c:pt>
                <c:pt idx="24">
                  <c:v>0.13146265971026827</c:v>
                </c:pt>
                <c:pt idx="25">
                  <c:v>0.1238108591609441</c:v>
                </c:pt>
                <c:pt idx="26">
                  <c:v>0.11743203473708223</c:v>
                </c:pt>
                <c:pt idx="27">
                  <c:v>0.11200497057788536</c:v>
                </c:pt>
                <c:pt idx="28">
                  <c:v>0.10731197867001115</c:v>
                </c:pt>
                <c:pt idx="29">
                  <c:v>0.10319952296702786</c:v>
                </c:pt>
                <c:pt idx="30">
                  <c:v>9.9555746063811956E-2</c:v>
                </c:pt>
                <c:pt idx="31">
                  <c:v>9.6296936451393242E-2</c:v>
                </c:pt>
                <c:pt idx="32">
                  <c:v>9.3359012383139733E-2</c:v>
                </c:pt>
                <c:pt idx="33">
                  <c:v>9.06919612222222E-2</c:v>
                </c:pt>
                <c:pt idx="34">
                  <c:v>8.8256092853604987E-2</c:v>
                </c:pt>
                <c:pt idx="35">
                  <c:v>8.6019446216569651E-2</c:v>
                </c:pt>
                <c:pt idx="36">
                  <c:v>8.3955951325265024E-2</c:v>
                </c:pt>
                <c:pt idx="37">
                  <c:v>8.2044099501330375E-2</c:v>
                </c:pt>
                <c:pt idx="38">
                  <c:v>8.0265963521435918E-2</c:v>
                </c:pt>
                <c:pt idx="39">
                  <c:v>7.8606463715507627E-2</c:v>
                </c:pt>
                <c:pt idx="40">
                  <c:v>7.7052810161864105E-2</c:v>
                </c:pt>
                <c:pt idx="41">
                  <c:v>7.5594073076506896E-2</c:v>
                </c:pt>
                <c:pt idx="42">
                  <c:v>0.34271460130621145</c:v>
                </c:pt>
                <c:pt idx="43">
                  <c:v>0.31003531593311673</c:v>
                </c:pt>
                <c:pt idx="44">
                  <c:v>0.28566140004456836</c:v>
                </c:pt>
                <c:pt idx="45">
                  <c:v>0.26655469808224502</c:v>
                </c:pt>
                <c:pt idx="46">
                  <c:v>0.25103984854469741</c:v>
                </c:pt>
                <c:pt idx="47">
                  <c:v>0.23810609517191861</c:v>
                </c:pt>
                <c:pt idx="48">
                  <c:v>0.22710213821854536</c:v>
                </c:pt>
                <c:pt idx="49">
                  <c:v>0.21758659179751022</c:v>
                </c:pt>
                <c:pt idx="50">
                  <c:v>0.20924814504235384</c:v>
                </c:pt>
                <c:pt idx="51">
                  <c:v>0.20185999501970572</c:v>
                </c:pt>
                <c:pt idx="52">
                  <c:v>0.19525240763131582</c:v>
                </c:pt>
                <c:pt idx="53">
                  <c:v>0.18929545023574987</c:v>
                </c:pt>
                <c:pt idx="54">
                  <c:v>0.18388771682661975</c:v>
                </c:pt>
                <c:pt idx="55">
                  <c:v>0.17894873142197459</c:v>
                </c:pt>
                <c:pt idx="56">
                  <c:v>0.1744136895297326</c:v>
                </c:pt>
                <c:pt idx="57">
                  <c:v>0.17022973144643985</c:v>
                </c:pt>
                <c:pt idx="58">
                  <c:v>0.16635324601072746</c:v>
                </c:pt>
                <c:pt idx="59">
                  <c:v>0.1627478838469423</c:v>
                </c:pt>
                <c:pt idx="60">
                  <c:v>0.15938306930027443</c:v>
                </c:pt>
                <c:pt idx="61">
                  <c:v>0.15623286942733267</c:v>
                </c:pt>
                <c:pt idx="62">
                  <c:v>0.15327512291417295</c:v>
                </c:pt>
                <c:pt idx="63">
                  <c:v>0.66761858143375308</c:v>
                </c:pt>
                <c:pt idx="64">
                  <c:v>0.60395832867562571</c:v>
                </c:pt>
                <c:pt idx="65">
                  <c:v>0.55647719105418247</c:v>
                </c:pt>
                <c:pt idx="66">
                  <c:v>0.51925674812194111</c:v>
                </c:pt>
                <c:pt idx="67">
                  <c:v>0.4890333441585919</c:v>
                </c:pt>
                <c:pt idx="68">
                  <c:v>0.46383799489002225</c:v>
                </c:pt>
                <c:pt idx="69">
                  <c:v>0.44240194838552843</c:v>
                </c:pt>
                <c:pt idx="70">
                  <c:v>0.42386537136498148</c:v>
                </c:pt>
                <c:pt idx="71">
                  <c:v>0.40762182068805997</c:v>
                </c:pt>
                <c:pt idx="72">
                  <c:v>0.39322947726662233</c:v>
                </c:pt>
                <c:pt idx="73">
                  <c:v>0.38035769385814433</c:v>
                </c:pt>
                <c:pt idx="74">
                  <c:v>0.36875335768182937</c:v>
                </c:pt>
                <c:pt idx="75">
                  <c:v>0.35821892671911237</c:v>
                </c:pt>
                <c:pt idx="76">
                  <c:v>0.34859763128260701</c:v>
                </c:pt>
                <c:pt idx="77">
                  <c:v>0.33976323022907251</c:v>
                </c:pt>
                <c:pt idx="78">
                  <c:v>0.33161275123080414</c:v>
                </c:pt>
                <c:pt idx="79">
                  <c:v>0.32406123840446105</c:v>
                </c:pt>
                <c:pt idx="80">
                  <c:v>0.31703788204856848</c:v>
                </c:pt>
                <c:pt idx="81">
                  <c:v>0.31048311984738958</c:v>
                </c:pt>
                <c:pt idx="82">
                  <c:v>0.30434643362978936</c:v>
                </c:pt>
                <c:pt idx="83">
                  <c:v>0.2985846524747694</c:v>
                </c:pt>
              </c:numCache>
            </c:numRef>
          </c:xVal>
          <c:yVal>
            <c:numRef>
              <c:f>'Figure S7A'!$D$33:$D$116</c:f>
              <c:numCache>
                <c:formatCode>General</c:formatCode>
                <c:ptCount val="84"/>
                <c:pt idx="0">
                  <c:v>0.12529936157162033</c:v>
                </c:pt>
                <c:pt idx="1">
                  <c:v>9.2244780210257227E-2</c:v>
                </c:pt>
                <c:pt idx="2">
                  <c:v>6.8970860210381735E-2</c:v>
                </c:pt>
                <c:pt idx="3">
                  <c:v>5.2584337088867193E-2</c:v>
                </c:pt>
                <c:pt idx="4">
                  <c:v>4.090627456607912E-2</c:v>
                </c:pt>
                <c:pt idx="5">
                  <c:v>3.5546023626301132E-2</c:v>
                </c:pt>
                <c:pt idx="6">
                  <c:v>3.2176374082314288E-2</c:v>
                </c:pt>
                <c:pt idx="7">
                  <c:v>2.9113885021598736E-2</c:v>
                </c:pt>
                <c:pt idx="8">
                  <c:v>2.4761600714462102E-2</c:v>
                </c:pt>
                <c:pt idx="9">
                  <c:v>2.3280122673413131E-2</c:v>
                </c:pt>
                <c:pt idx="10">
                  <c:v>2.2717938824731602E-2</c:v>
                </c:pt>
                <c:pt idx="11">
                  <c:v>1.8053901494368862E-2</c:v>
                </c:pt>
                <c:pt idx="12">
                  <c:v>1.8568163788985775E-2</c:v>
                </c:pt>
                <c:pt idx="13">
                  <c:v>1.9242421157553924E-2</c:v>
                </c:pt>
                <c:pt idx="14">
                  <c:v>1.8710608789275916E-2</c:v>
                </c:pt>
                <c:pt idx="15">
                  <c:v>1.6216050066874984E-2</c:v>
                </c:pt>
                <c:pt idx="16">
                  <c:v>1.4802478203030406E-2</c:v>
                </c:pt>
                <c:pt idx="17">
                  <c:v>1.1895627300224983E-2</c:v>
                </c:pt>
                <c:pt idx="18">
                  <c:v>1.1093476144768228E-2</c:v>
                </c:pt>
                <c:pt idx="19">
                  <c:v>1.382993826796872E-2</c:v>
                </c:pt>
                <c:pt idx="20">
                  <c:v>1.1212864195718849E-2</c:v>
                </c:pt>
                <c:pt idx="21">
                  <c:v>0.17950034716942412</c:v>
                </c:pt>
                <c:pt idx="22">
                  <c:v>0.16399477494779785</c:v>
                </c:pt>
                <c:pt idx="23">
                  <c:v>0.14313850762120409</c:v>
                </c:pt>
                <c:pt idx="24">
                  <c:v>0.13146071413409885</c:v>
                </c:pt>
                <c:pt idx="25">
                  <c:v>0.11804181072518265</c:v>
                </c:pt>
                <c:pt idx="26">
                  <c:v>0.10696745877856981</c:v>
                </c:pt>
                <c:pt idx="27">
                  <c:v>9.3807467234111819E-2</c:v>
                </c:pt>
                <c:pt idx="28">
                  <c:v>7.8901991604666918E-2</c:v>
                </c:pt>
                <c:pt idx="29">
                  <c:v>7.0136361577872175E-2</c:v>
                </c:pt>
                <c:pt idx="30">
                  <c:v>5.9037115496713928E-2</c:v>
                </c:pt>
                <c:pt idx="31">
                  <c:v>5.8294022364236746E-2</c:v>
                </c:pt>
                <c:pt idx="32">
                  <c:v>5.4254354019398883E-2</c:v>
                </c:pt>
                <c:pt idx="33">
                  <c:v>5.2241209743601975E-2</c:v>
                </c:pt>
                <c:pt idx="34">
                  <c:v>5.3694718436594908E-2</c:v>
                </c:pt>
                <c:pt idx="35">
                  <c:v>5.3979039043030932E-2</c:v>
                </c:pt>
                <c:pt idx="36">
                  <c:v>4.4571371918309025E-2</c:v>
                </c:pt>
                <c:pt idx="37">
                  <c:v>3.8461180568954589E-2</c:v>
                </c:pt>
                <c:pt idx="38">
                  <c:v>4.8383905407643341E-2</c:v>
                </c:pt>
                <c:pt idx="39">
                  <c:v>4.1506305724627837E-2</c:v>
                </c:pt>
                <c:pt idx="40">
                  <c:v>4.5990852194830317E-2</c:v>
                </c:pt>
                <c:pt idx="41">
                  <c:v>4.498775365710099E-2</c:v>
                </c:pt>
                <c:pt idx="42">
                  <c:v>0.34662669019981485</c:v>
                </c:pt>
                <c:pt idx="43">
                  <c:v>0.3333650392117134</c:v>
                </c:pt>
                <c:pt idx="44">
                  <c:v>0.31187621161675078</c:v>
                </c:pt>
                <c:pt idx="45">
                  <c:v>0.26458590339815302</c:v>
                </c:pt>
                <c:pt idx="46">
                  <c:v>0.24363186724373045</c:v>
                </c:pt>
                <c:pt idx="47">
                  <c:v>0.22940662887759983</c:v>
                </c:pt>
                <c:pt idx="48">
                  <c:v>0.22042946054057294</c:v>
                </c:pt>
                <c:pt idx="49">
                  <c:v>0.21507824770488396</c:v>
                </c:pt>
                <c:pt idx="50">
                  <c:v>0.20570339565119616</c:v>
                </c:pt>
                <c:pt idx="51">
                  <c:v>0.17926906214601507</c:v>
                </c:pt>
                <c:pt idx="52">
                  <c:v>0.17685158018492736</c:v>
                </c:pt>
                <c:pt idx="53">
                  <c:v>0.17360779686321862</c:v>
                </c:pt>
                <c:pt idx="54">
                  <c:v>0.17877313869481917</c:v>
                </c:pt>
                <c:pt idx="55">
                  <c:v>0.18198055013659126</c:v>
                </c:pt>
                <c:pt idx="56">
                  <c:v>0.17133990317304706</c:v>
                </c:pt>
                <c:pt idx="57">
                  <c:v>0.1780778830780877</c:v>
                </c:pt>
                <c:pt idx="58">
                  <c:v>0.17107478069527304</c:v>
                </c:pt>
                <c:pt idx="59">
                  <c:v>0.16924798519609871</c:v>
                </c:pt>
                <c:pt idx="60">
                  <c:v>0.16533622516761107</c:v>
                </c:pt>
                <c:pt idx="61">
                  <c:v>0.16127380710703249</c:v>
                </c:pt>
                <c:pt idx="62">
                  <c:v>0.15271536112310058</c:v>
                </c:pt>
                <c:pt idx="63">
                  <c:v>0.58710903653896707</c:v>
                </c:pt>
                <c:pt idx="64">
                  <c:v>0.57255415434514823</c:v>
                </c:pt>
                <c:pt idx="65">
                  <c:v>0.53473299714351885</c:v>
                </c:pt>
                <c:pt idx="66">
                  <c:v>0.50184896072774865</c:v>
                </c:pt>
                <c:pt idx="67">
                  <c:v>0.47138056119783484</c:v>
                </c:pt>
                <c:pt idx="68">
                  <c:v>0.45429954517738003</c:v>
                </c:pt>
                <c:pt idx="69">
                  <c:v>0.44088536340653617</c:v>
                </c:pt>
                <c:pt idx="70">
                  <c:v>0.42573957343085178</c:v>
                </c:pt>
                <c:pt idx="71">
                  <c:v>0.41997843669902463</c:v>
                </c:pt>
                <c:pt idx="72">
                  <c:v>0.41719765820598548</c:v>
                </c:pt>
                <c:pt idx="73">
                  <c:v>0.4108757158489173</c:v>
                </c:pt>
                <c:pt idx="74">
                  <c:v>0.4005452920012012</c:v>
                </c:pt>
                <c:pt idx="75">
                  <c:v>0.38673831379635693</c:v>
                </c:pt>
                <c:pt idx="76">
                  <c:v>0.36957066230073937</c:v>
                </c:pt>
                <c:pt idx="77">
                  <c:v>0.36377868921334572</c:v>
                </c:pt>
                <c:pt idx="78">
                  <c:v>0.35369740353996748</c:v>
                </c:pt>
                <c:pt idx="79">
                  <c:v>0.33410089957753647</c:v>
                </c:pt>
                <c:pt idx="80">
                  <c:v>0.32435783488346553</c:v>
                </c:pt>
                <c:pt idx="81">
                  <c:v>0.32392588117255561</c:v>
                </c:pt>
                <c:pt idx="82">
                  <c:v>0.3087201316166035</c:v>
                </c:pt>
                <c:pt idx="83">
                  <c:v>0.29725402437201626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71-4C01-9457-BC6936757618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S7A'!$AA$2:$AA$3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S7A'!$AB$2:$AB$3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71-4C01-9457-BC693675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7030A0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2_S1'!$C$2:$C$32</c:f>
              <c:numCache>
                <c:formatCode>0.0000</c:formatCode>
                <c:ptCount val="31"/>
                <c:pt idx="0">
                  <c:v>-1.4945058892054952</c:v>
                </c:pt>
                <c:pt idx="1">
                  <c:v>-1.3957710300220889</c:v>
                </c:pt>
                <c:pt idx="2">
                  <c:v>-1.3087543738135701</c:v>
                </c:pt>
                <c:pt idx="3">
                  <c:v>-1.2981957067751939</c:v>
                </c:pt>
                <c:pt idx="4">
                  <c:v>-1.2647232150240015</c:v>
                </c:pt>
                <c:pt idx="5">
                  <c:v>-1.1839390857078065</c:v>
                </c:pt>
                <c:pt idx="6">
                  <c:v>-1.1808675669319262</c:v>
                </c:pt>
                <c:pt idx="7">
                  <c:v>-1.1364729901399289</c:v>
                </c:pt>
                <c:pt idx="8">
                  <c:v>-1.1015242803593039</c:v>
                </c:pt>
                <c:pt idx="9">
                  <c:v>-1.0866495716123952</c:v>
                </c:pt>
                <c:pt idx="10">
                  <c:v>-1.038850800834098</c:v>
                </c:pt>
                <c:pt idx="11">
                  <c:v>-0.96139223528838802</c:v>
                </c:pt>
                <c:pt idx="12">
                  <c:v>-0.92537769484073873</c:v>
                </c:pt>
                <c:pt idx="13">
                  <c:v>-0.93470624947787828</c:v>
                </c:pt>
                <c:pt idx="14">
                  <c:v>-0.86430850248935154</c:v>
                </c:pt>
                <c:pt idx="15">
                  <c:v>-0.80955787431629989</c:v>
                </c:pt>
                <c:pt idx="16">
                  <c:v>-0.77496313390842186</c:v>
                </c:pt>
                <c:pt idx="17">
                  <c:v>-0.74084063288806901</c:v>
                </c:pt>
                <c:pt idx="18">
                  <c:v>-0.74269864929785323</c:v>
                </c:pt>
                <c:pt idx="19">
                  <c:v>-0.68654575947722851</c:v>
                </c:pt>
                <c:pt idx="20">
                  <c:v>-0.61432706820814265</c:v>
                </c:pt>
                <c:pt idx="21">
                  <c:v>-0.59051094582431662</c:v>
                </c:pt>
                <c:pt idx="22">
                  <c:v>-0.58986035707341122</c:v>
                </c:pt>
                <c:pt idx="23">
                  <c:v>-0.56544466788042314</c:v>
                </c:pt>
                <c:pt idx="24">
                  <c:v>-0.52346072291484846</c:v>
                </c:pt>
                <c:pt idx="25">
                  <c:v>-0.47664967160917204</c:v>
                </c:pt>
                <c:pt idx="26">
                  <c:v>-0.46020382069814114</c:v>
                </c:pt>
                <c:pt idx="27">
                  <c:v>-0.45064558399643129</c:v>
                </c:pt>
                <c:pt idx="28">
                  <c:v>-0.42128448771884075</c:v>
                </c:pt>
                <c:pt idx="29">
                  <c:v>-0.3886807631596696</c:v>
                </c:pt>
                <c:pt idx="30">
                  <c:v>-0.37608296119568013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38-488B-8CC0-D5C027385E7B}"/>
            </c:ext>
          </c:extLst>
        </c:ser>
        <c:ser>
          <c:idx val="1"/>
          <c:order val="1"/>
          <c:tx>
            <c:strRef>
              <c:f>'Figure 2_S1'!$J$1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5246992898893774"/>
                  <c:y val="0.4610557013706619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7030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2_S1'!$W$6:$W$7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2_S1'!$X$6:$X$7</c:f>
              <c:numCache>
                <c:formatCode>General</c:formatCode>
                <c:ptCount val="2"/>
                <c:pt idx="0">
                  <c:v>-1.7361305884956861</c:v>
                </c:pt>
                <c:pt idx="1">
                  <c:v>-0.25586922605208562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38-488B-8CC0-D5C02738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S7B'!$K$2:$K$32</c:f>
              <c:numCache>
                <c:formatCode>General</c:formatCode>
                <c:ptCount val="31"/>
                <c:pt idx="0">
                  <c:v>3.4725110271135728E-2</c:v>
                </c:pt>
                <c:pt idx="1">
                  <c:v>4.201738342807422E-2</c:v>
                </c:pt>
                <c:pt idx="2">
                  <c:v>5.0004158790435439E-2</c:v>
                </c:pt>
                <c:pt idx="3">
                  <c:v>5.8685436358219364E-2</c:v>
                </c:pt>
                <c:pt idx="4">
                  <c:v>6.8061216131426044E-2</c:v>
                </c:pt>
                <c:pt idx="5">
                  <c:v>7.8131498110055361E-2</c:v>
                </c:pt>
                <c:pt idx="6">
                  <c:v>8.889628229410744E-2</c:v>
                </c:pt>
                <c:pt idx="7">
                  <c:v>0.10035556868358225</c:v>
                </c:pt>
                <c:pt idx="8">
                  <c:v>0.11250935727847973</c:v>
                </c:pt>
                <c:pt idx="9">
                  <c:v>0.12535764807879995</c:v>
                </c:pt>
                <c:pt idx="10">
                  <c:v>0.13890044108454291</c:v>
                </c:pt>
                <c:pt idx="11">
                  <c:v>0.15313773629570851</c:v>
                </c:pt>
                <c:pt idx="12">
                  <c:v>0.16806953371229688</c:v>
                </c:pt>
                <c:pt idx="13">
                  <c:v>0.18369583333430797</c:v>
                </c:pt>
                <c:pt idx="14">
                  <c:v>0.20001663516174176</c:v>
                </c:pt>
                <c:pt idx="15">
                  <c:v>0.21703193919459826</c:v>
                </c:pt>
                <c:pt idx="16">
                  <c:v>0.23474174543287746</c:v>
                </c:pt>
                <c:pt idx="17">
                  <c:v>0.2531460538765794</c:v>
                </c:pt>
                <c:pt idx="18">
                  <c:v>0.27224486452570418</c:v>
                </c:pt>
                <c:pt idx="19">
                  <c:v>0.2920381773802514</c:v>
                </c:pt>
                <c:pt idx="20">
                  <c:v>0.31252599244022145</c:v>
                </c:pt>
                <c:pt idx="21">
                  <c:v>0.33370830970561427</c:v>
                </c:pt>
                <c:pt idx="22">
                  <c:v>0.35558512917642976</c:v>
                </c:pt>
                <c:pt idx="23">
                  <c:v>0.37815645085266797</c:v>
                </c:pt>
                <c:pt idx="24">
                  <c:v>0.40142227473432901</c:v>
                </c:pt>
                <c:pt idx="25">
                  <c:v>0.42538260082141255</c:v>
                </c:pt>
                <c:pt idx="26">
                  <c:v>0.45003742911391892</c:v>
                </c:pt>
                <c:pt idx="27">
                  <c:v>0.47538675961184806</c:v>
                </c:pt>
                <c:pt idx="28">
                  <c:v>0.50143059231519982</c:v>
                </c:pt>
                <c:pt idx="29">
                  <c:v>0.52816892722397446</c:v>
                </c:pt>
                <c:pt idx="30">
                  <c:v>0.55560176433817166</c:v>
                </c:pt>
              </c:numCache>
            </c:numRef>
          </c:xVal>
          <c:yVal>
            <c:numRef>
              <c:f>'Figure S7B'!$G$2:$G$32</c:f>
              <c:numCache>
                <c:formatCode>General</c:formatCode>
                <c:ptCount val="31"/>
                <c:pt idx="0">
                  <c:v>4.1476147495012473E-2</c:v>
                </c:pt>
                <c:pt idx="1">
                  <c:v>4.6651911729877982E-2</c:v>
                </c:pt>
                <c:pt idx="2">
                  <c:v>4.9644164662205038E-2</c:v>
                </c:pt>
                <c:pt idx="3">
                  <c:v>5.7640567819590337E-2</c:v>
                </c:pt>
                <c:pt idx="4">
                  <c:v>6.7226555496731191E-2</c:v>
                </c:pt>
                <c:pt idx="5">
                  <c:v>7.3439538182051164E-2</c:v>
                </c:pt>
                <c:pt idx="6">
                  <c:v>8.4103355040618458E-2</c:v>
                </c:pt>
                <c:pt idx="7">
                  <c:v>9.7492538940399914E-2</c:v>
                </c:pt>
                <c:pt idx="8">
                  <c:v>0.11393204502317955</c:v>
                </c:pt>
                <c:pt idx="9">
                  <c:v>0.12346384012317516</c:v>
                </c:pt>
                <c:pt idx="10">
                  <c:v>0.13794496950345597</c:v>
                </c:pt>
                <c:pt idx="11">
                  <c:v>0.16498958469693659</c:v>
                </c:pt>
                <c:pt idx="12">
                  <c:v>0.1832397254997731</c:v>
                </c:pt>
                <c:pt idx="13">
                  <c:v>0.19431502811291376</c:v>
                </c:pt>
                <c:pt idx="14">
                  <c:v>0.21158750405628968</c:v>
                </c:pt>
                <c:pt idx="15">
                  <c:v>0.23741521761778261</c:v>
                </c:pt>
                <c:pt idx="16">
                  <c:v>0.25863127446470047</c:v>
                </c:pt>
                <c:pt idx="17">
                  <c:v>0.27079780105470103</c:v>
                </c:pt>
                <c:pt idx="18">
                  <c:v>0.2863831434145937</c:v>
                </c:pt>
                <c:pt idx="19">
                  <c:v>0.30429874357728642</c:v>
                </c:pt>
                <c:pt idx="20">
                  <c:v>0.323446540193156</c:v>
                </c:pt>
                <c:pt idx="21">
                  <c:v>0.35961571509548002</c:v>
                </c:pt>
                <c:pt idx="22">
                  <c:v>0.38460338147680062</c:v>
                </c:pt>
                <c:pt idx="23">
                  <c:v>0.39351147387879232</c:v>
                </c:pt>
                <c:pt idx="24">
                  <c:v>0.43416050222643382</c:v>
                </c:pt>
                <c:pt idx="25">
                  <c:v>0.47299971459805029</c:v>
                </c:pt>
                <c:pt idx="26">
                  <c:v>0.48524930525455279</c:v>
                </c:pt>
                <c:pt idx="27">
                  <c:v>0.49880104726040575</c:v>
                </c:pt>
                <c:pt idx="28">
                  <c:v>0.5219069803184857</c:v>
                </c:pt>
                <c:pt idx="29">
                  <c:v>0.54382702435619634</c:v>
                </c:pt>
                <c:pt idx="30">
                  <c:v>0.57032193247112895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01-45C5-8E40-6C5E44788764}"/>
            </c:ext>
          </c:extLst>
        </c:ser>
        <c:ser>
          <c:idx val="2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S7B'!$K$117:$K$199</c:f>
              <c:numCache>
                <c:formatCode>General</c:formatCode>
                <c:ptCount val="83"/>
                <c:pt idx="0">
                  <c:v>4.0097103525359307E-2</c:v>
                </c:pt>
                <c:pt idx="1">
                  <c:v>3.8231088148537651E-2</c:v>
                </c:pt>
                <c:pt idx="2">
                  <c:v>3.6603480152432019E-2</c:v>
                </c:pt>
                <c:pt idx="3">
                  <c:v>3.5167486197900527E-2</c:v>
                </c:pt>
                <c:pt idx="4">
                  <c:v>3.3888237646747213E-2</c:v>
                </c:pt>
                <c:pt idx="5">
                  <c:v>3.273914793356094E-2</c:v>
                </c:pt>
                <c:pt idx="6">
                  <c:v>3.1699543678925621E-2</c:v>
                </c:pt>
                <c:pt idx="7">
                  <c:v>3.0753074558139058E-2</c:v>
                </c:pt>
                <c:pt idx="8">
                  <c:v>2.9886616394516619E-2</c:v>
                </c:pt>
                <c:pt idx="9">
                  <c:v>2.9089496305850594E-2</c:v>
                </c:pt>
                <c:pt idx="10">
                  <c:v>2.8352933808720584E-2</c:v>
                </c:pt>
                <c:pt idx="11">
                  <c:v>2.7669630172235352E-2</c:v>
                </c:pt>
                <c:pt idx="12">
                  <c:v>2.703346168197162E-2</c:v>
                </c:pt>
                <c:pt idx="13">
                  <c:v>2.6439247104351297E-2</c:v>
                </c:pt>
                <c:pt idx="14">
                  <c:v>2.5882569030811882E-2</c:v>
                </c:pt>
                <c:pt idx="15">
                  <c:v>2.5359634943140499E-2</c:v>
                </c:pt>
                <c:pt idx="16">
                  <c:v>2.4867167967819775E-2</c:v>
                </c:pt>
                <c:pt idx="17">
                  <c:v>2.4402320101621345E-2</c:v>
                </c:pt>
                <c:pt idx="18">
                  <c:v>2.3962602642476204E-2</c:v>
                </c:pt>
                <c:pt idx="19">
                  <c:v>2.3545829934065281E-2</c:v>
                </c:pt>
                <c:pt idx="20">
                  <c:v>2.3150073514090486E-2</c:v>
                </c:pt>
                <c:pt idx="21">
                  <c:v>0.12279737954641282</c:v>
                </c:pt>
                <c:pt idx="22">
                  <c:v>0.1170827074548965</c:v>
                </c:pt>
                <c:pt idx="23">
                  <c:v>0.112098157966823</c:v>
                </c:pt>
                <c:pt idx="24">
                  <c:v>0.10770042648107032</c:v>
                </c:pt>
                <c:pt idx="25">
                  <c:v>0.1037827277931633</c:v>
                </c:pt>
                <c:pt idx="26">
                  <c:v>0.10026364054653034</c:v>
                </c:pt>
                <c:pt idx="27">
                  <c:v>9.7079852516709683E-2</c:v>
                </c:pt>
                <c:pt idx="28">
                  <c:v>9.418129083430081E-2</c:v>
                </c:pt>
                <c:pt idx="29">
                  <c:v>9.1527762708207117E-2</c:v>
                </c:pt>
                <c:pt idx="30">
                  <c:v>8.9086582436667422E-2</c:v>
                </c:pt>
                <c:pt idx="31">
                  <c:v>8.6830859789206752E-2</c:v>
                </c:pt>
                <c:pt idx="32">
                  <c:v>8.4738242402470729E-2</c:v>
                </c:pt>
                <c:pt idx="33">
                  <c:v>8.2789976401038051E-2</c:v>
                </c:pt>
                <c:pt idx="34">
                  <c:v>8.0970194257075814E-2</c:v>
                </c:pt>
                <c:pt idx="35">
                  <c:v>7.9265367656861346E-2</c:v>
                </c:pt>
                <c:pt idx="36">
                  <c:v>7.7663882013367755E-2</c:v>
                </c:pt>
                <c:pt idx="37">
                  <c:v>7.6155701901448047E-2</c:v>
                </c:pt>
                <c:pt idx="38">
                  <c:v>7.4732105311215338E-2</c:v>
                </c:pt>
                <c:pt idx="39">
                  <c:v>7.3385470592583352E-2</c:v>
                </c:pt>
                <c:pt idx="40">
                  <c:v>7.2109104173074895E-2</c:v>
                </c:pt>
                <c:pt idx="41">
                  <c:v>7.0897100136902078E-2</c:v>
                </c:pt>
                <c:pt idx="42">
                  <c:v>0.25060689703349565</c:v>
                </c:pt>
                <c:pt idx="43">
                  <c:v>0.23894430092836025</c:v>
                </c:pt>
                <c:pt idx="44">
                  <c:v>0.22877175095270005</c:v>
                </c:pt>
                <c:pt idx="45">
                  <c:v>0.21979678873687827</c:v>
                </c:pt>
                <c:pt idx="46">
                  <c:v>0.21180148529217008</c:v>
                </c:pt>
                <c:pt idx="47">
                  <c:v>0.20461967458475586</c:v>
                </c:pt>
                <c:pt idx="48">
                  <c:v>0.19812214799328509</c:v>
                </c:pt>
                <c:pt idx="49">
                  <c:v>0.19220671598836908</c:v>
                </c:pt>
                <c:pt idx="50">
                  <c:v>0.18679135246572887</c:v>
                </c:pt>
                <c:pt idx="51">
                  <c:v>0.18180935191156622</c:v>
                </c:pt>
                <c:pt idx="52">
                  <c:v>0.17720583630450362</c:v>
                </c:pt>
                <c:pt idx="53">
                  <c:v>0.17293518857647092</c:v>
                </c:pt>
                <c:pt idx="54">
                  <c:v>0.16895913551232261</c:v>
                </c:pt>
                <c:pt idx="55">
                  <c:v>0.16524529440219557</c:v>
                </c:pt>
                <c:pt idx="56">
                  <c:v>0.16176605644257422</c:v>
                </c:pt>
                <c:pt idx="57">
                  <c:v>0.15849771839462809</c:v>
                </c:pt>
                <c:pt idx="58">
                  <c:v>0.15541979979887358</c:v>
                </c:pt>
                <c:pt idx="59">
                  <c:v>0.15251450063513339</c:v>
                </c:pt>
                <c:pt idx="60">
                  <c:v>0.14976626651547625</c:v>
                </c:pt>
                <c:pt idx="61">
                  <c:v>0.14716143708790799</c:v>
                </c:pt>
                <c:pt idx="62">
                  <c:v>0.14468795946306554</c:v>
                </c:pt>
                <c:pt idx="63">
                  <c:v>0.49118951818565126</c:v>
                </c:pt>
                <c:pt idx="64">
                  <c:v>0.46833082981958601</c:v>
                </c:pt>
                <c:pt idx="65">
                  <c:v>0.448392631867292</c:v>
                </c:pt>
                <c:pt idx="66">
                  <c:v>0.4308017059242813</c:v>
                </c:pt>
                <c:pt idx="67">
                  <c:v>0.41513091117265322</c:v>
                </c:pt>
                <c:pt idx="68">
                  <c:v>0.40105456218612134</c:v>
                </c:pt>
                <c:pt idx="69">
                  <c:v>0.38831941006683873</c:v>
                </c:pt>
                <c:pt idx="70">
                  <c:v>0.37672516333720324</c:v>
                </c:pt>
                <c:pt idx="71">
                  <c:v>0.36611105083282847</c:v>
                </c:pt>
                <c:pt idx="72">
                  <c:v>0.35634632974666969</c:v>
                </c:pt>
                <c:pt idx="73">
                  <c:v>0.34732343915682701</c:v>
                </c:pt>
                <c:pt idx="74">
                  <c:v>0.33895296960988291</c:v>
                </c:pt>
                <c:pt idx="75">
                  <c:v>0.3311599056041522</c:v>
                </c:pt>
                <c:pt idx="76">
                  <c:v>0.32388077702830326</c:v>
                </c:pt>
                <c:pt idx="77">
                  <c:v>0.31706147062744539</c:v>
                </c:pt>
                <c:pt idx="78">
                  <c:v>0.31065552805347102</c:v>
                </c:pt>
                <c:pt idx="79">
                  <c:v>0.30462280760579219</c:v>
                </c:pt>
                <c:pt idx="80">
                  <c:v>0.29892842124486135</c:v>
                </c:pt>
                <c:pt idx="81">
                  <c:v>0.29354188237033341</c:v>
                </c:pt>
                <c:pt idx="82">
                  <c:v>0.28843641669229958</c:v>
                </c:pt>
              </c:numCache>
            </c:numRef>
          </c:xVal>
          <c:yVal>
            <c:numRef>
              <c:f>'Figure S7B'!$G$117:$G$199</c:f>
              <c:numCache>
                <c:formatCode>General</c:formatCode>
                <c:ptCount val="83"/>
                <c:pt idx="0">
                  <c:v>2.8004859637191196E-2</c:v>
                </c:pt>
                <c:pt idx="1">
                  <c:v>2.6278195241782324E-2</c:v>
                </c:pt>
                <c:pt idx="2">
                  <c:v>2.7426065642070049E-2</c:v>
                </c:pt>
                <c:pt idx="3">
                  <c:v>1.8987692856941882E-2</c:v>
                </c:pt>
                <c:pt idx="4">
                  <c:v>1.6236380287964113E-2</c:v>
                </c:pt>
                <c:pt idx="5">
                  <c:v>2.0125805841086718E-2</c:v>
                </c:pt>
                <c:pt idx="6">
                  <c:v>1.7037683197331583E-2</c:v>
                </c:pt>
                <c:pt idx="7">
                  <c:v>2.5474781544432928E-2</c:v>
                </c:pt>
                <c:pt idx="8">
                  <c:v>1.8278547747389344E-2</c:v>
                </c:pt>
                <c:pt idx="9">
                  <c:v>1.8959456089409996E-2</c:v>
                </c:pt>
                <c:pt idx="10">
                  <c:v>1.552556247850137E-2</c:v>
                </c:pt>
                <c:pt idx="11">
                  <c:v>2.267707146604098E-2</c:v>
                </c:pt>
                <c:pt idx="12">
                  <c:v>1.6196554099625771E-2</c:v>
                </c:pt>
                <c:pt idx="13">
                  <c:v>2.3197480269058122E-2</c:v>
                </c:pt>
                <c:pt idx="14">
                  <c:v>1.7124942375980889E-2</c:v>
                </c:pt>
                <c:pt idx="15">
                  <c:v>1.9113941873974433E-2</c:v>
                </c:pt>
                <c:pt idx="16">
                  <c:v>2.4583949363680871E-2</c:v>
                </c:pt>
                <c:pt idx="17">
                  <c:v>2.0653343531816411E-2</c:v>
                </c:pt>
                <c:pt idx="18">
                  <c:v>2.249335325923621E-2</c:v>
                </c:pt>
                <c:pt idx="19">
                  <c:v>2.9369742937734554E-2</c:v>
                </c:pt>
                <c:pt idx="20">
                  <c:v>2.9115731508512602E-2</c:v>
                </c:pt>
                <c:pt idx="21">
                  <c:v>0.10826993019013476</c:v>
                </c:pt>
                <c:pt idx="22">
                  <c:v>0.10737863011710809</c:v>
                </c:pt>
                <c:pt idx="23">
                  <c:v>0.10692957080635472</c:v>
                </c:pt>
                <c:pt idx="24">
                  <c:v>0.10616756585073449</c:v>
                </c:pt>
                <c:pt idx="25">
                  <c:v>0.10360121858503943</c:v>
                </c:pt>
                <c:pt idx="26">
                  <c:v>0.10173891861288334</c:v>
                </c:pt>
                <c:pt idx="27">
                  <c:v>9.7718998328266277E-2</c:v>
                </c:pt>
                <c:pt idx="28">
                  <c:v>9.5213760695176217E-2</c:v>
                </c:pt>
                <c:pt idx="29">
                  <c:v>9.2187161407071644E-2</c:v>
                </c:pt>
                <c:pt idx="30">
                  <c:v>8.9822475928973189E-2</c:v>
                </c:pt>
                <c:pt idx="31">
                  <c:v>8.6277345326732688E-2</c:v>
                </c:pt>
                <c:pt idx="32">
                  <c:v>8.3845825208343008E-2</c:v>
                </c:pt>
                <c:pt idx="33">
                  <c:v>7.7909313867444971E-2</c:v>
                </c:pt>
                <c:pt idx="34">
                  <c:v>7.5675338677192214E-2</c:v>
                </c:pt>
                <c:pt idx="35">
                  <c:v>7.3947994504199685E-2</c:v>
                </c:pt>
                <c:pt idx="36">
                  <c:v>7.1367817163757133E-2</c:v>
                </c:pt>
                <c:pt idx="37">
                  <c:v>6.8111895938561068E-2</c:v>
                </c:pt>
                <c:pt idx="38">
                  <c:v>6.5465848846763236E-2</c:v>
                </c:pt>
                <c:pt idx="39">
                  <c:v>6.3875454576735005E-2</c:v>
                </c:pt>
                <c:pt idx="40">
                  <c:v>6.3939072920573298E-2</c:v>
                </c:pt>
                <c:pt idx="41">
                  <c:v>6.3118981651013775E-2</c:v>
                </c:pt>
                <c:pt idx="42">
                  <c:v>0.2081383503781358</c:v>
                </c:pt>
                <c:pt idx="43">
                  <c:v>0.20704835288797357</c:v>
                </c:pt>
                <c:pt idx="44">
                  <c:v>0.20715657706013826</c:v>
                </c:pt>
                <c:pt idx="45">
                  <c:v>0.20146589334503989</c:v>
                </c:pt>
                <c:pt idx="46">
                  <c:v>0.19563631897077155</c:v>
                </c:pt>
                <c:pt idx="47">
                  <c:v>0.19139944069196721</c:v>
                </c:pt>
                <c:pt idx="48">
                  <c:v>0.19130619317624709</c:v>
                </c:pt>
                <c:pt idx="49">
                  <c:v>0.19575283379203939</c:v>
                </c:pt>
                <c:pt idx="50">
                  <c:v>0.18765893159818151</c:v>
                </c:pt>
                <c:pt idx="51">
                  <c:v>0.18765857501112329</c:v>
                </c:pt>
                <c:pt idx="52">
                  <c:v>0.18095562978455107</c:v>
                </c:pt>
                <c:pt idx="53">
                  <c:v>0.1830477260550285</c:v>
                </c:pt>
                <c:pt idx="54">
                  <c:v>0.16837407946320757</c:v>
                </c:pt>
                <c:pt idx="55">
                  <c:v>0.16198698122343869</c:v>
                </c:pt>
                <c:pt idx="56">
                  <c:v>0.17212332493991916</c:v>
                </c:pt>
                <c:pt idx="57">
                  <c:v>0.16236282398278468</c:v>
                </c:pt>
                <c:pt idx="58">
                  <c:v>0.16054735012270832</c:v>
                </c:pt>
                <c:pt idx="59">
                  <c:v>0.16028106873699516</c:v>
                </c:pt>
                <c:pt idx="60">
                  <c:v>0.14868253978835294</c:v>
                </c:pt>
                <c:pt idx="61">
                  <c:v>0.13606024939560971</c:v>
                </c:pt>
                <c:pt idx="62">
                  <c:v>0.11738123867252272</c:v>
                </c:pt>
                <c:pt idx="63">
                  <c:v>0.43333779828219487</c:v>
                </c:pt>
                <c:pt idx="64">
                  <c:v>0.43114645917313682</c:v>
                </c:pt>
                <c:pt idx="65">
                  <c:v>0.41190922322635221</c:v>
                </c:pt>
                <c:pt idx="66">
                  <c:v>0.38856659152856804</c:v>
                </c:pt>
                <c:pt idx="67">
                  <c:v>0.39464269960653769</c:v>
                </c:pt>
                <c:pt idx="68">
                  <c:v>0.39120248809704145</c:v>
                </c:pt>
                <c:pt idx="69">
                  <c:v>0.38166915956741793</c:v>
                </c:pt>
                <c:pt idx="70">
                  <c:v>0.36042584737795419</c:v>
                </c:pt>
                <c:pt idx="71">
                  <c:v>0.36140269907036043</c:v>
                </c:pt>
                <c:pt idx="72">
                  <c:v>0.34933332502838343</c:v>
                </c:pt>
                <c:pt idx="73">
                  <c:v>0.33203229405829221</c:v>
                </c:pt>
                <c:pt idx="74">
                  <c:v>0.33797722525861429</c:v>
                </c:pt>
                <c:pt idx="75">
                  <c:v>0.313152245896818</c:v>
                </c:pt>
                <c:pt idx="76">
                  <c:v>0.31213917372327032</c:v>
                </c:pt>
                <c:pt idx="77">
                  <c:v>0.31677392691149259</c:v>
                </c:pt>
                <c:pt idx="78">
                  <c:v>0.31684306397853623</c:v>
                </c:pt>
                <c:pt idx="79">
                  <c:v>0.3029407622777151</c:v>
                </c:pt>
                <c:pt idx="80">
                  <c:v>0.2827370757902033</c:v>
                </c:pt>
                <c:pt idx="81">
                  <c:v>0.27848777704656091</c:v>
                </c:pt>
                <c:pt idx="82">
                  <c:v>0.26638560878517187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01-45C5-8E40-6C5E44788764}"/>
            </c:ext>
          </c:extLst>
        </c:ser>
        <c:ser>
          <c:idx val="1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S7B'!$K$33:$K$116</c:f>
              <c:numCache>
                <c:formatCode>General</c:formatCode>
                <c:ptCount val="84"/>
                <c:pt idx="0">
                  <c:v>5.7165820151774252E-2</c:v>
                </c:pt>
                <c:pt idx="1">
                  <c:v>5.1130663939557827E-2</c:v>
                </c:pt>
                <c:pt idx="2">
                  <c:v>4.6675696699852977E-2</c:v>
                </c:pt>
                <c:pt idx="3">
                  <c:v>4.3213298175611238E-2</c:v>
                </c:pt>
                <c:pt idx="4">
                  <c:v>4.0422339081410165E-2</c:v>
                </c:pt>
                <c:pt idx="5">
                  <c:v>3.8110546767849501E-2</c:v>
                </c:pt>
                <c:pt idx="6">
                  <c:v>3.6154839198231814E-2</c:v>
                </c:pt>
                <c:pt idx="7">
                  <c:v>3.4472286595704144E-2</c:v>
                </c:pt>
                <c:pt idx="8">
                  <c:v>3.30047016530726E-2</c:v>
                </c:pt>
                <c:pt idx="9">
                  <c:v>3.1709891655565335E-2</c:v>
                </c:pt>
                <c:pt idx="10">
                  <c:v>3.0556416177410971E-2</c:v>
                </c:pt>
                <c:pt idx="11">
                  <c:v>2.9520302589348003E-2</c:v>
                </c:pt>
                <c:pt idx="12">
                  <c:v>2.8582910075887126E-2</c:v>
                </c:pt>
                <c:pt idx="13">
                  <c:v>2.7729495842450335E-2</c:v>
                </c:pt>
                <c:pt idx="14">
                  <c:v>2.6948226054273446E-2</c:v>
                </c:pt>
                <c:pt idx="15">
                  <c:v>2.6229477164863679E-2</c:v>
                </c:pt>
                <c:pt idx="16">
                  <c:v>2.5565331969778914E-2</c:v>
                </c:pt>
                <c:pt idx="17">
                  <c:v>2.4949209334260709E-2</c:v>
                </c:pt>
                <c:pt idx="18">
                  <c:v>2.4375587614828526E-2</c:v>
                </c:pt>
                <c:pt idx="19">
                  <c:v>2.383979498607865E-2</c:v>
                </c:pt>
                <c:pt idx="20">
                  <c:v>2.3337848349926488E-2</c:v>
                </c:pt>
                <c:pt idx="21">
                  <c:v>0.17507032421480861</c:v>
                </c:pt>
                <c:pt idx="22">
                  <c:v>0.15658765831489582</c:v>
                </c:pt>
                <c:pt idx="23">
                  <c:v>0.14294432114329972</c:v>
                </c:pt>
                <c:pt idx="24">
                  <c:v>0.13234072566280938</c:v>
                </c:pt>
                <c:pt idx="25">
                  <c:v>0.1237934134368186</c:v>
                </c:pt>
                <c:pt idx="26">
                  <c:v>0.11671354947653909</c:v>
                </c:pt>
                <c:pt idx="27">
                  <c:v>0.11072419504458492</c:v>
                </c:pt>
                <c:pt idx="28">
                  <c:v>0.10557137769934391</c:v>
                </c:pt>
                <c:pt idx="29">
                  <c:v>0.1010768988125348</c:v>
                </c:pt>
                <c:pt idx="30">
                  <c:v>9.711154319516882E-2</c:v>
                </c:pt>
                <c:pt idx="31">
                  <c:v>9.3579024543321065E-2</c:v>
                </c:pt>
                <c:pt idx="32">
                  <c:v>9.0405926679878235E-2</c:v>
                </c:pt>
                <c:pt idx="33">
                  <c:v>8.7535162107404307E-2</c:v>
                </c:pt>
                <c:pt idx="34">
                  <c:v>8.4921581017504133E-2</c:v>
                </c:pt>
                <c:pt idx="35">
                  <c:v>8.2528942291212395E-2</c:v>
                </c:pt>
                <c:pt idx="36">
                  <c:v>8.032777381739499E-2</c:v>
                </c:pt>
                <c:pt idx="37">
                  <c:v>7.8293829157447911E-2</c:v>
                </c:pt>
                <c:pt idx="38">
                  <c:v>7.6406953586173415E-2</c:v>
                </c:pt>
                <c:pt idx="39">
                  <c:v>7.4650237070412337E-2</c:v>
                </c:pt>
                <c:pt idx="40">
                  <c:v>7.3009372144865844E-2</c:v>
                </c:pt>
                <c:pt idx="41">
                  <c:v>7.1472160571649859E-2</c:v>
                </c:pt>
                <c:pt idx="42">
                  <c:v>0.35728637594858903</c:v>
                </c:pt>
                <c:pt idx="43">
                  <c:v>0.31956664962223641</c:v>
                </c:pt>
                <c:pt idx="44">
                  <c:v>0.29172310437408111</c:v>
                </c:pt>
                <c:pt idx="45">
                  <c:v>0.2700831135975702</c:v>
                </c:pt>
                <c:pt idx="46">
                  <c:v>0.25263961925881351</c:v>
                </c:pt>
                <c:pt idx="47">
                  <c:v>0.23819091729905933</c:v>
                </c:pt>
                <c:pt idx="48">
                  <c:v>0.22596774498894884</c:v>
                </c:pt>
                <c:pt idx="49">
                  <c:v>0.21545179122315086</c:v>
                </c:pt>
                <c:pt idx="50">
                  <c:v>0.20627938533170373</c:v>
                </c:pt>
                <c:pt idx="51">
                  <c:v>0.19818682284728331</c:v>
                </c:pt>
                <c:pt idx="52">
                  <c:v>0.19097760110881851</c:v>
                </c:pt>
                <c:pt idx="53">
                  <c:v>0.184501891183425</c:v>
                </c:pt>
                <c:pt idx="54">
                  <c:v>0.17864318797429452</c:v>
                </c:pt>
                <c:pt idx="55">
                  <c:v>0.17330934901531456</c:v>
                </c:pt>
                <c:pt idx="56">
                  <c:v>0.16842641283920901</c:v>
                </c:pt>
                <c:pt idx="57">
                  <c:v>0.16393423228039797</c:v>
                </c:pt>
                <c:pt idx="58">
                  <c:v>0.1597833248111182</c:v>
                </c:pt>
                <c:pt idx="59">
                  <c:v>0.15593255833912942</c:v>
                </c:pt>
                <c:pt idx="60">
                  <c:v>0.15234742259267825</c:v>
                </c:pt>
                <c:pt idx="61">
                  <c:v>0.14899871866299155</c:v>
                </c:pt>
                <c:pt idx="62">
                  <c:v>0.14586155218704056</c:v>
                </c:pt>
                <c:pt idx="63">
                  <c:v>0.70028129685923446</c:v>
                </c:pt>
                <c:pt idx="64">
                  <c:v>0.62635063325958329</c:v>
                </c:pt>
                <c:pt idx="65">
                  <c:v>0.57177728457319887</c:v>
                </c:pt>
                <c:pt idx="66">
                  <c:v>0.52936290265123753</c:v>
                </c:pt>
                <c:pt idx="67">
                  <c:v>0.4951736537472744</c:v>
                </c:pt>
                <c:pt idx="68">
                  <c:v>0.46685419790615634</c:v>
                </c:pt>
                <c:pt idx="69">
                  <c:v>0.44289678017833967</c:v>
                </c:pt>
                <c:pt idx="70">
                  <c:v>0.42228551079737564</c:v>
                </c:pt>
                <c:pt idx="71">
                  <c:v>0.40430759525013921</c:v>
                </c:pt>
                <c:pt idx="72">
                  <c:v>0.38844617278067528</c:v>
                </c:pt>
                <c:pt idx="73">
                  <c:v>0.37431609817328426</c:v>
                </c:pt>
                <c:pt idx="74">
                  <c:v>0.36162370671951294</c:v>
                </c:pt>
                <c:pt idx="75">
                  <c:v>0.35014064842961723</c:v>
                </c:pt>
                <c:pt idx="76">
                  <c:v>0.33968632407001653</c:v>
                </c:pt>
                <c:pt idx="77">
                  <c:v>0.33011576916484958</c:v>
                </c:pt>
                <c:pt idx="78">
                  <c:v>0.32131109526957996</c:v>
                </c:pt>
                <c:pt idx="79">
                  <c:v>0.31317531662979164</c:v>
                </c:pt>
                <c:pt idx="80">
                  <c:v>0.30562781434469366</c:v>
                </c:pt>
                <c:pt idx="81">
                  <c:v>0.29860094828164935</c:v>
                </c:pt>
                <c:pt idx="82">
                  <c:v>0.29203748857946338</c:v>
                </c:pt>
                <c:pt idx="83">
                  <c:v>0.28588864228659944</c:v>
                </c:pt>
              </c:numCache>
            </c:numRef>
          </c:xVal>
          <c:yVal>
            <c:numRef>
              <c:f>'Figure S7B'!$G$33:$G$116</c:f>
              <c:numCache>
                <c:formatCode>General</c:formatCode>
                <c:ptCount val="84"/>
                <c:pt idx="0">
                  <c:v>0.12529936157162033</c:v>
                </c:pt>
                <c:pt idx="1">
                  <c:v>9.2244780210257227E-2</c:v>
                </c:pt>
                <c:pt idx="2">
                  <c:v>6.8970860210381735E-2</c:v>
                </c:pt>
                <c:pt idx="3">
                  <c:v>5.2584337088867193E-2</c:v>
                </c:pt>
                <c:pt idx="4">
                  <c:v>4.090627456607912E-2</c:v>
                </c:pt>
                <c:pt idx="5">
                  <c:v>3.5546023626301132E-2</c:v>
                </c:pt>
                <c:pt idx="6">
                  <c:v>3.2176374082314288E-2</c:v>
                </c:pt>
                <c:pt idx="7">
                  <c:v>2.9113885021598736E-2</c:v>
                </c:pt>
                <c:pt idx="8">
                  <c:v>2.4761600714462102E-2</c:v>
                </c:pt>
                <c:pt idx="9">
                  <c:v>2.3280122673413131E-2</c:v>
                </c:pt>
                <c:pt idx="10">
                  <c:v>2.2717938824731602E-2</c:v>
                </c:pt>
                <c:pt idx="11">
                  <c:v>1.8053901494368862E-2</c:v>
                </c:pt>
                <c:pt idx="12">
                  <c:v>1.8568163788985775E-2</c:v>
                </c:pt>
                <c:pt idx="13">
                  <c:v>1.9242421157553924E-2</c:v>
                </c:pt>
                <c:pt idx="14">
                  <c:v>1.8710608789275916E-2</c:v>
                </c:pt>
                <c:pt idx="15">
                  <c:v>1.6216050066874984E-2</c:v>
                </c:pt>
                <c:pt idx="16">
                  <c:v>1.4802478203030406E-2</c:v>
                </c:pt>
                <c:pt idx="17">
                  <c:v>1.1895627300224983E-2</c:v>
                </c:pt>
                <c:pt idx="18">
                  <c:v>1.1093476144768228E-2</c:v>
                </c:pt>
                <c:pt idx="19">
                  <c:v>1.382993826796872E-2</c:v>
                </c:pt>
                <c:pt idx="20">
                  <c:v>1.1212864195718849E-2</c:v>
                </c:pt>
                <c:pt idx="21">
                  <c:v>0.17950034716942412</c:v>
                </c:pt>
                <c:pt idx="22">
                  <c:v>0.16399477494779785</c:v>
                </c:pt>
                <c:pt idx="23">
                  <c:v>0.14313850762120409</c:v>
                </c:pt>
                <c:pt idx="24">
                  <c:v>0.13146071413409885</c:v>
                </c:pt>
                <c:pt idx="25">
                  <c:v>0.11804181072518265</c:v>
                </c:pt>
                <c:pt idx="26">
                  <c:v>0.10696745877856981</c:v>
                </c:pt>
                <c:pt idx="27">
                  <c:v>9.3807467234111819E-2</c:v>
                </c:pt>
                <c:pt idx="28">
                  <c:v>7.8901991604666918E-2</c:v>
                </c:pt>
                <c:pt idx="29">
                  <c:v>7.0136361577872175E-2</c:v>
                </c:pt>
                <c:pt idx="30">
                  <c:v>5.9037115496713928E-2</c:v>
                </c:pt>
                <c:pt idx="31">
                  <c:v>5.8294022364236746E-2</c:v>
                </c:pt>
                <c:pt idx="32">
                  <c:v>5.4254354019398883E-2</c:v>
                </c:pt>
                <c:pt idx="33">
                  <c:v>5.2241209743601975E-2</c:v>
                </c:pt>
                <c:pt idx="34">
                  <c:v>5.3694718436594908E-2</c:v>
                </c:pt>
                <c:pt idx="35">
                  <c:v>5.3979039043030932E-2</c:v>
                </c:pt>
                <c:pt idx="36">
                  <c:v>4.4571371918309025E-2</c:v>
                </c:pt>
                <c:pt idx="37">
                  <c:v>3.8461180568954589E-2</c:v>
                </c:pt>
                <c:pt idx="38">
                  <c:v>4.8383905407643341E-2</c:v>
                </c:pt>
                <c:pt idx="39">
                  <c:v>4.1506305724627837E-2</c:v>
                </c:pt>
                <c:pt idx="40">
                  <c:v>4.5990852194830317E-2</c:v>
                </c:pt>
                <c:pt idx="41">
                  <c:v>4.498775365710099E-2</c:v>
                </c:pt>
                <c:pt idx="42">
                  <c:v>0.34662669019981485</c:v>
                </c:pt>
                <c:pt idx="43">
                  <c:v>0.3333650392117134</c:v>
                </c:pt>
                <c:pt idx="44">
                  <c:v>0.31187621161675078</c:v>
                </c:pt>
                <c:pt idx="45">
                  <c:v>0.26458590339815302</c:v>
                </c:pt>
                <c:pt idx="46">
                  <c:v>0.24363186724373045</c:v>
                </c:pt>
                <c:pt idx="47">
                  <c:v>0.22940662887759983</c:v>
                </c:pt>
                <c:pt idx="48">
                  <c:v>0.22042946054057294</c:v>
                </c:pt>
                <c:pt idx="49">
                  <c:v>0.21507824770488396</c:v>
                </c:pt>
                <c:pt idx="50">
                  <c:v>0.20570339565119616</c:v>
                </c:pt>
                <c:pt idx="51">
                  <c:v>0.17926906214601507</c:v>
                </c:pt>
                <c:pt idx="52">
                  <c:v>0.17685158018492736</c:v>
                </c:pt>
                <c:pt idx="53">
                  <c:v>0.17360779686321862</c:v>
                </c:pt>
                <c:pt idx="54">
                  <c:v>0.17877313869481917</c:v>
                </c:pt>
                <c:pt idx="55">
                  <c:v>0.18198055013659126</c:v>
                </c:pt>
                <c:pt idx="56">
                  <c:v>0.17133990317304706</c:v>
                </c:pt>
                <c:pt idx="57">
                  <c:v>0.1780778830780877</c:v>
                </c:pt>
                <c:pt idx="58">
                  <c:v>0.17107478069527304</c:v>
                </c:pt>
                <c:pt idx="59">
                  <c:v>0.16924798519609871</c:v>
                </c:pt>
                <c:pt idx="60">
                  <c:v>0.16533622516761107</c:v>
                </c:pt>
                <c:pt idx="61">
                  <c:v>0.16127380710703249</c:v>
                </c:pt>
                <c:pt idx="62">
                  <c:v>0.15271536112310058</c:v>
                </c:pt>
                <c:pt idx="63">
                  <c:v>0.58710903653896707</c:v>
                </c:pt>
                <c:pt idx="64">
                  <c:v>0.57255415434514823</c:v>
                </c:pt>
                <c:pt idx="65">
                  <c:v>0.53473299714351885</c:v>
                </c:pt>
                <c:pt idx="66">
                  <c:v>0.50184896072774865</c:v>
                </c:pt>
                <c:pt idx="67">
                  <c:v>0.47138056119783484</c:v>
                </c:pt>
                <c:pt idx="68">
                  <c:v>0.45429954517738003</c:v>
                </c:pt>
                <c:pt idx="69">
                  <c:v>0.44088536340653617</c:v>
                </c:pt>
                <c:pt idx="70">
                  <c:v>0.42573957343085178</c:v>
                </c:pt>
                <c:pt idx="71">
                  <c:v>0.41997843669902463</c:v>
                </c:pt>
                <c:pt idx="72">
                  <c:v>0.41719765820598548</c:v>
                </c:pt>
                <c:pt idx="73">
                  <c:v>0.4108757158489173</c:v>
                </c:pt>
                <c:pt idx="74">
                  <c:v>0.4005452920012012</c:v>
                </c:pt>
                <c:pt idx="75">
                  <c:v>0.38673831379635693</c:v>
                </c:pt>
                <c:pt idx="76">
                  <c:v>0.36957066230073937</c:v>
                </c:pt>
                <c:pt idx="77">
                  <c:v>0.36377868921334572</c:v>
                </c:pt>
                <c:pt idx="78">
                  <c:v>0.35369740353996748</c:v>
                </c:pt>
                <c:pt idx="79">
                  <c:v>0.33410089957753647</c:v>
                </c:pt>
                <c:pt idx="80">
                  <c:v>0.32435783488346553</c:v>
                </c:pt>
                <c:pt idx="81">
                  <c:v>0.32392588117255561</c:v>
                </c:pt>
                <c:pt idx="82">
                  <c:v>0.3087201316166035</c:v>
                </c:pt>
                <c:pt idx="83">
                  <c:v>0.29725402437201626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01-45C5-8E40-6C5E44788764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801-45C5-8E40-6C5E4478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S7C'!$N$19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S7C'!$J$2:$J$32</c:f>
              <c:numCache>
                <c:formatCode>General</c:formatCode>
                <c:ptCount val="31"/>
                <c:pt idx="0">
                  <c:v>2.0382344492198969E-2</c:v>
                </c:pt>
                <c:pt idx="1">
                  <c:v>2.5866391732343227E-2</c:v>
                </c:pt>
                <c:pt idx="2">
                  <c:v>3.215194517726943E-2</c:v>
                </c:pt>
                <c:pt idx="3">
                  <c:v>3.9274667620087952E-2</c:v>
                </c:pt>
                <c:pt idx="4">
                  <c:v>4.7268761863528297E-2</c:v>
                </c:pt>
                <c:pt idx="5">
                  <c:v>5.6167136738453902E-2</c:v>
                </c:pt>
                <c:pt idx="6">
                  <c:v>6.6001543833125689E-2</c:v>
                </c:pt>
                <c:pt idx="7">
                  <c:v>7.6802691699108819E-2</c:v>
                </c:pt>
                <c:pt idx="8">
                  <c:v>8.860034241252962E-2</c:v>
                </c:pt>
                <c:pt idx="9">
                  <c:v>0.10142339408861492</c:v>
                </c:pt>
                <c:pt idx="10">
                  <c:v>0.11529995205531335</c:v>
                </c:pt>
                <c:pt idx="11">
                  <c:v>0.13025739075611983</c:v>
                </c:pt>
                <c:pt idx="12">
                  <c:v>0.14632240799014035</c:v>
                </c:pt>
                <c:pt idx="13">
                  <c:v>0.16352107275553643</c:v>
                </c:pt>
                <c:pt idx="14">
                  <c:v>0.18187886770548264</c:v>
                </c:pt>
                <c:pt idx="15">
                  <c:v>0.20142072702980252</c:v>
                </c:pt>
                <c:pt idx="16">
                  <c:v>0.22217107042409531</c:v>
                </c:pt>
                <c:pt idx="17">
                  <c:v>0.24415383368988983</c:v>
                </c:pt>
                <c:pt idx="18">
                  <c:v>0.26739249641594343</c:v>
                </c:pt>
                <c:pt idx="19">
                  <c:v>0.29191010711629833</c:v>
                </c:pt>
                <c:pt idx="20">
                  <c:v>0.31772930614074252</c:v>
                </c:pt>
                <c:pt idx="21">
                  <c:v>0.34487234662466115</c:v>
                </c:pt>
                <c:pt idx="22">
                  <c:v>0.37336111370547465</c:v>
                </c:pt>
                <c:pt idx="23">
                  <c:v>0.40321714220008215</c:v>
                </c:pt>
                <c:pt idx="24">
                  <c:v>0.43446163291055689</c:v>
                </c:pt>
                <c:pt idx="25">
                  <c:v>0.46711546770267043</c:v>
                </c:pt>
                <c:pt idx="26">
                  <c:v>0.50119922348279811</c:v>
                </c:pt>
                <c:pt idx="27">
                  <c:v>0.5367331851827073</c:v>
                </c:pt>
                <c:pt idx="28">
                  <c:v>0.57373735784812163</c:v>
                </c:pt>
                <c:pt idx="29">
                  <c:v>0.61223147791535326</c:v>
                </c:pt>
                <c:pt idx="30">
                  <c:v>0.65223502375036702</c:v>
                </c:pt>
              </c:numCache>
            </c:numRef>
          </c:xVal>
          <c:yVal>
            <c:numRef>
              <c:f>'Figure S7C'!$D$2:$D$32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DE-4908-BD36-D191A47CAD74}"/>
            </c:ext>
          </c:extLst>
        </c:ser>
        <c:ser>
          <c:idx val="2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S7C'!$J$117:$J$199</c:f>
              <c:numCache>
                <c:formatCode>General</c:formatCode>
                <c:ptCount val="83"/>
                <c:pt idx="0">
                  <c:v>1.921665867588556E-2</c:v>
                </c:pt>
                <c:pt idx="1">
                  <c:v>1.8322365137758621E-2</c:v>
                </c:pt>
                <c:pt idx="2">
                  <c:v>1.7542329061099798E-2</c:v>
                </c:pt>
                <c:pt idx="3">
                  <c:v>1.6854124595971427E-2</c:v>
                </c:pt>
                <c:pt idx="4">
                  <c:v>1.6241040841590344E-2</c:v>
                </c:pt>
                <c:pt idx="5">
                  <c:v>1.5690336105715682E-2</c:v>
                </c:pt>
                <c:pt idx="6">
                  <c:v>1.5192102608458444E-2</c:v>
                </c:pt>
                <c:pt idx="7">
                  <c:v>1.4738504407034293E-2</c:v>
                </c:pt>
                <c:pt idx="8">
                  <c:v>1.432325169989707E-2</c:v>
                </c:pt>
                <c:pt idx="9">
                  <c:v>1.3941229475825477E-2</c:v>
                </c:pt>
                <c:pt idx="10">
                  <c:v>1.3588229661465981E-2</c:v>
                </c:pt>
                <c:pt idx="11">
                  <c:v>1.3260754317866073E-2</c:v>
                </c:pt>
                <c:pt idx="12">
                  <c:v>1.2955868636285112E-2</c:v>
                </c:pt>
                <c:pt idx="13">
                  <c:v>1.2671089494790679E-2</c:v>
                </c:pt>
                <c:pt idx="14">
                  <c:v>1.2404299836909508E-2</c:v>
                </c:pt>
                <c:pt idx="15">
                  <c:v>1.2153682086766756E-2</c:v>
                </c:pt>
                <c:pt idx="16">
                  <c:v>1.1917665792774378E-2</c:v>
                </c:pt>
                <c:pt idx="17">
                  <c:v>1.1694886040733198E-2</c:v>
                </c:pt>
                <c:pt idx="18">
                  <c:v>1.1484150112616203E-2</c:v>
                </c:pt>
                <c:pt idx="19">
                  <c:v>1.128441052599265E-2</c:v>
                </c:pt>
                <c:pt idx="20">
                  <c:v>1.1094743059447687E-2</c:v>
                </c:pt>
                <c:pt idx="21">
                  <c:v>7.7852577950445062E-2</c:v>
                </c:pt>
                <c:pt idx="22">
                  <c:v>7.4229520552075656E-2</c:v>
                </c:pt>
                <c:pt idx="23">
                  <c:v>7.1069355172313456E-2</c:v>
                </c:pt>
                <c:pt idx="24">
                  <c:v>6.8281227815163451E-2</c:v>
                </c:pt>
                <c:pt idx="25">
                  <c:v>6.5797437496402142E-2</c:v>
                </c:pt>
                <c:pt idx="26">
                  <c:v>6.356636371294766E-2</c:v>
                </c:pt>
                <c:pt idx="27">
                  <c:v>6.1547867009802436E-2</c:v>
                </c:pt>
                <c:pt idx="28">
                  <c:v>5.9710201579502131E-2</c:v>
                </c:pt>
                <c:pt idx="29">
                  <c:v>5.8027885506932143E-2</c:v>
                </c:pt>
                <c:pt idx="30">
                  <c:v>5.6480196312886262E-2</c:v>
                </c:pt>
                <c:pt idx="31">
                  <c:v>5.5050085801613989E-2</c:v>
                </c:pt>
                <c:pt idx="32">
                  <c:v>5.3723382749618104E-2</c:v>
                </c:pt>
                <c:pt idx="33">
                  <c:v>5.2488197346598896E-2</c:v>
                </c:pt>
                <c:pt idx="34">
                  <c:v>5.1334469704046877E-2</c:v>
                </c:pt>
                <c:pt idx="35">
                  <c:v>5.0253622976898081E-2</c:v>
                </c:pt>
                <c:pt idx="36">
                  <c:v>4.9238293607841953E-2</c:v>
                </c:pt>
                <c:pt idx="37">
                  <c:v>4.8282119215845583E-2</c:v>
                </c:pt>
                <c:pt idx="38">
                  <c:v>4.737957011487564E-2</c:v>
                </c:pt>
                <c:pt idx="39">
                  <c:v>4.6525814238403969E-2</c:v>
                </c:pt>
                <c:pt idx="40">
                  <c:v>4.5716607913845915E-2</c:v>
                </c:pt>
                <c:pt idx="41">
                  <c:v>4.4948206836795783E-2</c:v>
                </c:pt>
                <c:pt idx="42">
                  <c:v>0.18990128260573055</c:v>
                </c:pt>
                <c:pt idx="43">
                  <c:v>0.18106376861431878</c:v>
                </c:pt>
                <c:pt idx="44">
                  <c:v>0.17335536030387005</c:v>
                </c:pt>
                <c:pt idx="45">
                  <c:v>0.16655444278604642</c:v>
                </c:pt>
                <c:pt idx="46">
                  <c:v>0.16049587697263559</c:v>
                </c:pt>
                <c:pt idx="47">
                  <c:v>0.15505374796136884</c:v>
                </c:pt>
                <c:pt idx="48">
                  <c:v>0.15013014590535592</c:v>
                </c:pt>
                <c:pt idx="49">
                  <c:v>0.14564763509580547</c:v>
                </c:pt>
                <c:pt idx="50">
                  <c:v>0.14154405897360398</c:v>
                </c:pt>
                <c:pt idx="51">
                  <c:v>0.13776887039588698</c:v>
                </c:pt>
                <c:pt idx="52">
                  <c:v>0.13428048468653503</c:v>
                </c:pt>
                <c:pt idx="53">
                  <c:v>0.13104433480115393</c:v>
                </c:pt>
                <c:pt idx="54">
                  <c:v>0.12803141861437681</c:v>
                </c:pt>
                <c:pt idx="55">
                  <c:v>0.12521719762303374</c:v>
                </c:pt>
                <c:pt idx="56">
                  <c:v>0.12258075082590375</c:v>
                </c:pt>
                <c:pt idx="57">
                  <c:v>0.12010411672428474</c:v>
                </c:pt>
                <c:pt idx="58">
                  <c:v>0.11777177593076027</c:v>
                </c:pt>
                <c:pt idx="59">
                  <c:v>0.11557024020258005</c:v>
                </c:pt>
                <c:pt idx="60">
                  <c:v>0.11348772295983249</c:v>
                </c:pt>
                <c:pt idx="61">
                  <c:v>0.11151387285786082</c:v>
                </c:pt>
                <c:pt idx="62">
                  <c:v>0.10963955663187373</c:v>
                </c:pt>
                <c:pt idx="63">
                  <c:v>0.44040068641291191</c:v>
                </c:pt>
                <c:pt idx="64">
                  <c:v>0.41990557877279117</c:v>
                </c:pt>
                <c:pt idx="65">
                  <c:v>0.40202898381518465</c:v>
                </c:pt>
                <c:pt idx="66">
                  <c:v>0.38625695372676466</c:v>
                </c:pt>
                <c:pt idx="67">
                  <c:v>0.37220651390723175</c:v>
                </c:pt>
                <c:pt idx="68">
                  <c:v>0.35958565469436626</c:v>
                </c:pt>
                <c:pt idx="69">
                  <c:v>0.34816731304159282</c:v>
                </c:pt>
                <c:pt idx="70">
                  <c:v>0.33777190754305331</c:v>
                </c:pt>
                <c:pt idx="71">
                  <c:v>0.32825529071894638</c:v>
                </c:pt>
                <c:pt idx="72">
                  <c:v>0.31950023852471454</c:v>
                </c:pt>
                <c:pt idx="73">
                  <c:v>0.31141031180178025</c:v>
                </c:pt>
                <c:pt idx="74">
                  <c:v>0.30390534600428282</c:v>
                </c:pt>
                <c:pt idx="75">
                  <c:v>0.29691808220830262</c:v>
                </c:pt>
                <c:pt idx="76">
                  <c:v>0.29039161309077544</c:v>
                </c:pt>
                <c:pt idx="77">
                  <c:v>0.28427742068925382</c:v>
                </c:pt>
                <c:pt idx="78">
                  <c:v>0.27853385043327428</c:v>
                </c:pt>
                <c:pt idx="79">
                  <c:v>0.2731249112606538</c:v>
                </c:pt>
                <c:pt idx="80">
                  <c:v>0.26801932254345645</c:v>
                </c:pt>
                <c:pt idx="81">
                  <c:v>0.26318974998560857</c:v>
                </c:pt>
                <c:pt idx="82">
                  <c:v>0.2586121877498162</c:v>
                </c:pt>
              </c:numCache>
            </c:numRef>
          </c:xVal>
          <c:yVal>
            <c:numRef>
              <c:f>'Figure S7C'!$D$117:$D$199</c:f>
              <c:numCache>
                <c:formatCode>General</c:formatCode>
                <c:ptCount val="83"/>
                <c:pt idx="0">
                  <c:v>2.3439233333333333E-2</c:v>
                </c:pt>
                <c:pt idx="1">
                  <c:v>2.1994066666666669E-2</c:v>
                </c:pt>
                <c:pt idx="2">
                  <c:v>2.2954799999999997E-2</c:v>
                </c:pt>
                <c:pt idx="3">
                  <c:v>1.5892133333333332E-2</c:v>
                </c:pt>
                <c:pt idx="4">
                  <c:v>1.3589366666666665E-2</c:v>
                </c:pt>
                <c:pt idx="5">
                  <c:v>1.6844700000000001E-2</c:v>
                </c:pt>
                <c:pt idx="6">
                  <c:v>1.4260033333333333E-2</c:v>
                </c:pt>
                <c:pt idx="7">
                  <c:v>2.1321633333333336E-2</c:v>
                </c:pt>
                <c:pt idx="8">
                  <c:v>1.5298599999999999E-2</c:v>
                </c:pt>
                <c:pt idx="9">
                  <c:v>1.5868500000000001E-2</c:v>
                </c:pt>
                <c:pt idx="10">
                  <c:v>1.2994433333333336E-2</c:v>
                </c:pt>
                <c:pt idx="11">
                  <c:v>1.8980033333333327E-2</c:v>
                </c:pt>
                <c:pt idx="12">
                  <c:v>1.3556033333333332E-2</c:v>
                </c:pt>
                <c:pt idx="13">
                  <c:v>1.9415600000000005E-2</c:v>
                </c:pt>
                <c:pt idx="14">
                  <c:v>1.4333066666666665E-2</c:v>
                </c:pt>
                <c:pt idx="15">
                  <c:v>1.5997800000000003E-2</c:v>
                </c:pt>
                <c:pt idx="16">
                  <c:v>2.0576033333333341E-2</c:v>
                </c:pt>
                <c:pt idx="17">
                  <c:v>1.7286233333333331E-2</c:v>
                </c:pt>
                <c:pt idx="18">
                  <c:v>1.8826266666666668E-2</c:v>
                </c:pt>
                <c:pt idx="19">
                  <c:v>2.4581599999999999E-2</c:v>
                </c:pt>
                <c:pt idx="20">
                  <c:v>2.4368999999999998E-2</c:v>
                </c:pt>
                <c:pt idx="21">
                  <c:v>9.8183516666666679E-2</c:v>
                </c:pt>
                <c:pt idx="22">
                  <c:v>9.7375249999999997E-2</c:v>
                </c:pt>
                <c:pt idx="23">
                  <c:v>9.6968024999999999E-2</c:v>
                </c:pt>
                <c:pt idx="24">
                  <c:v>9.6277008333333317E-2</c:v>
                </c:pt>
                <c:pt idx="25">
                  <c:v>9.394974166666667E-2</c:v>
                </c:pt>
                <c:pt idx="26">
                  <c:v>9.2260933333333323E-2</c:v>
                </c:pt>
                <c:pt idx="27">
                  <c:v>8.8615508333333329E-2</c:v>
                </c:pt>
                <c:pt idx="28">
                  <c:v>8.6343658333333337E-2</c:v>
                </c:pt>
                <c:pt idx="29">
                  <c:v>8.3599016666666651E-2</c:v>
                </c:pt>
                <c:pt idx="30">
                  <c:v>8.1454625000000003E-2</c:v>
                </c:pt>
                <c:pt idx="31">
                  <c:v>7.823975833333334E-2</c:v>
                </c:pt>
                <c:pt idx="32">
                  <c:v>7.6034758333333341E-2</c:v>
                </c:pt>
                <c:pt idx="33">
                  <c:v>7.0651291666666657E-2</c:v>
                </c:pt>
                <c:pt idx="34">
                  <c:v>6.8625433333333333E-2</c:v>
                </c:pt>
                <c:pt idx="35">
                  <c:v>6.7059008333333336E-2</c:v>
                </c:pt>
                <c:pt idx="36">
                  <c:v>6.4719199999999991E-2</c:v>
                </c:pt>
                <c:pt idx="37">
                  <c:v>6.1766599999999984E-2</c:v>
                </c:pt>
                <c:pt idx="38">
                  <c:v>5.9367058333333347E-2</c:v>
                </c:pt>
                <c:pt idx="39">
                  <c:v>5.7924824999999992E-2</c:v>
                </c:pt>
                <c:pt idx="40">
                  <c:v>5.7982516666666664E-2</c:v>
                </c:pt>
                <c:pt idx="41">
                  <c:v>5.7238825E-2</c:v>
                </c:pt>
                <c:pt idx="42">
                  <c:v>0.19456525</c:v>
                </c:pt>
                <c:pt idx="43">
                  <c:v>0.19354633333333332</c:v>
                </c:pt>
                <c:pt idx="44">
                  <c:v>0.19364750000000006</c:v>
                </c:pt>
                <c:pt idx="45">
                  <c:v>0.18832791666666662</c:v>
                </c:pt>
                <c:pt idx="46">
                  <c:v>0.1828785</c:v>
                </c:pt>
                <c:pt idx="47">
                  <c:v>0.17891791666666668</c:v>
                </c:pt>
                <c:pt idx="48">
                  <c:v>0.17883074999999998</c:v>
                </c:pt>
                <c:pt idx="49">
                  <c:v>0.18298741666666665</c:v>
                </c:pt>
                <c:pt idx="50">
                  <c:v>0.17542133333333332</c:v>
                </c:pt>
                <c:pt idx="51">
                  <c:v>0.17542099999999997</c:v>
                </c:pt>
                <c:pt idx="52">
                  <c:v>0.16915516666666666</c:v>
                </c:pt>
                <c:pt idx="53">
                  <c:v>0.17111083333333332</c:v>
                </c:pt>
                <c:pt idx="54">
                  <c:v>0.15739408333333335</c:v>
                </c:pt>
                <c:pt idx="55">
                  <c:v>0.15142350000000002</c:v>
                </c:pt>
                <c:pt idx="56">
                  <c:v>0.16089883333333332</c:v>
                </c:pt>
                <c:pt idx="57">
                  <c:v>0.1517748333333333</c:v>
                </c:pt>
                <c:pt idx="58">
                  <c:v>0.15007775000000001</c:v>
                </c:pt>
                <c:pt idx="59">
                  <c:v>0.14982883333333333</c:v>
                </c:pt>
                <c:pt idx="60">
                  <c:v>0.13898666666666668</c:v>
                </c:pt>
                <c:pt idx="61">
                  <c:v>0.12718750000000001</c:v>
                </c:pt>
                <c:pt idx="62">
                  <c:v>0.10972658333333334</c:v>
                </c:pt>
                <c:pt idx="63">
                  <c:v>0.41315294999999996</c:v>
                </c:pt>
                <c:pt idx="64">
                  <c:v>0.41106368333333332</c:v>
                </c:pt>
                <c:pt idx="65">
                  <c:v>0.39272251666666663</c:v>
                </c:pt>
                <c:pt idx="66">
                  <c:v>0.37046718333333328</c:v>
                </c:pt>
                <c:pt idx="67">
                  <c:v>0.37626026666666673</c:v>
                </c:pt>
                <c:pt idx="68">
                  <c:v>0.37298029999999999</c:v>
                </c:pt>
                <c:pt idx="69">
                  <c:v>0.36389103333333322</c:v>
                </c:pt>
                <c:pt idx="70">
                  <c:v>0.34363723333333329</c:v>
                </c:pt>
                <c:pt idx="71">
                  <c:v>0.34456858333333334</c:v>
                </c:pt>
                <c:pt idx="72">
                  <c:v>0.33306140000000001</c:v>
                </c:pt>
                <c:pt idx="73">
                  <c:v>0.31656624999999999</c:v>
                </c:pt>
                <c:pt idx="74">
                  <c:v>0.32223426666666666</c:v>
                </c:pt>
                <c:pt idx="75">
                  <c:v>0.2985656333333333</c:v>
                </c:pt>
                <c:pt idx="76">
                  <c:v>0.29759974999999994</c:v>
                </c:pt>
                <c:pt idx="77">
                  <c:v>0.30201861666666663</c:v>
                </c:pt>
                <c:pt idx="78">
                  <c:v>0.30208453333333329</c:v>
                </c:pt>
                <c:pt idx="79">
                  <c:v>0.28882980000000003</c:v>
                </c:pt>
                <c:pt idx="80">
                  <c:v>0.26956719999999995</c:v>
                </c:pt>
                <c:pt idx="81">
                  <c:v>0.2655158333333334</c:v>
                </c:pt>
                <c:pt idx="82">
                  <c:v>0.25397738333333325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DE-4908-BD36-D191A47CAD74}"/>
            </c:ext>
          </c:extLst>
        </c:ser>
        <c:ser>
          <c:idx val="1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S7C'!$J$33:$J$116</c:f>
              <c:numCache>
                <c:formatCode>General</c:formatCode>
                <c:ptCount val="84"/>
                <c:pt idx="0">
                  <c:v>4.7511660996166563E-2</c:v>
                </c:pt>
                <c:pt idx="1">
                  <c:v>3.8009328796933257E-2</c:v>
                </c:pt>
                <c:pt idx="2">
                  <c:v>3.1674440664111049E-2</c:v>
                </c:pt>
                <c:pt idx="3">
                  <c:v>2.7149520569238042E-2</c:v>
                </c:pt>
                <c:pt idx="4">
                  <c:v>2.3755830498083282E-2</c:v>
                </c:pt>
                <c:pt idx="5">
                  <c:v>2.1116293776074033E-2</c:v>
                </c:pt>
                <c:pt idx="6">
                  <c:v>1.9004664398466629E-2</c:v>
                </c:pt>
                <c:pt idx="7">
                  <c:v>1.7276967634969664E-2</c:v>
                </c:pt>
                <c:pt idx="8">
                  <c:v>1.5837220332055525E-2</c:v>
                </c:pt>
                <c:pt idx="9">
                  <c:v>1.4618972614205099E-2</c:v>
                </c:pt>
                <c:pt idx="10">
                  <c:v>1.3574760284619021E-2</c:v>
                </c:pt>
                <c:pt idx="11">
                  <c:v>1.2669776265644417E-2</c:v>
                </c:pt>
                <c:pt idx="12">
                  <c:v>1.1877915249041641E-2</c:v>
                </c:pt>
                <c:pt idx="13">
                  <c:v>1.1179214352039193E-2</c:v>
                </c:pt>
                <c:pt idx="14">
                  <c:v>1.0558146888037016E-2</c:v>
                </c:pt>
                <c:pt idx="15">
                  <c:v>1.0002454946561384E-2</c:v>
                </c:pt>
                <c:pt idx="16">
                  <c:v>9.5023321992333144E-3</c:v>
                </c:pt>
                <c:pt idx="17">
                  <c:v>9.0498401897460123E-3</c:v>
                </c:pt>
                <c:pt idx="18">
                  <c:v>8.6384838174848322E-3</c:v>
                </c:pt>
                <c:pt idx="19">
                  <c:v>8.2628975645507082E-3</c:v>
                </c:pt>
                <c:pt idx="20">
                  <c:v>7.9186101660277623E-3</c:v>
                </c:pt>
                <c:pt idx="21">
                  <c:v>0.19248431028755431</c:v>
                </c:pt>
                <c:pt idx="22">
                  <c:v>0.15398744823004346</c:v>
                </c:pt>
                <c:pt idx="23">
                  <c:v>0.12832287352503621</c:v>
                </c:pt>
                <c:pt idx="24">
                  <c:v>0.10999103445003104</c:v>
                </c:pt>
                <c:pt idx="25">
                  <c:v>9.6242155143777153E-2</c:v>
                </c:pt>
                <c:pt idx="26">
                  <c:v>8.5548582350024147E-2</c:v>
                </c:pt>
                <c:pt idx="27">
                  <c:v>7.6993724115021728E-2</c:v>
                </c:pt>
                <c:pt idx="28">
                  <c:v>6.9994294650019759E-2</c:v>
                </c:pt>
                <c:pt idx="29">
                  <c:v>6.4161436762518106E-2</c:v>
                </c:pt>
                <c:pt idx="30">
                  <c:v>5.9225941626939789E-2</c:v>
                </c:pt>
                <c:pt idx="31">
                  <c:v>5.4995517225015521E-2</c:v>
                </c:pt>
                <c:pt idx="32">
                  <c:v>5.1329149410014485E-2</c:v>
                </c:pt>
                <c:pt idx="33">
                  <c:v>4.8121077571888576E-2</c:v>
                </c:pt>
                <c:pt idx="34">
                  <c:v>4.5290425950012779E-2</c:v>
                </c:pt>
                <c:pt idx="35">
                  <c:v>4.2774291175012073E-2</c:v>
                </c:pt>
                <c:pt idx="36">
                  <c:v>4.0523012692116694E-2</c:v>
                </c:pt>
                <c:pt idx="37">
                  <c:v>3.8496862057510864E-2</c:v>
                </c:pt>
                <c:pt idx="38">
                  <c:v>3.666367815001035E-2</c:v>
                </c:pt>
                <c:pt idx="39">
                  <c:v>3.4997147325009879E-2</c:v>
                </c:pt>
                <c:pt idx="40">
                  <c:v>3.3475532223922494E-2</c:v>
                </c:pt>
                <c:pt idx="41">
                  <c:v>3.2080718381259053E-2</c:v>
                </c:pt>
                <c:pt idx="42">
                  <c:v>0.46951582551772147</c:v>
                </c:pt>
                <c:pt idx="43">
                  <c:v>0.37561266041417718</c:v>
                </c:pt>
                <c:pt idx="44">
                  <c:v>0.31301055034514763</c:v>
                </c:pt>
                <c:pt idx="45">
                  <c:v>0.26829475743869796</c:v>
                </c:pt>
                <c:pt idx="46">
                  <c:v>0.23475791275886074</c:v>
                </c:pt>
                <c:pt idx="47">
                  <c:v>0.2086737002300984</c:v>
                </c:pt>
                <c:pt idx="48">
                  <c:v>0.18780633020708859</c:v>
                </c:pt>
                <c:pt idx="49">
                  <c:v>0.17073302746098962</c:v>
                </c:pt>
                <c:pt idx="50">
                  <c:v>0.15650527517257382</c:v>
                </c:pt>
                <c:pt idx="51">
                  <c:v>0.14446640785160658</c:v>
                </c:pt>
                <c:pt idx="52">
                  <c:v>0.13414737871934898</c:v>
                </c:pt>
                <c:pt idx="53">
                  <c:v>0.12520422013805904</c:v>
                </c:pt>
                <c:pt idx="54">
                  <c:v>0.11737895637943037</c:v>
                </c:pt>
                <c:pt idx="55">
                  <c:v>0.11047431188652269</c:v>
                </c:pt>
                <c:pt idx="56">
                  <c:v>0.1043368501150492</c:v>
                </c:pt>
                <c:pt idx="57">
                  <c:v>9.884543695109925E-2</c:v>
                </c:pt>
                <c:pt idx="58">
                  <c:v>9.3903165103544295E-2</c:v>
                </c:pt>
                <c:pt idx="59">
                  <c:v>8.9431585812899325E-2</c:v>
                </c:pt>
                <c:pt idx="60">
                  <c:v>8.5366513730494809E-2</c:v>
                </c:pt>
                <c:pt idx="61">
                  <c:v>8.1654926176995032E-2</c:v>
                </c:pt>
                <c:pt idx="62">
                  <c:v>7.8252637586286908E-2</c:v>
                </c:pt>
                <c:pt idx="63">
                  <c:v>1.0888556886107614</c:v>
                </c:pt>
                <c:pt idx="64">
                  <c:v>0.87108455088860925</c:v>
                </c:pt>
                <c:pt idx="65">
                  <c:v>0.72590379240717429</c:v>
                </c:pt>
                <c:pt idx="66">
                  <c:v>0.62220325063472093</c:v>
                </c:pt>
                <c:pt idx="67">
                  <c:v>0.54442784430538071</c:v>
                </c:pt>
                <c:pt idx="68">
                  <c:v>0.48393586160478297</c:v>
                </c:pt>
                <c:pt idx="69">
                  <c:v>0.43554227544430463</c:v>
                </c:pt>
                <c:pt idx="70">
                  <c:v>0.39594752313118603</c:v>
                </c:pt>
                <c:pt idx="71">
                  <c:v>0.36295189620358714</c:v>
                </c:pt>
                <c:pt idx="72">
                  <c:v>0.33503251957254204</c:v>
                </c:pt>
                <c:pt idx="73">
                  <c:v>0.31110162531736046</c:v>
                </c:pt>
                <c:pt idx="74">
                  <c:v>0.29036151696286977</c:v>
                </c:pt>
                <c:pt idx="75">
                  <c:v>0.27221392215269036</c:v>
                </c:pt>
                <c:pt idx="76">
                  <c:v>0.25620133849664978</c:v>
                </c:pt>
                <c:pt idx="77">
                  <c:v>0.24196793080239148</c:v>
                </c:pt>
                <c:pt idx="78">
                  <c:v>0.229232776549634</c:v>
                </c:pt>
                <c:pt idx="79">
                  <c:v>0.21777113772215231</c:v>
                </c:pt>
                <c:pt idx="80">
                  <c:v>0.20740108354490699</c:v>
                </c:pt>
                <c:pt idx="81">
                  <c:v>0.19797376156559301</c:v>
                </c:pt>
                <c:pt idx="82">
                  <c:v>0.18936620671491505</c:v>
                </c:pt>
                <c:pt idx="83">
                  <c:v>0.18147594810179357</c:v>
                </c:pt>
              </c:numCache>
            </c:numRef>
          </c:xVal>
          <c:yVal>
            <c:numRef>
              <c:f>'Figure S7C'!$D$33:$D$116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DE-4908-BD36-D191A47CAD74}"/>
            </c:ext>
          </c:extLst>
        </c:ser>
        <c:ser>
          <c:idx val="3"/>
          <c:order val="3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DDE-4908-BD36-D191A47CA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7000000000000000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2_S1'!$D$2:$D$32</c:f>
              <c:numCache>
                <c:formatCode>0.0000</c:formatCode>
                <c:ptCount val="31"/>
                <c:pt idx="0">
                  <c:v>-1.527799569434398</c:v>
                </c:pt>
                <c:pt idx="1">
                  <c:v>-1.3869116789550859</c:v>
                </c:pt>
                <c:pt idx="2">
                  <c:v>-1.3004793121051623</c:v>
                </c:pt>
                <c:pt idx="3">
                  <c:v>-1.261331543055799</c:v>
                </c:pt>
                <c:pt idx="4">
                  <c:v>-1.1999185652477093</c:v>
                </c:pt>
                <c:pt idx="5">
                  <c:v>-1.0941477459328808</c:v>
                </c:pt>
                <c:pt idx="6">
                  <c:v>-1.0081633870007605</c:v>
                </c:pt>
                <c:pt idx="7">
                  <c:v>-0.95409442724096261</c:v>
                </c:pt>
                <c:pt idx="8">
                  <c:v>-0.89386692182558647</c:v>
                </c:pt>
                <c:pt idx="9">
                  <c:v>-0.85396673358082631</c:v>
                </c:pt>
                <c:pt idx="10">
                  <c:v>-0.82067862985431339</c:v>
                </c:pt>
                <c:pt idx="11">
                  <c:v>-0.78026339257257382</c:v>
                </c:pt>
                <c:pt idx="12">
                  <c:v>-0.75519762227608667</c:v>
                </c:pt>
                <c:pt idx="13">
                  <c:v>-0.72280760278388567</c:v>
                </c:pt>
                <c:pt idx="14">
                  <c:v>-0.69130192540535784</c:v>
                </c:pt>
                <c:pt idx="15">
                  <c:v>-0.66387462145436438</c:v>
                </c:pt>
                <c:pt idx="16">
                  <c:v>-0.62413161799499728</c:v>
                </c:pt>
                <c:pt idx="17">
                  <c:v>-0.58028273308764855</c:v>
                </c:pt>
                <c:pt idx="18">
                  <c:v>-0.55344721765919191</c:v>
                </c:pt>
                <c:pt idx="19">
                  <c:v>-0.52196985007639385</c:v>
                </c:pt>
                <c:pt idx="20">
                  <c:v>-0.49279295234497233</c:v>
                </c:pt>
                <c:pt idx="21">
                  <c:v>-0.4629758496347946</c:v>
                </c:pt>
                <c:pt idx="22">
                  <c:v>-0.4460359773055646</c:v>
                </c:pt>
                <c:pt idx="23">
                  <c:v>-0.43030703043530766</c:v>
                </c:pt>
                <c:pt idx="24">
                  <c:v>-0.39090527053394036</c:v>
                </c:pt>
                <c:pt idx="25">
                  <c:v>-0.37394651914546301</c:v>
                </c:pt>
                <c:pt idx="26">
                  <c:v>-0.35852041623006958</c:v>
                </c:pt>
                <c:pt idx="27">
                  <c:v>-0.3351664162608885</c:v>
                </c:pt>
                <c:pt idx="28">
                  <c:v>-0.31893364961640719</c:v>
                </c:pt>
                <c:pt idx="29">
                  <c:v>-0.31050523336035468</c:v>
                </c:pt>
                <c:pt idx="30">
                  <c:v>-0.29360463102860385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8-4E7D-8A74-230DC9A7F18C}"/>
            </c:ext>
          </c:extLst>
        </c:ser>
        <c:ser>
          <c:idx val="1"/>
          <c:order val="1"/>
          <c:tx>
            <c:strRef>
              <c:f>'Figure 2_S1'!$J$1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2_S1'!$W$13:$W$14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2_S1'!$X$13:$X$14</c:f>
              <c:numCache>
                <c:formatCode>General</c:formatCode>
                <c:ptCount val="2"/>
                <c:pt idx="0">
                  <c:v>-1.4645263558398551</c:v>
                </c:pt>
                <c:pt idx="1">
                  <c:v>-0.17371178385983216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8-4E7D-8A74-230DC9A7F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2_S1'!$F$2:$F$32</c:f>
              <c:numCache>
                <c:formatCode>0.0000</c:formatCode>
                <c:ptCount val="31"/>
                <c:pt idx="0">
                  <c:v>-1.2022344951653143</c:v>
                </c:pt>
                <c:pt idx="1">
                  <c:v>-1.1137639287618215</c:v>
                </c:pt>
                <c:pt idx="2">
                  <c:v>-1.0336305219242867</c:v>
                </c:pt>
                <c:pt idx="3">
                  <c:v>-0.94877669653729857</c:v>
                </c:pt>
                <c:pt idx="4">
                  <c:v>-0.8809565357467225</c:v>
                </c:pt>
                <c:pt idx="5">
                  <c:v>-0.82562658376479603</c:v>
                </c:pt>
                <c:pt idx="6">
                  <c:v>-0.76114891413600116</c:v>
                </c:pt>
                <c:pt idx="7">
                  <c:v>-0.72313747409832474</c:v>
                </c:pt>
                <c:pt idx="8">
                  <c:v>-0.68006975119439395</c:v>
                </c:pt>
                <c:pt idx="9">
                  <c:v>-0.64785422797331993</c:v>
                </c:pt>
                <c:pt idx="10">
                  <c:v>-0.62403793782067429</c:v>
                </c:pt>
                <c:pt idx="11">
                  <c:v>-0.58828348072532932</c:v>
                </c:pt>
                <c:pt idx="12">
                  <c:v>-0.54934739065619642</c:v>
                </c:pt>
                <c:pt idx="13">
                  <c:v>-0.51967140040822546</c:v>
                </c:pt>
                <c:pt idx="14">
                  <c:v>-0.48137963153453661</c:v>
                </c:pt>
                <c:pt idx="15">
                  <c:v>-0.44749371143093875</c:v>
                </c:pt>
                <c:pt idx="16">
                  <c:v>-0.42390801638852887</c:v>
                </c:pt>
                <c:pt idx="17">
                  <c:v>-0.40235890684671721</c:v>
                </c:pt>
                <c:pt idx="18">
                  <c:v>-0.37808614125802498</c:v>
                </c:pt>
                <c:pt idx="19">
                  <c:v>-0.35163680745766379</c:v>
                </c:pt>
                <c:pt idx="20">
                  <c:v>-0.33485061005187805</c:v>
                </c:pt>
                <c:pt idx="21">
                  <c:v>-0.31572116080575963</c:v>
                </c:pt>
                <c:pt idx="22">
                  <c:v>-0.29300290285361852</c:v>
                </c:pt>
                <c:pt idx="23">
                  <c:v>-0.2729436667213031</c:v>
                </c:pt>
                <c:pt idx="24">
                  <c:v>-0.25534381168774201</c:v>
                </c:pt>
                <c:pt idx="25">
                  <c:v>-0.24709948035356993</c:v>
                </c:pt>
                <c:pt idx="26">
                  <c:v>-0.23193453862849556</c:v>
                </c:pt>
                <c:pt idx="27">
                  <c:v>-0.2088874993107247</c:v>
                </c:pt>
                <c:pt idx="28">
                  <c:v>-0.2008475936551064</c:v>
                </c:pt>
                <c:pt idx="29">
                  <c:v>-0.20253025800867239</c:v>
                </c:pt>
                <c:pt idx="30">
                  <c:v>-0.18157192271261022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E8-4842-A1F6-B76F7AC0863F}"/>
            </c:ext>
          </c:extLst>
        </c:ser>
        <c:ser>
          <c:idx val="1"/>
          <c:order val="1"/>
          <c:tx>
            <c:strRef>
              <c:f>'Figure 2_S1'!$J$1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2_S1'!$W$27:$W$28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2_S1'!$X$27:$X$28</c:f>
              <c:numCache>
                <c:formatCode>General</c:formatCode>
                <c:ptCount val="2"/>
                <c:pt idx="0">
                  <c:v>-1.1270619300078073</c:v>
                </c:pt>
                <c:pt idx="1">
                  <c:v>-7.8090227179191368E-2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E8-4842-A1F6-B76F7AC08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2_S1'!$C$1</c:f>
              <c:strCache>
                <c:ptCount val="1"/>
                <c:pt idx="0">
                  <c:v>log(dLLA/dt)_35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5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2_S1'!$G$2:$G$32</c:f>
              <c:numCache>
                <c:formatCode>0.0000</c:formatCode>
                <c:ptCount val="31"/>
                <c:pt idx="0">
                  <c:v>-1.1538111837143916</c:v>
                </c:pt>
                <c:pt idx="1">
                  <c:v>-0.96282825661015348</c:v>
                </c:pt>
                <c:pt idx="2">
                  <c:v>-0.85327515762032935</c:v>
                </c:pt>
                <c:pt idx="3">
                  <c:v>-0.79122649233141507</c:v>
                </c:pt>
                <c:pt idx="4">
                  <c:v>-0.73206763160396204</c:v>
                </c:pt>
                <c:pt idx="5">
                  <c:v>-0.6742986313058269</c:v>
                </c:pt>
                <c:pt idx="6">
                  <c:v>-0.6461412943186593</c:v>
                </c:pt>
                <c:pt idx="7">
                  <c:v>-0.62512965331359804</c:v>
                </c:pt>
                <c:pt idx="8">
                  <c:v>-0.59965410967641963</c:v>
                </c:pt>
                <c:pt idx="9">
                  <c:v>-0.5675909576540018</c:v>
                </c:pt>
                <c:pt idx="10">
                  <c:v>-0.52960411316891665</c:v>
                </c:pt>
                <c:pt idx="11">
                  <c:v>-0.49681325624689393</c:v>
                </c:pt>
                <c:pt idx="12">
                  <c:v>-0.47660109047137084</c:v>
                </c:pt>
                <c:pt idx="13">
                  <c:v>-0.45271017878251557</c:v>
                </c:pt>
                <c:pt idx="14">
                  <c:v>-0.43854054264597497</c:v>
                </c:pt>
                <c:pt idx="15">
                  <c:v>-0.40826136787128103</c:v>
                </c:pt>
                <c:pt idx="16">
                  <c:v>-0.37650217126909002</c:v>
                </c:pt>
                <c:pt idx="17">
                  <c:v>-0.36255118015252824</c:v>
                </c:pt>
                <c:pt idx="18">
                  <c:v>-0.34429599281748369</c:v>
                </c:pt>
                <c:pt idx="19">
                  <c:v>-0.32157094124162705</c:v>
                </c:pt>
                <c:pt idx="20">
                  <c:v>-0.29712195726354412</c:v>
                </c:pt>
                <c:pt idx="21">
                  <c:v>-0.28719755065110114</c:v>
                </c:pt>
                <c:pt idx="22">
                  <c:v>-0.27692051817069052</c:v>
                </c:pt>
                <c:pt idx="23">
                  <c:v>-0.25503842093602314</c:v>
                </c:pt>
                <c:pt idx="24">
                  <c:v>-0.23871718444747653</c:v>
                </c:pt>
                <c:pt idx="25">
                  <c:v>-0.2185506056376047</c:v>
                </c:pt>
                <c:pt idx="26">
                  <c:v>-0.19742055379865162</c:v>
                </c:pt>
                <c:pt idx="27">
                  <c:v>-0.19369644610510495</c:v>
                </c:pt>
                <c:pt idx="28">
                  <c:v>-0.1845351386406254</c:v>
                </c:pt>
                <c:pt idx="29">
                  <c:v>-0.16718368368649811</c:v>
                </c:pt>
                <c:pt idx="30">
                  <c:v>-0.18184680289395677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CE-4BBA-86BC-40906E801E25}"/>
            </c:ext>
          </c:extLst>
        </c:ser>
        <c:ser>
          <c:idx val="1"/>
          <c:order val="1"/>
          <c:tx>
            <c:strRef>
              <c:f>'Figure 2_S1'!$J$1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3611001078852875"/>
                  <c:y val="0.5237572907553222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2_S1'!$W$34:$W$35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2_S1'!$X$34:$X$35</c:f>
              <c:numCache>
                <c:formatCode>General</c:formatCode>
                <c:ptCount val="2"/>
                <c:pt idx="0">
                  <c:v>-0.97700283015396616</c:v>
                </c:pt>
                <c:pt idx="1">
                  <c:v>-8.0051064241286343E-2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CE-4BBA-86BC-40906E801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2_S1'!$E$1</c:f>
              <c:strCache>
                <c:ptCount val="1"/>
                <c:pt idx="0">
                  <c:v>log(dLLA/dt)_20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/>
                </a:solidFill>
              </a:ln>
              <a:effectLst/>
            </c:spPr>
          </c:marker>
          <c:xVal>
            <c:numRef>
              <c:f>'Figure 2_S1'!$B$2:$B$32</c:f>
              <c:numCache>
                <c:formatCode>0.0000</c:formatCode>
                <c:ptCount val="31"/>
                <c:pt idx="0">
                  <c:v>-0.69897000433601875</c:v>
                </c:pt>
                <c:pt idx="1">
                  <c:v>-0.65757731917779372</c:v>
                </c:pt>
                <c:pt idx="2">
                  <c:v>-0.61978875828839397</c:v>
                </c:pt>
                <c:pt idx="3">
                  <c:v>-0.58502665202918203</c:v>
                </c:pt>
                <c:pt idx="4">
                  <c:v>-0.55284196865778079</c:v>
                </c:pt>
                <c:pt idx="5">
                  <c:v>-0.52287874528033762</c:v>
                </c:pt>
                <c:pt idx="6">
                  <c:v>-0.49485002168009401</c:v>
                </c:pt>
                <c:pt idx="7">
                  <c:v>-0.46852108295774486</c:v>
                </c:pt>
                <c:pt idx="8">
                  <c:v>-0.44369749923271273</c:v>
                </c:pt>
                <c:pt idx="9">
                  <c:v>-0.42021640338318983</c:v>
                </c:pt>
                <c:pt idx="10">
                  <c:v>-0.3979400086720376</c:v>
                </c:pt>
                <c:pt idx="11">
                  <c:v>-0.37675070960209955</c:v>
                </c:pt>
                <c:pt idx="12">
                  <c:v>-0.35654732351381258</c:v>
                </c:pt>
                <c:pt idx="13">
                  <c:v>-0.33724216831842591</c:v>
                </c:pt>
                <c:pt idx="14">
                  <c:v>-0.31875876262441277</c:v>
                </c:pt>
                <c:pt idx="15">
                  <c:v>-0.3010299956639812</c:v>
                </c:pt>
                <c:pt idx="16">
                  <c:v>-0.28399665636520083</c:v>
                </c:pt>
                <c:pt idx="17">
                  <c:v>-0.26760624017703144</c:v>
                </c:pt>
                <c:pt idx="18">
                  <c:v>-0.25181197299379954</c:v>
                </c:pt>
                <c:pt idx="19">
                  <c:v>-0.23657200643706275</c:v>
                </c:pt>
                <c:pt idx="20">
                  <c:v>-0.22184874961635639</c:v>
                </c:pt>
                <c:pt idx="21">
                  <c:v>-0.20760831050174613</c:v>
                </c:pt>
                <c:pt idx="22">
                  <c:v>-0.19382002601611281</c:v>
                </c:pt>
                <c:pt idx="23">
                  <c:v>-0.18045606445813131</c:v>
                </c:pt>
                <c:pt idx="24">
                  <c:v>-0.16749108729376366</c:v>
                </c:pt>
                <c:pt idx="25">
                  <c:v>-0.15490195998574319</c:v>
                </c:pt>
                <c:pt idx="26">
                  <c:v>-0.14266750356873156</c:v>
                </c:pt>
                <c:pt idx="27">
                  <c:v>-0.13076828026902382</c:v>
                </c:pt>
                <c:pt idx="28">
                  <c:v>-0.11918640771920865</c:v>
                </c:pt>
                <c:pt idx="29">
                  <c:v>-0.10790539730951958</c:v>
                </c:pt>
                <c:pt idx="30">
                  <c:v>-9.6910013008056392E-2</c:v>
                </c:pt>
              </c:numCache>
            </c:numRef>
          </c:xVal>
          <c:yVal>
            <c:numRef>
              <c:f>'Figure 2_S1'!$E$2:$E$32</c:f>
              <c:numCache>
                <c:formatCode>0.0000</c:formatCode>
                <c:ptCount val="31"/>
                <c:pt idx="0">
                  <c:v>-1.4594915876939725</c:v>
                </c:pt>
                <c:pt idx="1">
                  <c:v>-1.4007974554163629</c:v>
                </c:pt>
                <c:pt idx="2">
                  <c:v>-1.3675467571999527</c:v>
                </c:pt>
                <c:pt idx="3">
                  <c:v>-1.2974660149817014</c:v>
                </c:pt>
                <c:pt idx="4">
                  <c:v>-1.2262279342548457</c:v>
                </c:pt>
                <c:pt idx="5">
                  <c:v>-1.1840395903868965</c:v>
                </c:pt>
                <c:pt idx="6">
                  <c:v>-1.121858895991195</c:v>
                </c:pt>
                <c:pt idx="7">
                  <c:v>-1.0548120899814486</c:v>
                </c:pt>
                <c:pt idx="8">
                  <c:v>-0.98458583542797684</c:v>
                </c:pt>
                <c:pt idx="9">
                  <c:v>-0.94742144930373873</c:v>
                </c:pt>
                <c:pt idx="10">
                  <c:v>-0.89722201402327884</c:v>
                </c:pt>
                <c:pt idx="11">
                  <c:v>-0.8176398232661094</c:v>
                </c:pt>
                <c:pt idx="12">
                  <c:v>-0.77041837004834846</c:v>
                </c:pt>
                <c:pt idx="13">
                  <c:v>-0.74342297765057619</c:v>
                </c:pt>
                <c:pt idx="14">
                  <c:v>-0.70506102502244083</c:v>
                </c:pt>
                <c:pt idx="15">
                  <c:v>-0.65377827926190368</c:v>
                </c:pt>
                <c:pt idx="16">
                  <c:v>-0.61544208723063809</c:v>
                </c:pt>
                <c:pt idx="17">
                  <c:v>-0.59440326259808174</c:v>
                </c:pt>
                <c:pt idx="18">
                  <c:v>-0.56910535558592579</c:v>
                </c:pt>
                <c:pt idx="19">
                  <c:v>-0.5418277677922364</c:v>
                </c:pt>
                <c:pt idx="20">
                  <c:v>-0.51446396883381873</c:v>
                </c:pt>
                <c:pt idx="21">
                  <c:v>-0.46762348994193109</c:v>
                </c:pt>
                <c:pt idx="22">
                  <c:v>-0.43769634772325677</c:v>
                </c:pt>
                <c:pt idx="23">
                  <c:v>-0.4270461451048686</c:v>
                </c:pt>
                <c:pt idx="24">
                  <c:v>-0.3836899031104079</c:v>
                </c:pt>
                <c:pt idx="25">
                  <c:v>-0.34585483566764336</c:v>
                </c:pt>
                <c:pt idx="26">
                  <c:v>-0.33416181023098596</c:v>
                </c:pt>
                <c:pt idx="27">
                  <c:v>-0.32164296507465884</c:v>
                </c:pt>
                <c:pt idx="28">
                  <c:v>-0.30145074702736802</c:v>
                </c:pt>
                <c:pt idx="29">
                  <c:v>-0.28308418573704369</c:v>
                </c:pt>
                <c:pt idx="30">
                  <c:v>-0.26195149035664139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8B-476F-AF52-00A9C299DE51}"/>
            </c:ext>
          </c:extLst>
        </c:ser>
        <c:ser>
          <c:idx val="1"/>
          <c:order val="1"/>
          <c:tx>
            <c:strRef>
              <c:f>'Figure 2_S1'!$J$1</c:f>
              <c:strCache>
                <c:ptCount val="1"/>
                <c:pt idx="0">
                  <c:v>w20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20621226027728129"/>
                  <c:y val="0.45833333333333331"/>
                </c:manualLayout>
              </c:layout>
              <c:numFmt formatCode="#,##0.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'Figure 2_S1'!$W$20:$W$21</c:f>
              <c:numCache>
                <c:formatCode>General</c:formatCode>
                <c:ptCount val="2"/>
                <c:pt idx="0">
                  <c:v>-0.75</c:v>
                </c:pt>
                <c:pt idx="1">
                  <c:v>-0.04</c:v>
                </c:pt>
              </c:numCache>
            </c:numRef>
          </c:xVal>
          <c:yVal>
            <c:numRef>
              <c:f>'Figure 2_S1'!$X$20:$X$21</c:f>
              <c:numCache>
                <c:formatCode>General</c:formatCode>
                <c:ptCount val="2"/>
                <c:pt idx="0">
                  <c:v>-1.588348067378976</c:v>
                </c:pt>
                <c:pt idx="1">
                  <c:v>-0.13307531876099582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8B-476F-AF52-00A9C299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026120"/>
        <c:axId val="607020216"/>
      </c:scatterChart>
      <c:valAx>
        <c:axId val="607026120"/>
        <c:scaling>
          <c:orientation val="minMax"/>
          <c:max val="0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0216"/>
        <c:crossesAt val="-2"/>
        <c:crossBetween val="midCat"/>
        <c:minorUnit val="0.1"/>
      </c:valAx>
      <c:valAx>
        <c:axId val="607020216"/>
        <c:scaling>
          <c:orientation val="minMax"/>
          <c:max val="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in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026120"/>
        <c:crossesAt val="-1.5"/>
        <c:crossBetween val="midCat"/>
        <c:majorUnit val="0.5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monomer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>
                    <a:alpha val="50000"/>
                  </a:srgbClr>
                </a:solidFill>
              </a:ln>
              <a:effectLst/>
            </c:spPr>
          </c:marker>
          <c:xVal>
            <c:numRef>
              <c:f>'Figure 3A'!$E$2:$E$32</c:f>
              <c:numCache>
                <c:formatCode>General</c:formatCode>
                <c:ptCount val="31"/>
                <c:pt idx="0">
                  <c:v>4.2955766931368732E-2</c:v>
                </c:pt>
                <c:pt idx="1">
                  <c:v>5.2543831590616118E-2</c:v>
                </c:pt>
                <c:pt idx="2">
                  <c:v>6.3154342726654822E-2</c:v>
                </c:pt>
                <c:pt idx="3">
                  <c:v>7.4797495843853992E-2</c:v>
                </c:pt>
                <c:pt idx="4">
                  <c:v>8.7482758004179081E-2</c:v>
                </c:pt>
                <c:pt idx="5">
                  <c:v>0.10121897049094954</c:v>
                </c:pt>
                <c:pt idx="6">
                  <c:v>0.11601443084562556</c:v>
                </c:pt>
                <c:pt idx="7">
                  <c:v>0.13187695950046235</c:v>
                </c:pt>
                <c:pt idx="8">
                  <c:v>0.14881395466731817</c:v>
                </c:pt>
                <c:pt idx="9">
                  <c:v>0.16683243811147358</c:v>
                </c:pt>
                <c:pt idx="10">
                  <c:v>0.18593909373917844</c:v>
                </c:pt>
                <c:pt idx="11">
                  <c:v>0.20614030044067302</c:v>
                </c:pt>
                <c:pt idx="12">
                  <c:v>0.22744216028438782</c:v>
                </c:pt>
                <c:pt idx="13">
                  <c:v>0.24985052290739679</c:v>
                </c:pt>
                <c:pt idx="14">
                  <c:v>0.27337100676259546</c:v>
                </c:pt>
                <c:pt idx="15">
                  <c:v>0.29800901774497307</c:v>
                </c:pt>
                <c:pt idx="16">
                  <c:v>0.32376976561463566</c:v>
                </c:pt>
                <c:pt idx="17">
                  <c:v>0.35065827855381781</c:v>
                </c:pt>
                <c:pt idx="18">
                  <c:v>0.37867941613265022</c:v>
                </c:pt>
                <c:pt idx="19">
                  <c:v>0.40783788090942574</c:v>
                </c:pt>
                <c:pt idx="20">
                  <c:v>0.43813822885224646</c:v>
                </c:pt>
                <c:pt idx="21">
                  <c:v>0.46958487873785082</c:v>
                </c:pt>
                <c:pt idx="22">
                  <c:v>0.50218212065838808</c:v>
                </c:pt>
                <c:pt idx="23">
                  <c:v>0.53593412374652971</c:v>
                </c:pt>
                <c:pt idx="24">
                  <c:v>0.57084494321267953</c:v>
                </c:pt>
                <c:pt idx="25">
                  <c:v>0.6069185267743018</c:v>
                </c:pt>
                <c:pt idx="26">
                  <c:v>0.64415872054603829</c:v>
                </c:pt>
                <c:pt idx="27">
                  <c:v>0.6825692744497982</c:v>
                </c:pt>
                <c:pt idx="28">
                  <c:v>0.72215384719605413</c:v>
                </c:pt>
                <c:pt idx="29">
                  <c:v>0.76291601088089889</c:v>
                </c:pt>
                <c:pt idx="30">
                  <c:v>0.8048592552377305</c:v>
                </c:pt>
              </c:numCache>
            </c:numRef>
          </c:xVal>
          <c:yVal>
            <c:numRef>
              <c:f>'Figure 3A'!$D$2:$D$32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FF-4E75-B956-9A8931031343}"/>
            </c:ext>
          </c:extLst>
        </c:ser>
        <c:ser>
          <c:idx val="2"/>
          <c:order val="1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6">
                    <a:alpha val="50000"/>
                  </a:schemeClr>
                </a:solidFill>
              </a:ln>
              <a:effectLst/>
            </c:spPr>
          </c:marker>
          <c:xVal>
            <c:numRef>
              <c:f>'Figure 3A'!$E$118:$E$200</c:f>
              <c:numCache>
                <c:formatCode>General</c:formatCode>
                <c:ptCount val="83"/>
                <c:pt idx="0">
                  <c:v>4.7060690925130148E-2</c:v>
                </c:pt>
                <c:pt idx="1">
                  <c:v>4.5371914335520291E-2</c:v>
                </c:pt>
                <c:pt idx="2">
                  <c:v>4.3871958148105204E-2</c:v>
                </c:pt>
                <c:pt idx="3">
                  <c:v>4.2527460688393158E-2</c:v>
                </c:pt>
                <c:pt idx="4">
                  <c:v>4.1312825439835159E-2</c:v>
                </c:pt>
                <c:pt idx="5">
                  <c:v>4.0208033590452011E-2</c:v>
                </c:pt>
                <c:pt idx="6">
                  <c:v>3.9197167050113335E-2</c:v>
                </c:pt>
                <c:pt idx="7">
                  <c:v>3.8267384021279688E-2</c:v>
                </c:pt>
                <c:pt idx="8">
                  <c:v>3.7408191642391765E-2</c:v>
                </c:pt>
                <c:pt idx="9">
                  <c:v>3.6610918832246445E-2</c:v>
                </c:pt>
                <c:pt idx="10">
                  <c:v>3.5868327211809166E-2</c:v>
                </c:pt>
                <c:pt idx="11">
                  <c:v>3.5174319234835945E-2</c:v>
                </c:pt>
                <c:pt idx="12">
                  <c:v>3.4523716024388189E-2</c:v>
                </c:pt>
                <c:pt idx="13">
                  <c:v>3.391208602679064E-2</c:v>
                </c:pt>
                <c:pt idx="14">
                  <c:v>3.3335611270968138E-2</c:v>
                </c:pt>
                <c:pt idx="15">
                  <c:v>3.279098183691926E-2</c:v>
                </c:pt>
                <c:pt idx="16">
                  <c:v>3.2275311749093726E-2</c:v>
                </c:pt>
                <c:pt idx="17">
                  <c:v>3.1786071328198197E-2</c:v>
                </c:pt>
                <c:pt idx="18">
                  <c:v>3.1321032319257772E-2</c:v>
                </c:pt>
                <c:pt idx="19">
                  <c:v>3.0878223033861986E-2</c:v>
                </c:pt>
                <c:pt idx="20">
                  <c:v>0.15988322942607006</c:v>
                </c:pt>
                <c:pt idx="21">
                  <c:v>0.1536094676535609</c:v>
                </c:pt>
                <c:pt idx="22">
                  <c:v>0.14809717984358228</c:v>
                </c:pt>
                <c:pt idx="23">
                  <c:v>0.14320121535765798</c:v>
                </c:pt>
                <c:pt idx="24">
                  <c:v>0.13881267929947516</c:v>
                </c:pt>
                <c:pt idx="25">
                  <c:v>0.13484802280471439</c:v>
                </c:pt>
                <c:pt idx="26">
                  <c:v>0.13124190303648298</c:v>
                </c:pt>
                <c:pt idx="27">
                  <c:v>0.1279423622078697</c:v>
                </c:pt>
                <c:pt idx="28">
                  <c:v>0.12490748377143379</c:v>
                </c:pt>
                <c:pt idx="29">
                  <c:v>0.12210301827510395</c:v>
                </c:pt>
                <c:pt idx="30">
                  <c:v>0.11950066268844418</c:v>
                </c:pt>
                <c:pt idx="31">
                  <c:v>0.11707679042356729</c:v>
                </c:pt>
                <c:pt idx="32">
                  <c:v>0.11481149865256918</c:v>
                </c:pt>
                <c:pt idx="33">
                  <c:v>0.11268788314999252</c:v>
                </c:pt>
                <c:pt idx="34">
                  <c:v>0.11069147900706613</c:v>
                </c:pt>
                <c:pt idx="35">
                  <c:v>0.10880982409259637</c:v>
                </c:pt>
                <c:pt idx="36">
                  <c:v>0.10703211459050252</c:v>
                </c:pt>
                <c:pt idx="37">
                  <c:v>0.10534893046977287</c:v>
                </c:pt>
                <c:pt idx="38">
                  <c:v>0.10375201467591154</c:v>
                </c:pt>
                <c:pt idx="39">
                  <c:v>0.10223409402499878</c:v>
                </c:pt>
                <c:pt idx="40">
                  <c:v>0.10078873278476722</c:v>
                </c:pt>
                <c:pt idx="41">
                  <c:v>0.33982173701195462</c:v>
                </c:pt>
                <c:pt idx="42">
                  <c:v>0.32648725139525597</c:v>
                </c:pt>
                <c:pt idx="43">
                  <c:v>0.31477123073930019</c:v>
                </c:pt>
                <c:pt idx="44">
                  <c:v>0.3043651665014937</c:v>
                </c:pt>
                <c:pt idx="45">
                  <c:v>0.29503760943634899</c:v>
                </c:pt>
                <c:pt idx="46">
                  <c:v>0.28661098169345428</c:v>
                </c:pt>
                <c:pt idx="47">
                  <c:v>0.27894640118734065</c:v>
                </c:pt>
                <c:pt idx="48">
                  <c:v>0.27193343491347832</c:v>
                </c:pt>
                <c:pt idx="49">
                  <c:v>0.26548299188957969</c:v>
                </c:pt>
                <c:pt idx="50">
                  <c:v>0.25952227706180231</c:v>
                </c:pt>
                <c:pt idx="51">
                  <c:v>0.25399113412107005</c:v>
                </c:pt>
                <c:pt idx="52">
                  <c:v>0.24883934624248935</c:v>
                </c:pt>
                <c:pt idx="53">
                  <c:v>0.2440246112185423</c:v>
                </c:pt>
                <c:pt idx="54">
                  <c:v>0.23951100018240284</c:v>
                </c:pt>
                <c:pt idx="55">
                  <c:v>0.23526776888126882</c:v>
                </c:pt>
                <c:pt idx="56">
                  <c:v>0.2312684298399727</c:v>
                </c:pt>
                <c:pt idx="57">
                  <c:v>0.22749002022770287</c:v>
                </c:pt>
                <c:pt idx="58">
                  <c:v>0.22391251836168152</c:v>
                </c:pt>
                <c:pt idx="59">
                  <c:v>0.22051837439248737</c:v>
                </c:pt>
                <c:pt idx="60">
                  <c:v>0.21729212962565891</c:v>
                </c:pt>
                <c:pt idx="61">
                  <c:v>0.21422010531749114</c:v>
                </c:pt>
                <c:pt idx="62">
                  <c:v>0.69207337936893254</c:v>
                </c:pt>
                <c:pt idx="63">
                  <c:v>0.66491666301511543</c:v>
                </c:pt>
                <c:pt idx="64">
                  <c:v>0.64105607634570438</c:v>
                </c:pt>
                <c:pt idx="65">
                  <c:v>0.61986331773551717</c:v>
                </c:pt>
                <c:pt idx="66">
                  <c:v>0.6008670228072025</c:v>
                </c:pt>
                <c:pt idx="67">
                  <c:v>0.58370554046652467</c:v>
                </c:pt>
                <c:pt idx="68">
                  <c:v>0.56809602655210234</c:v>
                </c:pt>
                <c:pt idx="69">
                  <c:v>0.5538135756670326</c:v>
                </c:pt>
                <c:pt idx="70">
                  <c:v>0.54067674710147451</c:v>
                </c:pt>
                <c:pt idx="71">
                  <c:v>0.52853728807043177</c:v>
                </c:pt>
                <c:pt idx="72">
                  <c:v>0.51727268557494588</c:v>
                </c:pt>
                <c:pt idx="73">
                  <c:v>0.50678066914812203</c:v>
                </c:pt>
                <c:pt idx="74">
                  <c:v>0.49697508705649801</c:v>
                </c:pt>
                <c:pt idx="75">
                  <c:v>0.48778276737028547</c:v>
                </c:pt>
                <c:pt idx="76">
                  <c:v>0.479141097029119</c:v>
                </c:pt>
                <c:pt idx="77">
                  <c:v>0.47099613223113573</c:v>
                </c:pt>
                <c:pt idx="78">
                  <c:v>0.46330110738664892</c:v>
                </c:pt>
                <c:pt idx="79">
                  <c:v>0.45601524678253758</c:v>
                </c:pt>
                <c:pt idx="80">
                  <c:v>0.44910280878642961</c:v>
                </c:pt>
                <c:pt idx="81">
                  <c:v>0.44253231056555875</c:v>
                </c:pt>
                <c:pt idx="82">
                  <c:v>0.43627589429521751</c:v>
                </c:pt>
              </c:numCache>
            </c:numRef>
          </c:xVal>
          <c:yVal>
            <c:numRef>
              <c:f>'Figure 3A'!$D$118:$D$200</c:f>
              <c:numCache>
                <c:formatCode>General</c:formatCode>
                <c:ptCount val="83"/>
                <c:pt idx="0">
                  <c:v>2.1994066666666669E-2</c:v>
                </c:pt>
                <c:pt idx="1">
                  <c:v>2.2954799999999997E-2</c:v>
                </c:pt>
                <c:pt idx="2">
                  <c:v>1.5892133333333332E-2</c:v>
                </c:pt>
                <c:pt idx="3">
                  <c:v>1.3589366666666665E-2</c:v>
                </c:pt>
                <c:pt idx="4">
                  <c:v>1.6844700000000001E-2</c:v>
                </c:pt>
                <c:pt idx="5">
                  <c:v>1.4260033333333333E-2</c:v>
                </c:pt>
                <c:pt idx="6">
                  <c:v>2.1321633333333336E-2</c:v>
                </c:pt>
                <c:pt idx="7">
                  <c:v>1.5298599999999999E-2</c:v>
                </c:pt>
                <c:pt idx="8">
                  <c:v>1.5868500000000001E-2</c:v>
                </c:pt>
                <c:pt idx="9">
                  <c:v>1.2994433333333336E-2</c:v>
                </c:pt>
                <c:pt idx="10">
                  <c:v>1.8980033333333327E-2</c:v>
                </c:pt>
                <c:pt idx="11">
                  <c:v>1.3556033333333332E-2</c:v>
                </c:pt>
                <c:pt idx="12">
                  <c:v>1.9415600000000005E-2</c:v>
                </c:pt>
                <c:pt idx="13">
                  <c:v>1.4333066666666665E-2</c:v>
                </c:pt>
                <c:pt idx="14">
                  <c:v>1.5997800000000003E-2</c:v>
                </c:pt>
                <c:pt idx="15">
                  <c:v>2.0576033333333341E-2</c:v>
                </c:pt>
                <c:pt idx="16">
                  <c:v>1.7286233333333331E-2</c:v>
                </c:pt>
                <c:pt idx="17">
                  <c:v>1.8826266666666668E-2</c:v>
                </c:pt>
                <c:pt idx="18">
                  <c:v>2.4581599999999999E-2</c:v>
                </c:pt>
                <c:pt idx="19">
                  <c:v>2.4368999999999998E-2</c:v>
                </c:pt>
                <c:pt idx="20">
                  <c:v>9.8183516666666679E-2</c:v>
                </c:pt>
                <c:pt idx="21">
                  <c:v>9.7375249999999997E-2</c:v>
                </c:pt>
                <c:pt idx="22">
                  <c:v>9.6968024999999999E-2</c:v>
                </c:pt>
                <c:pt idx="23">
                  <c:v>9.6277008333333317E-2</c:v>
                </c:pt>
                <c:pt idx="24">
                  <c:v>9.394974166666667E-2</c:v>
                </c:pt>
                <c:pt idx="25">
                  <c:v>9.2260933333333323E-2</c:v>
                </c:pt>
                <c:pt idx="26">
                  <c:v>8.8615508333333329E-2</c:v>
                </c:pt>
                <c:pt idx="27">
                  <c:v>8.6343658333333337E-2</c:v>
                </c:pt>
                <c:pt idx="28">
                  <c:v>8.3599016666666651E-2</c:v>
                </c:pt>
                <c:pt idx="29">
                  <c:v>8.1454625000000003E-2</c:v>
                </c:pt>
                <c:pt idx="30">
                  <c:v>7.823975833333334E-2</c:v>
                </c:pt>
                <c:pt idx="31">
                  <c:v>7.6034758333333341E-2</c:v>
                </c:pt>
                <c:pt idx="32">
                  <c:v>7.0651291666666657E-2</c:v>
                </c:pt>
                <c:pt idx="33">
                  <c:v>6.8625433333333333E-2</c:v>
                </c:pt>
                <c:pt idx="34">
                  <c:v>6.7059008333333336E-2</c:v>
                </c:pt>
                <c:pt idx="35">
                  <c:v>6.4719199999999991E-2</c:v>
                </c:pt>
                <c:pt idx="36">
                  <c:v>6.1766599999999984E-2</c:v>
                </c:pt>
                <c:pt idx="37">
                  <c:v>5.9367058333333347E-2</c:v>
                </c:pt>
                <c:pt idx="38">
                  <c:v>5.7924824999999992E-2</c:v>
                </c:pt>
                <c:pt idx="39">
                  <c:v>5.7982516666666664E-2</c:v>
                </c:pt>
                <c:pt idx="40">
                  <c:v>5.7238825E-2</c:v>
                </c:pt>
                <c:pt idx="41">
                  <c:v>0.19456525</c:v>
                </c:pt>
                <c:pt idx="42">
                  <c:v>0.19354633333333332</c:v>
                </c:pt>
                <c:pt idx="43">
                  <c:v>0.19364750000000006</c:v>
                </c:pt>
                <c:pt idx="44">
                  <c:v>0.18832791666666662</c:v>
                </c:pt>
                <c:pt idx="45">
                  <c:v>0.1828785</c:v>
                </c:pt>
                <c:pt idx="46">
                  <c:v>0.17891791666666668</c:v>
                </c:pt>
                <c:pt idx="47">
                  <c:v>0.17883074999999998</c:v>
                </c:pt>
                <c:pt idx="48">
                  <c:v>0.18298741666666665</c:v>
                </c:pt>
                <c:pt idx="49">
                  <c:v>0.17542133333333332</c:v>
                </c:pt>
                <c:pt idx="50">
                  <c:v>0.17542099999999997</c:v>
                </c:pt>
                <c:pt idx="51">
                  <c:v>0.16915516666666666</c:v>
                </c:pt>
                <c:pt idx="52">
                  <c:v>0.17111083333333332</c:v>
                </c:pt>
                <c:pt idx="53">
                  <c:v>0.15739408333333335</c:v>
                </c:pt>
                <c:pt idx="54">
                  <c:v>0.15142350000000002</c:v>
                </c:pt>
                <c:pt idx="55">
                  <c:v>0.16089883333333332</c:v>
                </c:pt>
                <c:pt idx="56">
                  <c:v>0.1517748333333333</c:v>
                </c:pt>
                <c:pt idx="57">
                  <c:v>0.15007775000000001</c:v>
                </c:pt>
                <c:pt idx="58">
                  <c:v>0.14982883333333333</c:v>
                </c:pt>
                <c:pt idx="59">
                  <c:v>0.13898666666666668</c:v>
                </c:pt>
                <c:pt idx="60">
                  <c:v>0.12718750000000001</c:v>
                </c:pt>
                <c:pt idx="61">
                  <c:v>0.10972658333333334</c:v>
                </c:pt>
                <c:pt idx="62">
                  <c:v>0.41315294999999996</c:v>
                </c:pt>
                <c:pt idx="63">
                  <c:v>0.41106368333333332</c:v>
                </c:pt>
                <c:pt idx="64">
                  <c:v>0.39272251666666663</c:v>
                </c:pt>
                <c:pt idx="65">
                  <c:v>0.37046718333333328</c:v>
                </c:pt>
                <c:pt idx="66">
                  <c:v>0.37626026666666673</c:v>
                </c:pt>
                <c:pt idx="67">
                  <c:v>0.37298029999999999</c:v>
                </c:pt>
                <c:pt idx="68">
                  <c:v>0.36389103333333322</c:v>
                </c:pt>
                <c:pt idx="69">
                  <c:v>0.34363723333333329</c:v>
                </c:pt>
                <c:pt idx="70">
                  <c:v>0.34456858333333334</c:v>
                </c:pt>
                <c:pt idx="71">
                  <c:v>0.33306140000000001</c:v>
                </c:pt>
                <c:pt idx="72">
                  <c:v>0.31656624999999999</c:v>
                </c:pt>
                <c:pt idx="73">
                  <c:v>0.32223426666666666</c:v>
                </c:pt>
                <c:pt idx="74">
                  <c:v>0.2985656333333333</c:v>
                </c:pt>
                <c:pt idx="75">
                  <c:v>0.29759974999999994</c:v>
                </c:pt>
                <c:pt idx="76">
                  <c:v>0.30201861666666663</c:v>
                </c:pt>
                <c:pt idx="77">
                  <c:v>0.30208453333333329</c:v>
                </c:pt>
                <c:pt idx="78">
                  <c:v>0.28882980000000003</c:v>
                </c:pt>
                <c:pt idx="79">
                  <c:v>0.26956719999999995</c:v>
                </c:pt>
                <c:pt idx="80">
                  <c:v>0.2655158333333334</c:v>
                </c:pt>
                <c:pt idx="81">
                  <c:v>0.25397738333333325</c:v>
                </c:pt>
                <c:pt idx="82">
                  <c:v>0.24624774999999999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FF-4E75-B956-9A8931031343}"/>
            </c:ext>
          </c:extLst>
        </c:ser>
        <c:ser>
          <c:idx val="1"/>
          <c:order val="2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12700">
                <a:solidFill>
                  <a:schemeClr val="bg1">
                    <a:alpha val="50000"/>
                  </a:schemeClr>
                </a:solidFill>
              </a:ln>
              <a:effectLst/>
            </c:spPr>
          </c:marker>
          <c:xVal>
            <c:numRef>
              <c:f>'Figure 3A'!$E$33:$E$116</c:f>
              <c:numCache>
                <c:formatCode>General</c:formatCode>
                <c:ptCount val="84"/>
                <c:pt idx="0">
                  <c:v>4.2955766931368732E-2</c:v>
                </c:pt>
                <c:pt idx="1">
                  <c:v>3.9338874528311217E-2</c:v>
                </c:pt>
                <c:pt idx="2">
                  <c:v>3.6610918832246445E-2</c:v>
                </c:pt>
                <c:pt idx="3">
                  <c:v>3.4452587838402632E-2</c:v>
                </c:pt>
                <c:pt idx="4">
                  <c:v>3.2686080630095975E-2</c:v>
                </c:pt>
                <c:pt idx="5">
                  <c:v>3.1203246350667093E-2</c:v>
                </c:pt>
                <c:pt idx="6">
                  <c:v>2.9933899836639181E-2</c:v>
                </c:pt>
                <c:pt idx="7">
                  <c:v>2.8830177843601951E-2</c:v>
                </c:pt>
                <c:pt idx="8">
                  <c:v>2.7858132455291649E-2</c:v>
                </c:pt>
                <c:pt idx="9">
                  <c:v>2.6992905271671121E-2</c:v>
                </c:pt>
                <c:pt idx="10">
                  <c:v>2.6215806268823392E-2</c:v>
                </c:pt>
                <c:pt idx="11">
                  <c:v>2.5512466789447505E-2</c:v>
                </c:pt>
                <c:pt idx="12">
                  <c:v>2.4871628265050107E-2</c:v>
                </c:pt>
                <c:pt idx="13">
                  <c:v>2.4284322803282837E-2</c:v>
                </c:pt>
                <c:pt idx="14">
                  <c:v>2.3743303844817522E-2</c:v>
                </c:pt>
                <c:pt idx="15">
                  <c:v>2.3242641257036435E-2</c:v>
                </c:pt>
                <c:pt idx="16">
                  <c:v>2.2777427421953579E-2</c:v>
                </c:pt>
                <c:pt idx="17">
                  <c:v>2.2343559991915823E-2</c:v>
                </c:pt>
                <c:pt idx="18">
                  <c:v>2.1937578697677165E-2</c:v>
                </c:pt>
                <c:pt idx="19">
                  <c:v>2.155654096834915E-2</c:v>
                </c:pt>
                <c:pt idx="20">
                  <c:v>2.1197925882510651E-2</c:v>
                </c:pt>
                <c:pt idx="21">
                  <c:v>0.14021070156992671</c:v>
                </c:pt>
                <c:pt idx="22">
                  <c:v>0.128404905571781</c:v>
                </c:pt>
                <c:pt idx="23">
                  <c:v>0.11950066268844418</c:v>
                </c:pt>
                <c:pt idx="24">
                  <c:v>0.11245571565373137</c:v>
                </c:pt>
                <c:pt idx="25">
                  <c:v>0.10668970953397712</c:v>
                </c:pt>
                <c:pt idx="26">
                  <c:v>0.10184963218271388</c:v>
                </c:pt>
                <c:pt idx="27">
                  <c:v>9.7706394196728247E-2</c:v>
                </c:pt>
                <c:pt idx="28">
                  <c:v>9.4103766516278206E-2</c:v>
                </c:pt>
                <c:pt idx="29">
                  <c:v>9.0930940709895686E-2</c:v>
                </c:pt>
                <c:pt idx="30">
                  <c:v>8.8106777178451043E-2</c:v>
                </c:pt>
                <c:pt idx="31">
                  <c:v>8.5570270344510577E-2</c:v>
                </c:pt>
                <c:pt idx="32">
                  <c:v>8.3274519880953995E-2</c:v>
                </c:pt>
                <c:pt idx="33">
                  <c:v>8.1182777013404803E-2</c:v>
                </c:pt>
                <c:pt idx="34">
                  <c:v>7.9265769898578892E-2</c:v>
                </c:pt>
                <c:pt idx="35">
                  <c:v>7.7499845247524429E-2</c:v>
                </c:pt>
                <c:pt idx="36">
                  <c:v>7.5865646682410692E-2</c:v>
                </c:pt>
                <c:pt idx="37">
                  <c:v>7.4347155386440669E-2</c:v>
                </c:pt>
                <c:pt idx="38">
                  <c:v>7.2930981002890929E-2</c:v>
                </c:pt>
                <c:pt idx="39">
                  <c:v>7.1605828964972126E-2</c:v>
                </c:pt>
                <c:pt idx="40">
                  <c:v>7.0362094510433099E-2</c:v>
                </c:pt>
                <c:pt idx="41">
                  <c:v>6.9191549171100375E-2</c:v>
                </c:pt>
                <c:pt idx="42">
                  <c:v>0.29800901774497307</c:v>
                </c:pt>
                <c:pt idx="43">
                  <c:v>0.27291654170918134</c:v>
                </c:pt>
                <c:pt idx="44">
                  <c:v>0.25399113412107005</c:v>
                </c:pt>
                <c:pt idx="45">
                  <c:v>0.23901754278765064</c:v>
                </c:pt>
                <c:pt idx="46">
                  <c:v>0.22676225983977596</c:v>
                </c:pt>
                <c:pt idx="47">
                  <c:v>0.21647498018772821</c:v>
                </c:pt>
                <c:pt idx="48">
                  <c:v>0.20766878872971409</c:v>
                </c:pt>
                <c:pt idx="49">
                  <c:v>0.20001163043629872</c:v>
                </c:pt>
                <c:pt idx="50">
                  <c:v>0.19326798896350852</c:v>
                </c:pt>
                <c:pt idx="51">
                  <c:v>0.18726540720239207</c:v>
                </c:pt>
                <c:pt idx="52">
                  <c:v>0.18187422163936268</c:v>
                </c:pt>
                <c:pt idx="53">
                  <c:v>0.17699474858223047</c:v>
                </c:pt>
                <c:pt idx="54">
                  <c:v>0.17254888082496445</c:v>
                </c:pt>
                <c:pt idx="55">
                  <c:v>0.16847440290778135</c:v>
                </c:pt>
                <c:pt idx="56">
                  <c:v>0.16472104125435652</c:v>
                </c:pt>
                <c:pt idx="57">
                  <c:v>0.16124765510239497</c:v>
                </c:pt>
                <c:pt idx="58">
                  <c:v>0.15802019746542828</c:v>
                </c:pt>
                <c:pt idx="59">
                  <c:v>0.1550102079833717</c:v>
                </c:pt>
                <c:pt idx="60">
                  <c:v>0.15219368076568304</c:v>
                </c:pt>
                <c:pt idx="61">
                  <c:v>0.14955020149496623</c:v>
                </c:pt>
                <c:pt idx="62">
                  <c:v>0.14706228108022862</c:v>
                </c:pt>
                <c:pt idx="63">
                  <c:v>0.6069185267743018</c:v>
                </c:pt>
                <c:pt idx="64">
                  <c:v>0.55581574906643127</c:v>
                </c:pt>
                <c:pt idx="65">
                  <c:v>0.51727268557494588</c:v>
                </c:pt>
                <c:pt idx="66">
                  <c:v>0.48677780303291385</c:v>
                </c:pt>
                <c:pt idx="67">
                  <c:v>0.4618189667929597</c:v>
                </c:pt>
                <c:pt idx="68">
                  <c:v>0.44086812222395722</c:v>
                </c:pt>
                <c:pt idx="69">
                  <c:v>0.42293362887663105</c:v>
                </c:pt>
                <c:pt idx="70">
                  <c:v>0.40733923087524482</c:v>
                </c:pt>
                <c:pt idx="71">
                  <c:v>0.39360528088027391</c:v>
                </c:pt>
                <c:pt idx="72">
                  <c:v>0.38138055658546488</c:v>
                </c:pt>
                <c:pt idx="73">
                  <c:v>0.37040098816756989</c:v>
                </c:pt>
                <c:pt idx="74">
                  <c:v>0.36046356203973406</c:v>
                </c:pt>
                <c:pt idx="75">
                  <c:v>0.3514092068061539</c:v>
                </c:pt>
                <c:pt idx="76">
                  <c:v>0.34311121584741255</c:v>
                </c:pt>
                <c:pt idx="77">
                  <c:v>0.33546720311791456</c:v>
                </c:pt>
                <c:pt idx="78">
                  <c:v>0.3283933822576654</c:v>
                </c:pt>
                <c:pt idx="79">
                  <c:v>0.32182041393249011</c:v>
                </c:pt>
                <c:pt idx="80">
                  <c:v>0.31569033640705346</c:v>
                </c:pt>
                <c:pt idx="81">
                  <c:v>0.30995425981945779</c:v>
                </c:pt>
                <c:pt idx="82">
                  <c:v>0.30457060882566511</c:v>
                </c:pt>
                <c:pt idx="83">
                  <c:v>0.29950376553256586</c:v>
                </c:pt>
              </c:numCache>
            </c:numRef>
          </c:xVal>
          <c:yVal>
            <c:numRef>
              <c:f>'Figure 3A'!$D$33:$D$116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FF-4E75-B956-9A8931031343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3A'!$AA$2:$AA$3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3A'!$AB$2:$AB$3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FF-4E75-B956-9A893103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3B'!$E$1</c:f>
              <c:strCache>
                <c:ptCount val="1"/>
                <c:pt idx="0">
                  <c:v>-d[LLA]/dt^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C00000">
                    <a:alpha val="50000"/>
                  </a:srgbClr>
                </a:solidFill>
              </a:ln>
              <a:effectLst/>
            </c:spPr>
          </c:marker>
          <c:xVal>
            <c:numRef>
              <c:f>'Figure 3B'!$E$2:$E$32</c:f>
              <c:numCache>
                <c:formatCode>General</c:formatCode>
                <c:ptCount val="31"/>
                <c:pt idx="0">
                  <c:v>2.8198703451648158E-2</c:v>
                </c:pt>
                <c:pt idx="1">
                  <c:v>3.432927890574073E-2</c:v>
                </c:pt>
                <c:pt idx="2">
                  <c:v>4.1082911962248218E-2</c:v>
                </c:pt>
                <c:pt idx="3">
                  <c:v>4.8463087448297637E-2</c:v>
                </c:pt>
                <c:pt idx="4">
                  <c:v>5.6473027712173655E-2</c:v>
                </c:pt>
                <c:pt idx="5">
                  <c:v>6.5115730523929077E-2</c:v>
                </c:pt>
                <c:pt idx="6">
                  <c:v>7.439399924304467E-2</c:v>
                </c:pt>
                <c:pt idx="7">
                  <c:v>8.431046723299726E-2</c:v>
                </c:pt>
                <c:pt idx="8">
                  <c:v>9.4867617905166637E-2</c:v>
                </c:pt>
                <c:pt idx="9">
                  <c:v>0.10606780138155872</c:v>
                </c:pt>
                <c:pt idx="10">
                  <c:v>0.11791324849998253</c:v>
                </c:pt>
                <c:pt idx="11">
                  <c:v>0.13040608270098855</c:v>
                </c:pt>
                <c:pt idx="12">
                  <c:v>0.14354833020527488</c:v>
                </c:pt>
                <c:pt idx="13">
                  <c:v>0.15734192879594308</c:v>
                </c:pt>
                <c:pt idx="14">
                  <c:v>0.17178873545068421</c:v>
                </c:pt>
                <c:pt idx="15">
                  <c:v>0.18689053301726508</c:v>
                </c:pt>
                <c:pt idx="16">
                  <c:v>0.20264903608656887</c:v>
                </c:pt>
                <c:pt idx="17">
                  <c:v>0.21906589618746639</c:v>
                </c:pt>
                <c:pt idx="18">
                  <c:v>0.23614270640456453</c:v>
                </c:pt>
                <c:pt idx="19">
                  <c:v>0.25388100550167841</c:v>
                </c:pt>
                <c:pt idx="20">
                  <c:v>0.27228228161948298</c:v>
                </c:pt>
                <c:pt idx="21">
                  <c:v>0.29134797560430448</c:v>
                </c:pt>
                <c:pt idx="22">
                  <c:v>0.31107948401577745</c:v>
                </c:pt>
                <c:pt idx="23">
                  <c:v>0.33147816185358492</c:v>
                </c:pt>
                <c:pt idx="24">
                  <c:v>0.35254532503738167</c:v>
                </c:pt>
                <c:pt idx="25">
                  <c:v>0.37428225266896215</c:v>
                </c:pt>
                <c:pt idx="26">
                  <c:v>0.39669018910156656</c:v>
                </c:pt>
                <c:pt idx="27">
                  <c:v>0.41977034583774997</c:v>
                </c:pt>
                <c:pt idx="28">
                  <c:v>0.44352390327433733</c:v>
                </c:pt>
                <c:pt idx="29">
                  <c:v>0.46795201231054279</c:v>
                </c:pt>
                <c:pt idx="30">
                  <c:v>0.49305579583326525</c:v>
                </c:pt>
              </c:numCache>
            </c:numRef>
          </c:xVal>
          <c:yVal>
            <c:numRef>
              <c:f>'Figure 3B'!$D$2:$D$32</c:f>
              <c:numCache>
                <c:formatCode>General</c:formatCode>
                <c:ptCount val="31"/>
                <c:pt idx="0">
                  <c:v>3.4714299999999997E-2</c:v>
                </c:pt>
                <c:pt idx="1">
                  <c:v>3.9737683333333329E-2</c:v>
                </c:pt>
                <c:pt idx="2">
                  <c:v>4.2899600000000003E-2</c:v>
                </c:pt>
                <c:pt idx="3">
                  <c:v>5.0412006666666662E-2</c:v>
                </c:pt>
                <c:pt idx="4">
                  <c:v>5.9398033333333336E-2</c:v>
                </c:pt>
                <c:pt idx="5">
                  <c:v>6.5457650000000006E-2</c:v>
                </c:pt>
                <c:pt idx="6">
                  <c:v>7.5533759999999991E-2</c:v>
                </c:pt>
                <c:pt idx="7">
                  <c:v>8.8143016666666671E-2</c:v>
                </c:pt>
                <c:pt idx="8">
                  <c:v>0.10361297999999999</c:v>
                </c:pt>
                <c:pt idx="9">
                  <c:v>0.11287000666666668</c:v>
                </c:pt>
                <c:pt idx="10">
                  <c:v>0.12670040000000002</c:v>
                </c:pt>
                <c:pt idx="11">
                  <c:v>0.15218091</c:v>
                </c:pt>
                <c:pt idx="12">
                  <c:v>0.16966084666666667</c:v>
                </c:pt>
                <c:pt idx="13">
                  <c:v>0.18054149000000005</c:v>
                </c:pt>
                <c:pt idx="14">
                  <c:v>0.19721455999999996</c:v>
                </c:pt>
                <c:pt idx="15">
                  <c:v>0.22193291666666665</c:v>
                </c:pt>
                <c:pt idx="16">
                  <c:v>0.24241412000000004</c:v>
                </c:pt>
                <c:pt idx="17">
                  <c:v>0.25444665000000005</c:v>
                </c:pt>
                <c:pt idx="18">
                  <c:v>0.26970850666666674</c:v>
                </c:pt>
                <c:pt idx="19">
                  <c:v>0.28719193000000004</c:v>
                </c:pt>
                <c:pt idx="20">
                  <c:v>0.30586940000000001</c:v>
                </c:pt>
                <c:pt idx="21">
                  <c:v>0.34070343333333336</c:v>
                </c:pt>
                <c:pt idx="22">
                  <c:v>0.36500906666666666</c:v>
                </c:pt>
                <c:pt idx="23">
                  <c:v>0.37407084000000002</c:v>
                </c:pt>
                <c:pt idx="24">
                  <c:v>0.41334253333333337</c:v>
                </c:pt>
                <c:pt idx="25">
                  <c:v>0.45096741666666668</c:v>
                </c:pt>
                <c:pt idx="26">
                  <c:v>0.46327427999999998</c:v>
                </c:pt>
                <c:pt idx="27">
                  <c:v>0.47682282333333326</c:v>
                </c:pt>
                <c:pt idx="28">
                  <c:v>0.49951582666666666</c:v>
                </c:pt>
                <c:pt idx="29">
                  <c:v>0.52109369000000005</c:v>
                </c:pt>
                <c:pt idx="30">
                  <c:v>0.54707706666666678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1B-483A-94FC-E481237CD380}"/>
            </c:ext>
          </c:extLst>
        </c:ser>
        <c:ser>
          <c:idx val="1"/>
          <c:order val="1"/>
          <c:tx>
            <c:v>catalyst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chemeClr val="accent2">
                    <a:alpha val="50000"/>
                  </a:schemeClr>
                </a:solidFill>
              </a:ln>
              <a:effectLst/>
            </c:spPr>
          </c:marker>
          <c:xVal>
            <c:numRef>
              <c:f>'Figure 3B'!$E$33:$E$116</c:f>
              <c:numCache>
                <c:formatCode>General</c:formatCode>
                <c:ptCount val="84"/>
                <c:pt idx="0">
                  <c:v>2.8198703451648158E-2</c:v>
                </c:pt>
                <c:pt idx="1">
                  <c:v>2.5848433900071532E-2</c:v>
                </c:pt>
                <c:pt idx="2">
                  <c:v>2.4074293412701901E-2</c:v>
                </c:pt>
                <c:pt idx="3">
                  <c:v>2.2669623186493501E-2</c:v>
                </c:pt>
                <c:pt idx="4">
                  <c:v>2.1519265411912958E-2</c:v>
                </c:pt>
                <c:pt idx="5">
                  <c:v>2.055312948393687E-2</c:v>
                </c:pt>
                <c:pt idx="6">
                  <c:v>1.9725705138596235E-2</c:v>
                </c:pt>
                <c:pt idx="7">
                  <c:v>1.9005941569021433E-2</c:v>
                </c:pt>
                <c:pt idx="8">
                  <c:v>1.8371806010177405E-2</c:v>
                </c:pt>
                <c:pt idx="9">
                  <c:v>1.7807158714547636E-2</c:v>
                </c:pt>
                <c:pt idx="10">
                  <c:v>1.7299860576025766E-2</c:v>
                </c:pt>
                <c:pt idx="11">
                  <c:v>1.6840576166676609E-2</c:v>
                </c:pt>
                <c:pt idx="12">
                  <c:v>1.6421988502499284E-2</c:v>
                </c:pt>
                <c:pt idx="13">
                  <c:v>1.6038267680706861E-2</c:v>
                </c:pt>
                <c:pt idx="14">
                  <c:v>1.5684701573908721E-2</c:v>
                </c:pt>
                <c:pt idx="15">
                  <c:v>1.5357433116714118E-2</c:v>
                </c:pt>
                <c:pt idx="16">
                  <c:v>1.505326956051156E-2</c:v>
                </c:pt>
                <c:pt idx="17">
                  <c:v>1.4769541451443423E-2</c:v>
                </c:pt>
                <c:pt idx="18">
                  <c:v>1.4503996672342628E-2</c:v>
                </c:pt>
                <c:pt idx="19">
                  <c:v>1.4254719667560697E-2</c:v>
                </c:pt>
                <c:pt idx="20">
                  <c:v>1.4020069054135104E-2</c:v>
                </c:pt>
                <c:pt idx="21">
                  <c:v>8.9508807402829543E-2</c:v>
                </c:pt>
                <c:pt idx="22">
                  <c:v>8.204854154353125E-2</c:v>
                </c:pt>
                <c:pt idx="23">
                  <c:v>7.6417034426126962E-2</c:v>
                </c:pt>
                <c:pt idx="24">
                  <c:v>7.1958306138928771E-2</c:v>
                </c:pt>
                <c:pt idx="25">
                  <c:v>6.8306820790822814E-2</c:v>
                </c:pt>
                <c:pt idx="26">
                  <c:v>6.5240095583032801E-2</c:v>
                </c:pt>
                <c:pt idx="27">
                  <c:v>6.2613671056298795E-2</c:v>
                </c:pt>
                <c:pt idx="28">
                  <c:v>6.0328985207706055E-2</c:v>
                </c:pt>
                <c:pt idx="29">
                  <c:v>5.8316101257166186E-2</c:v>
                </c:pt>
                <c:pt idx="30">
                  <c:v>5.6523788141716894E-2</c:v>
                </c:pt>
                <c:pt idx="31">
                  <c:v>5.4913513702871578E-2</c:v>
                </c:pt>
                <c:pt idx="32">
                  <c:v>5.3455645265407928E-2</c:v>
                </c:pt>
                <c:pt idx="33">
                  <c:v>5.2126957133405961E-2</c:v>
                </c:pt>
                <c:pt idx="34">
                  <c:v>5.0908943929601491E-2</c:v>
                </c:pt>
                <c:pt idx="35">
                  <c:v>4.9786648338535439E-2</c:v>
                </c:pt>
                <c:pt idx="36">
                  <c:v>4.8747827197191791E-2</c:v>
                </c:pt>
                <c:pt idx="37">
                  <c:v>4.778234602825162E-2</c:v>
                </c:pt>
                <c:pt idx="38">
                  <c:v>4.6881731405565327E-2</c:v>
                </c:pt>
                <c:pt idx="39">
                  <c:v>4.603883462025337E-2</c:v>
                </c:pt>
                <c:pt idx="40">
                  <c:v>4.5247575282772123E-2</c:v>
                </c:pt>
                <c:pt idx="41">
                  <c:v>4.4502743287213153E-2</c:v>
                </c:pt>
                <c:pt idx="42">
                  <c:v>0.18689053301726508</c:v>
                </c:pt>
                <c:pt idx="43">
                  <c:v>0.17131381935801587</c:v>
                </c:pt>
                <c:pt idx="44">
                  <c:v>0.1595554751525613</c:v>
                </c:pt>
                <c:pt idx="45">
                  <c:v>0.15024584261077767</c:v>
                </c:pt>
                <c:pt idx="46">
                  <c:v>0.14262169854257414</c:v>
                </c:pt>
                <c:pt idx="47">
                  <c:v>0.13621850845065425</c:v>
                </c:pt>
                <c:pt idx="48">
                  <c:v>0.13073464720868871</c:v>
                </c:pt>
                <c:pt idx="49">
                  <c:v>0.1259643216015239</c:v>
                </c:pt>
                <c:pt idx="50">
                  <c:v>0.12176150664583718</c:v>
                </c:pt>
                <c:pt idx="51">
                  <c:v>0.11801923408965558</c:v>
                </c:pt>
                <c:pt idx="52">
                  <c:v>0.11465705044636909</c:v>
                </c:pt>
                <c:pt idx="53">
                  <c:v>0.111613083966954</c:v>
                </c:pt>
                <c:pt idx="54">
                  <c:v>0.10883884039910025</c:v>
                </c:pt>
                <c:pt idx="55">
                  <c:v>0.10629568131245729</c:v>
                </c:pt>
                <c:pt idx="56">
                  <c:v>0.10395237647684141</c:v>
                </c:pt>
                <c:pt idx="57">
                  <c:v>0.10178336269542011</c:v>
                </c:pt>
                <c:pt idx="58">
                  <c:v>9.9767479616235513E-2</c:v>
                </c:pt>
                <c:pt idx="59">
                  <c:v>9.788703509059811E-2</c:v>
                </c:pt>
                <c:pt idx="60">
                  <c:v>9.6127102922397692E-2</c:v>
                </c:pt>
                <c:pt idx="61">
                  <c:v>9.4474987520264841E-2</c:v>
                </c:pt>
                <c:pt idx="62">
                  <c:v>9.2919810407560671E-2</c:v>
                </c:pt>
                <c:pt idx="63">
                  <c:v>0.37428225266896215</c:v>
                </c:pt>
                <c:pt idx="64">
                  <c:v>0.34308705308640974</c:v>
                </c:pt>
                <c:pt idx="65">
                  <c:v>0.31953883217963958</c:v>
                </c:pt>
                <c:pt idx="66">
                  <c:v>0.30089460134031093</c:v>
                </c:pt>
                <c:pt idx="67">
                  <c:v>0.28562586744325313</c:v>
                </c:pt>
                <c:pt idx="68">
                  <c:v>0.27280231574601471</c:v>
                </c:pt>
                <c:pt idx="69">
                  <c:v>0.26181988712413656</c:v>
                </c:pt>
                <c:pt idx="70">
                  <c:v>0.25226644326912256</c:v>
                </c:pt>
                <c:pt idx="71">
                  <c:v>0.24384954261733877</c:v>
                </c:pt>
                <c:pt idx="72">
                  <c:v>0.23635496180676618</c:v>
                </c:pt>
                <c:pt idx="73">
                  <c:v>0.22962157811108289</c:v>
                </c:pt>
                <c:pt idx="74">
                  <c:v>0.2235254821100135</c:v>
                </c:pt>
                <c:pt idx="75">
                  <c:v>0.21796955525130651</c:v>
                </c:pt>
                <c:pt idx="76">
                  <c:v>0.21287641705710841</c:v>
                </c:pt>
                <c:pt idx="77">
                  <c:v>0.20818352331656054</c:v>
                </c:pt>
                <c:pt idx="78">
                  <c:v>0.20383967908285938</c:v>
                </c:pt>
                <c:pt idx="79">
                  <c:v>0.19980250690611376</c:v>
                </c:pt>
                <c:pt idx="80">
                  <c:v>0.19603657504369262</c:v>
                </c:pt>
                <c:pt idx="81">
                  <c:v>0.19251199107561243</c:v>
                </c:pt>
                <c:pt idx="82">
                  <c:v>0.18920332977321117</c:v>
                </c:pt>
                <c:pt idx="83">
                  <c:v>0.18608880501026681</c:v>
                </c:pt>
              </c:numCache>
            </c:numRef>
          </c:xVal>
          <c:yVal>
            <c:numRef>
              <c:f>'Figure 3B'!$D$33:$D$116</c:f>
              <c:numCache>
                <c:formatCode>General</c:formatCode>
                <c:ptCount val="84"/>
                <c:pt idx="0">
                  <c:v>2.0974366666666671E-2</c:v>
                </c:pt>
                <c:pt idx="1">
                  <c:v>1.9301533333333332E-2</c:v>
                </c:pt>
                <c:pt idx="2">
                  <c:v>1.7317966666666667E-2</c:v>
                </c:pt>
                <c:pt idx="3">
                  <c:v>1.5404033333333329E-2</c:v>
                </c:pt>
                <c:pt idx="4">
                  <c:v>1.3694933333333334E-2</c:v>
                </c:pt>
                <c:pt idx="5">
                  <c:v>1.3387933333333333E-2</c:v>
                </c:pt>
                <c:pt idx="6">
                  <c:v>1.3465333333333336E-2</c:v>
                </c:pt>
                <c:pt idx="7">
                  <c:v>1.34021E-2</c:v>
                </c:pt>
                <c:pt idx="8">
                  <c:v>1.2434833333333334E-2</c:v>
                </c:pt>
                <c:pt idx="9">
                  <c:v>1.2665100000000002E-2</c:v>
                </c:pt>
                <c:pt idx="10">
                  <c:v>1.3309966666666666E-2</c:v>
                </c:pt>
                <c:pt idx="11">
                  <c:v>1.1332933333333335E-2</c:v>
                </c:pt>
                <c:pt idx="12">
                  <c:v>1.2432800000000001E-2</c:v>
                </c:pt>
                <c:pt idx="13">
                  <c:v>1.3689533333333332E-2</c:v>
                </c:pt>
                <c:pt idx="14">
                  <c:v>1.4094199999999999E-2</c:v>
                </c:pt>
                <c:pt idx="15">
                  <c:v>1.2893733333333336E-2</c:v>
                </c:pt>
                <c:pt idx="16">
                  <c:v>1.2389233333333333E-2</c:v>
                </c:pt>
                <c:pt idx="17">
                  <c:v>1.0454100000000003E-2</c:v>
                </c:pt>
                <c:pt idx="18">
                  <c:v>1.0213400000000001E-2</c:v>
                </c:pt>
                <c:pt idx="19">
                  <c:v>1.3311533333333334E-2</c:v>
                </c:pt>
                <c:pt idx="20">
                  <c:v>1.1261799999999997E-2</c:v>
                </c:pt>
                <c:pt idx="21">
                  <c:v>0.16277811666666664</c:v>
                </c:pt>
                <c:pt idx="22">
                  <c:v>0.14871704166666666</c:v>
                </c:pt>
                <c:pt idx="23">
                  <c:v>0.12980374166666667</c:v>
                </c:pt>
                <c:pt idx="24">
                  <c:v>0.11921385000000001</c:v>
                </c:pt>
                <c:pt idx="25">
                  <c:v>0.10704504999999999</c:v>
                </c:pt>
                <c:pt idx="26">
                  <c:v>9.7002383333333317E-2</c:v>
                </c:pt>
                <c:pt idx="27">
                  <c:v>8.5068375000000002E-2</c:v>
                </c:pt>
                <c:pt idx="28">
                  <c:v>7.1551491666666661E-2</c:v>
                </c:pt>
                <c:pt idx="29">
                  <c:v>6.3602466666666663E-2</c:v>
                </c:pt>
                <c:pt idx="30">
                  <c:v>5.3537225000000008E-2</c:v>
                </c:pt>
                <c:pt idx="31">
                  <c:v>5.2863358333333332E-2</c:v>
                </c:pt>
                <c:pt idx="32">
                  <c:v>4.9200024999999994E-2</c:v>
                </c:pt>
                <c:pt idx="33">
                  <c:v>4.7374424999999991E-2</c:v>
                </c:pt>
                <c:pt idx="34">
                  <c:v>4.8692525E-2</c:v>
                </c:pt>
                <c:pt idx="35">
                  <c:v>4.8950358333333312E-2</c:v>
                </c:pt>
                <c:pt idx="36">
                  <c:v>4.0419108333333328E-2</c:v>
                </c:pt>
                <c:pt idx="37">
                  <c:v>3.4878141666666661E-2</c:v>
                </c:pt>
                <c:pt idx="38">
                  <c:v>4.3876466666666662E-2</c:v>
                </c:pt>
                <c:pt idx="39">
                  <c:v>3.763958333333333E-2</c:v>
                </c:pt>
                <c:pt idx="40">
                  <c:v>4.1706349999999996E-2</c:v>
                </c:pt>
                <c:pt idx="41">
                  <c:v>4.0796699999999991E-2</c:v>
                </c:pt>
                <c:pt idx="42">
                  <c:v>0.32402250000000005</c:v>
                </c:pt>
                <c:pt idx="43">
                  <c:v>0.31162566666666663</c:v>
                </c:pt>
                <c:pt idx="44">
                  <c:v>0.29153816666666665</c:v>
                </c:pt>
                <c:pt idx="45">
                  <c:v>0.24733174999999999</c:v>
                </c:pt>
                <c:pt idx="46">
                  <c:v>0.22774416666666666</c:v>
                </c:pt>
                <c:pt idx="47">
                  <c:v>0.2144465833333333</c:v>
                </c:pt>
                <c:pt idx="48">
                  <c:v>0.20605483333333333</c:v>
                </c:pt>
                <c:pt idx="49">
                  <c:v>0.20105258333333328</c:v>
                </c:pt>
                <c:pt idx="50">
                  <c:v>0.19228908333333336</c:v>
                </c:pt>
                <c:pt idx="51">
                  <c:v>0.16757858333333331</c:v>
                </c:pt>
                <c:pt idx="52">
                  <c:v>0.16531874999999999</c:v>
                </c:pt>
                <c:pt idx="53">
                  <c:v>0.16228650000000003</c:v>
                </c:pt>
                <c:pt idx="54">
                  <c:v>0.16711499999999999</c:v>
                </c:pt>
                <c:pt idx="55">
                  <c:v>0.17011324999999999</c:v>
                </c:pt>
                <c:pt idx="56">
                  <c:v>0.16016650000000002</c:v>
                </c:pt>
                <c:pt idx="57">
                  <c:v>0.16646508333333329</c:v>
                </c:pt>
                <c:pt idx="58">
                  <c:v>0.15991866666666665</c:v>
                </c:pt>
                <c:pt idx="59">
                  <c:v>0.15821099999999999</c:v>
                </c:pt>
                <c:pt idx="60">
                  <c:v>0.15455433333333338</c:v>
                </c:pt>
                <c:pt idx="61">
                  <c:v>0.15075683333333331</c:v>
                </c:pt>
                <c:pt idx="62">
                  <c:v>0.14275650000000001</c:v>
                </c:pt>
                <c:pt idx="63">
                  <c:v>0.55976153333333312</c:v>
                </c:pt>
                <c:pt idx="64">
                  <c:v>0.54588461666666666</c:v>
                </c:pt>
                <c:pt idx="65">
                  <c:v>0.50982516666666666</c:v>
                </c:pt>
                <c:pt idx="66">
                  <c:v>0.47847286666666655</c:v>
                </c:pt>
                <c:pt idx="67">
                  <c:v>0.44942368333333321</c:v>
                </c:pt>
                <c:pt idx="68">
                  <c:v>0.43313829999999998</c:v>
                </c:pt>
                <c:pt idx="69">
                  <c:v>0.42034895</c:v>
                </c:pt>
                <c:pt idx="70">
                  <c:v>0.40590864999999998</c:v>
                </c:pt>
                <c:pt idx="71">
                  <c:v>0.40041586666666668</c:v>
                </c:pt>
                <c:pt idx="72">
                  <c:v>0.39776461666666668</c:v>
                </c:pt>
                <c:pt idx="73">
                  <c:v>0.39173715000000003</c:v>
                </c:pt>
                <c:pt idx="74">
                  <c:v>0.38188791666666666</c:v>
                </c:pt>
                <c:pt idx="75">
                  <c:v>0.36872406666666663</c:v>
                </c:pt>
                <c:pt idx="76">
                  <c:v>0.35235608333333329</c:v>
                </c:pt>
                <c:pt idx="77">
                  <c:v>0.34683389999999997</c:v>
                </c:pt>
                <c:pt idx="78">
                  <c:v>0.33722220000000003</c:v>
                </c:pt>
                <c:pt idx="79">
                  <c:v>0.3185385</c:v>
                </c:pt>
                <c:pt idx="80">
                  <c:v>0.30924926666666663</c:v>
                </c:pt>
                <c:pt idx="81">
                  <c:v>0.3088374333333333</c:v>
                </c:pt>
                <c:pt idx="82">
                  <c:v>0.29433996666666673</c:v>
                </c:pt>
                <c:pt idx="83">
                  <c:v>0.28340795000000002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1B-483A-94FC-E481237CD380}"/>
            </c:ext>
          </c:extLst>
        </c:ser>
        <c:ser>
          <c:idx val="2"/>
          <c:order val="2"/>
          <c:tx>
            <c:v>initiator sweep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/>
              </a:solidFill>
              <a:ln w="12700">
                <a:solidFill>
                  <a:schemeClr val="bg1">
                    <a:alpha val="50000"/>
                  </a:schemeClr>
                </a:solidFill>
              </a:ln>
              <a:effectLst/>
            </c:spPr>
          </c:marker>
          <c:xVal>
            <c:numRef>
              <c:f>'Figure 3B'!$E$118:$E$200</c:f>
              <c:numCache>
                <c:formatCode>General</c:formatCode>
                <c:ptCount val="83"/>
                <c:pt idx="0">
                  <c:v>3.0899208131186576E-2</c:v>
                </c:pt>
                <c:pt idx="1">
                  <c:v>2.9796916281761576E-2</c:v>
                </c:pt>
                <c:pt idx="2">
                  <c:v>2.8817664500656072E-2</c:v>
                </c:pt>
                <c:pt idx="3">
                  <c:v>2.7939734042036118E-2</c:v>
                </c:pt>
                <c:pt idx="4">
                  <c:v>2.7146458078602061E-2</c:v>
                </c:pt>
                <c:pt idx="5">
                  <c:v>2.6424799260507541E-2</c:v>
                </c:pt>
                <c:pt idx="6">
                  <c:v>2.5764389096539251E-2</c:v>
                </c:pt>
                <c:pt idx="7">
                  <c:v>2.5156861558332529E-2</c:v>
                </c:pt>
                <c:pt idx="8">
                  <c:v>2.4595379855685422E-2</c:v>
                </c:pt>
                <c:pt idx="9">
                  <c:v>2.4074293412701901E-2</c:v>
                </c:pt>
                <c:pt idx="10">
                  <c:v>2.3588884655905046E-2</c:v>
                </c:pt>
                <c:pt idx="11">
                  <c:v>2.3135179040259014E-2</c:v>
                </c:pt>
                <c:pt idx="12">
                  <c:v>2.2709800427407063E-2</c:v>
                </c:pt>
                <c:pt idx="13">
                  <c:v>2.2309859531008329E-2</c:v>
                </c:pt>
                <c:pt idx="14">
                  <c:v>2.1932866834944883E-2</c:v>
                </c:pt>
                <c:pt idx="15">
                  <c:v>2.1576663871586153E-2</c:v>
                </c:pt>
                <c:pt idx="16">
                  <c:v>2.1239368446072431E-2</c:v>
                </c:pt>
                <c:pt idx="17">
                  <c:v>2.0919330574925732E-2</c:v>
                </c:pt>
                <c:pt idx="18">
                  <c:v>2.0615096742748484E-2</c:v>
                </c:pt>
                <c:pt idx="19">
                  <c:v>2.0325380679366515E-2</c:v>
                </c:pt>
                <c:pt idx="20">
                  <c:v>0.10206213867599748</c:v>
                </c:pt>
                <c:pt idx="21">
                  <c:v>9.808079560312799E-2</c:v>
                </c:pt>
                <c:pt idx="22">
                  <c:v>9.4581881937786272E-2</c:v>
                </c:pt>
                <c:pt idx="23">
                  <c:v>9.1473524164382092E-2</c:v>
                </c:pt>
                <c:pt idx="24">
                  <c:v>8.8686782267952818E-2</c:v>
                </c:pt>
                <c:pt idx="25">
                  <c:v>8.6168752119862385E-2</c:v>
                </c:pt>
                <c:pt idx="26">
                  <c:v>8.3878050340961963E-2</c:v>
                </c:pt>
                <c:pt idx="27">
                  <c:v>8.1781765088880493E-2</c:v>
                </c:pt>
                <c:pt idx="28">
                  <c:v>7.9853340773113471E-2</c:v>
                </c:pt>
                <c:pt idx="29">
                  <c:v>7.8071075937121009E-2</c:v>
                </c:pt>
                <c:pt idx="30">
                  <c:v>7.6417034426126962E-2</c:v>
                </c:pt>
                <c:pt idx="31">
                  <c:v>7.4876241637611779E-2</c:v>
                </c:pt>
                <c:pt idx="32">
                  <c:v>7.3436081502658151E-2</c:v>
                </c:pt>
                <c:pt idx="33">
                  <c:v>7.2085837425077279E-2</c:v>
                </c:pt>
                <c:pt idx="34">
                  <c:v>7.0816338182686511E-2</c:v>
                </c:pt>
                <c:pt idx="35">
                  <c:v>6.9619681510791051E-2</c:v>
                </c:pt>
                <c:pt idx="36">
                  <c:v>6.848901596447389E-2</c:v>
                </c:pt>
                <c:pt idx="37">
                  <c:v>6.7418367048578468E-2</c:v>
                </c:pt>
                <c:pt idx="38">
                  <c:v>6.6402497357292797E-2</c:v>
                </c:pt>
                <c:pt idx="39">
                  <c:v>6.5436793117150296E-2</c:v>
                </c:pt>
                <c:pt idx="40">
                  <c:v>6.4517171427336512E-2</c:v>
                </c:pt>
                <c:pt idx="41">
                  <c:v>0.21310134780587217</c:v>
                </c:pt>
                <c:pt idx="42">
                  <c:v>0.20478847502158287</c:v>
                </c:pt>
                <c:pt idx="43">
                  <c:v>0.19748289405283861</c:v>
                </c:pt>
                <c:pt idx="44">
                  <c:v>0.1909927769578196</c:v>
                </c:pt>
                <c:pt idx="45">
                  <c:v>0.18517417995583615</c:v>
                </c:pt>
                <c:pt idx="46">
                  <c:v>0.17991664150587924</c:v>
                </c:pt>
                <c:pt idx="47">
                  <c:v>0.17513375489545216</c:v>
                </c:pt>
                <c:pt idx="48">
                  <c:v>0.17075680161582046</c:v>
                </c:pt>
                <c:pt idx="49">
                  <c:v>0.1667303347382631</c:v>
                </c:pt>
                <c:pt idx="50">
                  <c:v>0.16300904255661763</c:v>
                </c:pt>
                <c:pt idx="51">
                  <c:v>0.1595554751525613</c:v>
                </c:pt>
                <c:pt idx="52">
                  <c:v>0.15633836620127331</c:v>
                </c:pt>
                <c:pt idx="53">
                  <c:v>0.15333137389446719</c:v>
                </c:pt>
                <c:pt idx="54">
                  <c:v>0.15051212244106757</c:v>
                </c:pt>
                <c:pt idx="55">
                  <c:v>0.14786146272433531</c:v>
                </c:pt>
                <c:pt idx="56">
                  <c:v>0.14536289515608797</c:v>
                </c:pt>
                <c:pt idx="57">
                  <c:v>0.14300211421456027</c:v>
                </c:pt>
                <c:pt idx="58">
                  <c:v>0.14076664541130002</c:v>
                </c:pt>
                <c:pt idx="59">
                  <c:v>0.13864555326864617</c:v>
                </c:pt>
                <c:pt idx="60">
                  <c:v>0.13662920442640297</c:v>
                </c:pt>
                <c:pt idx="61">
                  <c:v>0.13470907396359774</c:v>
                </c:pt>
                <c:pt idx="62">
                  <c:v>0.42677417210964624</c:v>
                </c:pt>
                <c:pt idx="63">
                  <c:v>0.41012613380817248</c:v>
                </c:pt>
                <c:pt idx="64">
                  <c:v>0.39549538040460391</c:v>
                </c:pt>
                <c:pt idx="65">
                  <c:v>0.3824977415879568</c:v>
                </c:pt>
                <c:pt idx="66">
                  <c:v>0.37084494378105021</c:v>
                </c:pt>
                <c:pt idx="67">
                  <c:v>0.36031576767579615</c:v>
                </c:pt>
                <c:pt idx="68">
                  <c:v>0.35073716812926098</c:v>
                </c:pt>
                <c:pt idx="69">
                  <c:v>0.34197152384070828</c:v>
                </c:pt>
                <c:pt idx="70">
                  <c:v>0.33390779225998712</c:v>
                </c:pt>
                <c:pt idx="71">
                  <c:v>0.32645522846181452</c:v>
                </c:pt>
                <c:pt idx="72">
                  <c:v>0.31953883217963958</c:v>
                </c:pt>
                <c:pt idx="73">
                  <c:v>0.31309598691653406</c:v>
                </c:pt>
                <c:pt idx="74">
                  <c:v>0.30707393841477465</c:v>
                </c:pt>
                <c:pt idx="75">
                  <c:v>0.30142787508677732</c:v>
                </c:pt>
                <c:pt idx="76">
                  <c:v>0.29611944734664258</c:v>
                </c:pt>
                <c:pt idx="77">
                  <c:v>0.29111561177085749</c:v>
                </c:pt>
                <c:pt idx="78">
                  <c:v>0.2863877189525984</c:v>
                </c:pt>
                <c:pt idx="79">
                  <c:v>0.28191078646197237</c:v>
                </c:pt>
                <c:pt idx="80">
                  <c:v>0.27766291401785231</c:v>
                </c:pt>
                <c:pt idx="81">
                  <c:v>0.27362480906594705</c:v>
                </c:pt>
                <c:pt idx="82">
                  <c:v>0.2697793989029259</c:v>
                </c:pt>
              </c:numCache>
            </c:numRef>
          </c:xVal>
          <c:yVal>
            <c:numRef>
              <c:f>'Figure 3B'!$D$118:$D$200</c:f>
              <c:numCache>
                <c:formatCode>General</c:formatCode>
                <c:ptCount val="83"/>
                <c:pt idx="0">
                  <c:v>2.1994066666666669E-2</c:v>
                </c:pt>
                <c:pt idx="1">
                  <c:v>2.2954799999999997E-2</c:v>
                </c:pt>
                <c:pt idx="2">
                  <c:v>1.5892133333333332E-2</c:v>
                </c:pt>
                <c:pt idx="3">
                  <c:v>1.3589366666666665E-2</c:v>
                </c:pt>
                <c:pt idx="4">
                  <c:v>1.6844700000000001E-2</c:v>
                </c:pt>
                <c:pt idx="5">
                  <c:v>1.4260033333333333E-2</c:v>
                </c:pt>
                <c:pt idx="6">
                  <c:v>2.1321633333333336E-2</c:v>
                </c:pt>
                <c:pt idx="7">
                  <c:v>1.5298599999999999E-2</c:v>
                </c:pt>
                <c:pt idx="8">
                  <c:v>1.5868500000000001E-2</c:v>
                </c:pt>
                <c:pt idx="9">
                  <c:v>1.2994433333333336E-2</c:v>
                </c:pt>
                <c:pt idx="10">
                  <c:v>1.8980033333333327E-2</c:v>
                </c:pt>
                <c:pt idx="11">
                  <c:v>1.3556033333333332E-2</c:v>
                </c:pt>
                <c:pt idx="12">
                  <c:v>1.9415600000000005E-2</c:v>
                </c:pt>
                <c:pt idx="13">
                  <c:v>1.4333066666666665E-2</c:v>
                </c:pt>
                <c:pt idx="14">
                  <c:v>1.5997800000000003E-2</c:v>
                </c:pt>
                <c:pt idx="15">
                  <c:v>2.0576033333333341E-2</c:v>
                </c:pt>
                <c:pt idx="16">
                  <c:v>1.7286233333333331E-2</c:v>
                </c:pt>
                <c:pt idx="17">
                  <c:v>1.8826266666666668E-2</c:v>
                </c:pt>
                <c:pt idx="18">
                  <c:v>2.4581599999999999E-2</c:v>
                </c:pt>
                <c:pt idx="19">
                  <c:v>2.4368999999999998E-2</c:v>
                </c:pt>
                <c:pt idx="20">
                  <c:v>9.8183516666666679E-2</c:v>
                </c:pt>
                <c:pt idx="21">
                  <c:v>9.7375249999999997E-2</c:v>
                </c:pt>
                <c:pt idx="22">
                  <c:v>9.6968024999999999E-2</c:v>
                </c:pt>
                <c:pt idx="23">
                  <c:v>9.6277008333333317E-2</c:v>
                </c:pt>
                <c:pt idx="24">
                  <c:v>9.394974166666667E-2</c:v>
                </c:pt>
                <c:pt idx="25">
                  <c:v>9.2260933333333323E-2</c:v>
                </c:pt>
                <c:pt idx="26">
                  <c:v>8.8615508333333329E-2</c:v>
                </c:pt>
                <c:pt idx="27">
                  <c:v>8.6343658333333337E-2</c:v>
                </c:pt>
                <c:pt idx="28">
                  <c:v>8.3599016666666651E-2</c:v>
                </c:pt>
                <c:pt idx="29">
                  <c:v>8.1454625000000003E-2</c:v>
                </c:pt>
                <c:pt idx="30">
                  <c:v>7.823975833333334E-2</c:v>
                </c:pt>
                <c:pt idx="31">
                  <c:v>7.6034758333333341E-2</c:v>
                </c:pt>
                <c:pt idx="32">
                  <c:v>7.0651291666666657E-2</c:v>
                </c:pt>
                <c:pt idx="33">
                  <c:v>6.8625433333333333E-2</c:v>
                </c:pt>
                <c:pt idx="34">
                  <c:v>6.7059008333333336E-2</c:v>
                </c:pt>
                <c:pt idx="35">
                  <c:v>6.4719199999999991E-2</c:v>
                </c:pt>
                <c:pt idx="36">
                  <c:v>6.1766599999999984E-2</c:v>
                </c:pt>
                <c:pt idx="37">
                  <c:v>5.9367058333333347E-2</c:v>
                </c:pt>
                <c:pt idx="38">
                  <c:v>5.7924824999999992E-2</c:v>
                </c:pt>
                <c:pt idx="39">
                  <c:v>5.7982516666666664E-2</c:v>
                </c:pt>
                <c:pt idx="40">
                  <c:v>5.7238825E-2</c:v>
                </c:pt>
                <c:pt idx="41">
                  <c:v>0.19456525</c:v>
                </c:pt>
                <c:pt idx="42">
                  <c:v>0.19354633333333332</c:v>
                </c:pt>
                <c:pt idx="43">
                  <c:v>0.19364750000000006</c:v>
                </c:pt>
                <c:pt idx="44">
                  <c:v>0.18832791666666662</c:v>
                </c:pt>
                <c:pt idx="45">
                  <c:v>0.1828785</c:v>
                </c:pt>
                <c:pt idx="46">
                  <c:v>0.17891791666666668</c:v>
                </c:pt>
                <c:pt idx="47">
                  <c:v>0.17883074999999998</c:v>
                </c:pt>
                <c:pt idx="48">
                  <c:v>0.18298741666666665</c:v>
                </c:pt>
                <c:pt idx="49">
                  <c:v>0.17542133333333332</c:v>
                </c:pt>
                <c:pt idx="50">
                  <c:v>0.17542099999999997</c:v>
                </c:pt>
                <c:pt idx="51">
                  <c:v>0.16915516666666666</c:v>
                </c:pt>
                <c:pt idx="52">
                  <c:v>0.17111083333333332</c:v>
                </c:pt>
                <c:pt idx="53">
                  <c:v>0.15739408333333335</c:v>
                </c:pt>
                <c:pt idx="54">
                  <c:v>0.15142350000000002</c:v>
                </c:pt>
                <c:pt idx="55">
                  <c:v>0.16089883333333332</c:v>
                </c:pt>
                <c:pt idx="56">
                  <c:v>0.1517748333333333</c:v>
                </c:pt>
                <c:pt idx="57">
                  <c:v>0.15007775000000001</c:v>
                </c:pt>
                <c:pt idx="58">
                  <c:v>0.14982883333333333</c:v>
                </c:pt>
                <c:pt idx="59">
                  <c:v>0.13898666666666668</c:v>
                </c:pt>
                <c:pt idx="60">
                  <c:v>0.12718750000000001</c:v>
                </c:pt>
                <c:pt idx="61">
                  <c:v>0.10972658333333334</c:v>
                </c:pt>
                <c:pt idx="62">
                  <c:v>0.41315294999999996</c:v>
                </c:pt>
                <c:pt idx="63">
                  <c:v>0.41106368333333332</c:v>
                </c:pt>
                <c:pt idx="64">
                  <c:v>0.39272251666666663</c:v>
                </c:pt>
                <c:pt idx="65">
                  <c:v>0.37046718333333328</c:v>
                </c:pt>
                <c:pt idx="66">
                  <c:v>0.37626026666666673</c:v>
                </c:pt>
                <c:pt idx="67">
                  <c:v>0.37298029999999999</c:v>
                </c:pt>
                <c:pt idx="68">
                  <c:v>0.36389103333333322</c:v>
                </c:pt>
                <c:pt idx="69">
                  <c:v>0.34363723333333329</c:v>
                </c:pt>
                <c:pt idx="70">
                  <c:v>0.34456858333333334</c:v>
                </c:pt>
                <c:pt idx="71">
                  <c:v>0.33306140000000001</c:v>
                </c:pt>
                <c:pt idx="72">
                  <c:v>0.31656624999999999</c:v>
                </c:pt>
                <c:pt idx="73">
                  <c:v>0.32223426666666666</c:v>
                </c:pt>
                <c:pt idx="74">
                  <c:v>0.2985656333333333</c:v>
                </c:pt>
                <c:pt idx="75">
                  <c:v>0.29759974999999994</c:v>
                </c:pt>
                <c:pt idx="76">
                  <c:v>0.30201861666666663</c:v>
                </c:pt>
                <c:pt idx="77">
                  <c:v>0.30208453333333329</c:v>
                </c:pt>
                <c:pt idx="78">
                  <c:v>0.28882980000000003</c:v>
                </c:pt>
                <c:pt idx="79">
                  <c:v>0.26956719999999995</c:v>
                </c:pt>
                <c:pt idx="80">
                  <c:v>0.2655158333333334</c:v>
                </c:pt>
                <c:pt idx="81">
                  <c:v>0.25397738333333325</c:v>
                </c:pt>
                <c:pt idx="82">
                  <c:v>0.24624774999999999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1B-483A-94FC-E481237CD380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3B'!$AA$2:$AA$3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xVal>
          <c:yVal>
            <c:numRef>
              <c:f>'Figure 3B'!$AB$2:$AB$3</c:f>
              <c:numCache>
                <c:formatCode>General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1B-483A-94FC-E481237C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6400096"/>
        <c:axId val="836403376"/>
      </c:scatterChart>
      <c:valAx>
        <c:axId val="836400096"/>
        <c:scaling>
          <c:orientation val="minMax"/>
          <c:max val="0.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3376"/>
        <c:crosses val="autoZero"/>
        <c:crossBetween val="midCat"/>
        <c:majorUnit val="0.1"/>
      </c:valAx>
      <c:valAx>
        <c:axId val="836403376"/>
        <c:scaling>
          <c:orientation val="minMax"/>
          <c:max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measured rate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40009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6</xdr:row>
      <xdr:rowOff>95250</xdr:rowOff>
    </xdr:from>
    <xdr:to>
      <xdr:col>6</xdr:col>
      <xdr:colOff>190500</xdr:colOff>
      <xdr:row>21</xdr:row>
      <xdr:rowOff>76200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755650</xdr:colOff>
      <xdr:row>24</xdr:row>
      <xdr:rowOff>15874</xdr:rowOff>
    </xdr:from>
    <xdr:to>
      <xdr:col>20</xdr:col>
      <xdr:colOff>203200</xdr:colOff>
      <xdr:row>40</xdr:row>
      <xdr:rowOff>76200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0.65887</cdr:x>
      <cdr:y>0.69925</cdr:y>
    </cdr:from>
    <cdr:to>
      <cdr:x>0.93957</cdr:x>
      <cdr:y>0.80021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146300" y="2066926"/>
          <a:ext cx="914400" cy="298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RMSE = 0.04</a:t>
          </a:r>
        </a:p>
      </cdr:txBody>
    </cdr:sp>
  </cdr:relSizeAnchor>
  <cdr:relSizeAnchor xmlns:cdr="http://schemas.openxmlformats.org/drawingml/2006/chartDrawing">
    <cdr:from>
      <cdr:x>0.18908</cdr:x>
      <cdr:y>0.05263</cdr:y>
    </cdr:from>
    <cdr:to>
      <cdr:x>0.74659</cdr:x>
      <cdr:y>0.35375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615938" y="158244"/>
          <a:ext cx="1816112" cy="905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Rp =  </a:t>
          </a:r>
          <a:r>
            <a:rPr lang="en-US" sz="1100" i="1"/>
            <a:t>k</a:t>
          </a:r>
          <a:r>
            <a:rPr lang="en-US" sz="1100" i="0"/>
            <a:t>[</a:t>
          </a:r>
          <a:r>
            <a:rPr lang="en-US" sz="1100" i="0">
              <a:solidFill>
                <a:srgbClr val="C00000"/>
              </a:solidFill>
            </a:rPr>
            <a:t>LLA</a:t>
          </a:r>
          <a:r>
            <a:rPr lang="en-US" sz="1100" i="0"/>
            <a:t>]a[</a:t>
          </a:r>
          <a:r>
            <a:rPr lang="en-US" sz="1100" i="0">
              <a:solidFill>
                <a:schemeClr val="accent2"/>
              </a:solidFill>
            </a:rPr>
            <a:t>TBD</a:t>
          </a:r>
          <a:r>
            <a:rPr lang="en-US" sz="1100" i="0"/>
            <a:t>]b[</a:t>
          </a:r>
          <a:r>
            <a:rPr lang="en-US" sz="1100" i="0">
              <a:solidFill>
                <a:schemeClr val="accent6"/>
              </a:solidFill>
            </a:rPr>
            <a:t>MBA</a:t>
          </a:r>
          <a:r>
            <a:rPr lang="en-US" sz="1100" i="0"/>
            <a:t>]c</a:t>
          </a:r>
        </a:p>
        <a:p xmlns:a="http://schemas.openxmlformats.org/drawingml/2006/main">
          <a:r>
            <a:rPr lang="en-US" sz="1100" i="0"/>
            <a:t>a</a:t>
          </a:r>
          <a:r>
            <a:rPr lang="en-US" sz="1100" i="0" baseline="0"/>
            <a:t> = 1.74</a:t>
          </a:r>
        </a:p>
        <a:p xmlns:a="http://schemas.openxmlformats.org/drawingml/2006/main">
          <a:r>
            <a:rPr lang="en-US" sz="1100" i="0" baseline="0"/>
            <a:t>b = 0.17</a:t>
          </a:r>
        </a:p>
        <a:p xmlns:a="http://schemas.openxmlformats.org/drawingml/2006/main">
          <a:r>
            <a:rPr lang="en-US" sz="1100" i="0" baseline="0"/>
            <a:t>c = 0.16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6</xdr:row>
      <xdr:rowOff>57150</xdr:rowOff>
    </xdr:from>
    <xdr:to>
      <xdr:col>6</xdr:col>
      <xdr:colOff>114300</xdr:colOff>
      <xdr:row>21</xdr:row>
      <xdr:rowOff>38100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</xdr:colOff>
      <xdr:row>34</xdr:row>
      <xdr:rowOff>9524</xdr:rowOff>
    </xdr:from>
    <xdr:to>
      <xdr:col>7</xdr:col>
      <xdr:colOff>22225</xdr:colOff>
      <xdr:row>53</xdr:row>
      <xdr:rowOff>133349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0.87986</cdr:x>
      <cdr:y>0.49343</cdr:y>
    </cdr:from>
    <cdr:to>
      <cdr:x>0.93264</cdr:x>
      <cdr:y>0.86328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022725" y="1787526"/>
          <a:ext cx="241300" cy="13398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0.05903</cdr:x>
      <cdr:y>0</cdr:y>
    </cdr:from>
    <cdr:to>
      <cdr:x>0.11181</cdr:x>
      <cdr:y>0.36985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269875" y="0"/>
          <a:ext cx="241300" cy="13398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222250</xdr:colOff>
      <xdr:row>5</xdr:row>
      <xdr:rowOff>28575</xdr:rowOff>
    </xdr:from>
    <xdr:to>
      <xdr:col>12</xdr:col>
      <xdr:colOff>158750</xdr:colOff>
      <xdr:row>20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158750</xdr:colOff>
      <xdr:row>10</xdr:row>
      <xdr:rowOff>177800</xdr:rowOff>
    </xdr:from>
    <xdr:to>
      <xdr:col>51</xdr:col>
      <xdr:colOff>215900</xdr:colOff>
      <xdr:row>25</xdr:row>
      <xdr:rowOff>158750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349250</xdr:colOff>
      <xdr:row>10</xdr:row>
      <xdr:rowOff>171450</xdr:rowOff>
    </xdr:from>
    <xdr:to>
      <xdr:col>55</xdr:col>
      <xdr:colOff>406400</xdr:colOff>
      <xdr:row>25</xdr:row>
      <xdr:rowOff>152400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27</xdr:row>
      <xdr:rowOff>0</xdr:rowOff>
    </xdr:from>
    <xdr:to>
      <xdr:col>51</xdr:col>
      <xdr:colOff>57150</xdr:colOff>
      <xdr:row>41</xdr:row>
      <xdr:rowOff>165100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355600</xdr:colOff>
      <xdr:row>26</xdr:row>
      <xdr:rowOff>177800</xdr:rowOff>
    </xdr:from>
    <xdr:to>
      <xdr:col>55</xdr:col>
      <xdr:colOff>412750</xdr:colOff>
      <xdr:row>41</xdr:row>
      <xdr:rowOff>158750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749300</xdr:colOff>
      <xdr:row>1</xdr:row>
      <xdr:rowOff>6350</xdr:rowOff>
    </xdr:from>
    <xdr:to>
      <xdr:col>36</xdr:col>
      <xdr:colOff>44450</xdr:colOff>
      <xdr:row>15</xdr:row>
      <xdr:rowOff>171450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146050</xdr:colOff>
      <xdr:row>1</xdr:row>
      <xdr:rowOff>0</xdr:rowOff>
    </xdr:from>
    <xdr:to>
      <xdr:col>40</xdr:col>
      <xdr:colOff>203200</xdr:colOff>
      <xdr:row>15</xdr:row>
      <xdr:rowOff>165100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336550</xdr:colOff>
      <xdr:row>0</xdr:row>
      <xdr:rowOff>203200</xdr:rowOff>
    </xdr:from>
    <xdr:to>
      <xdr:col>44</xdr:col>
      <xdr:colOff>393700</xdr:colOff>
      <xdr:row>15</xdr:row>
      <xdr:rowOff>158750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127000</xdr:colOff>
      <xdr:row>17</xdr:row>
      <xdr:rowOff>25400</xdr:rowOff>
    </xdr:from>
    <xdr:to>
      <xdr:col>40</xdr:col>
      <xdr:colOff>184150</xdr:colOff>
      <xdr:row>31</xdr:row>
      <xdr:rowOff>165100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342900</xdr:colOff>
      <xdr:row>17</xdr:row>
      <xdr:rowOff>25400</xdr:rowOff>
    </xdr:from>
    <xdr:to>
      <xdr:col>44</xdr:col>
      <xdr:colOff>400050</xdr:colOff>
      <xdr:row>31</xdr:row>
      <xdr:rowOff>165100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730250</xdr:colOff>
      <xdr:row>17</xdr:row>
      <xdr:rowOff>0</xdr:rowOff>
    </xdr:from>
    <xdr:to>
      <xdr:col>36</xdr:col>
      <xdr:colOff>25400</xdr:colOff>
      <xdr:row>31</xdr:row>
      <xdr:rowOff>139700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3</xdr:row>
      <xdr:rowOff>0</xdr:rowOff>
    </xdr:from>
    <xdr:to>
      <xdr:col>11</xdr:col>
      <xdr:colOff>723900</xdr:colOff>
      <xdr:row>21</xdr:row>
      <xdr:rowOff>6349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0.17207</cdr:x>
      <cdr:y>0.04398</cdr:y>
    </cdr:from>
    <cdr:to>
      <cdr:x>0.57546</cdr:x>
      <cdr:y>0.3166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74700" y="146050"/>
          <a:ext cx="1816112" cy="905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Rp =  </a:t>
          </a:r>
          <a:r>
            <a:rPr lang="en-US" sz="1100" i="1"/>
            <a:t>k</a:t>
          </a:r>
          <a:r>
            <a:rPr lang="en-US" sz="1100" i="0"/>
            <a:t>[</a:t>
          </a:r>
          <a:r>
            <a:rPr lang="en-US" sz="1100" i="0">
              <a:solidFill>
                <a:srgbClr val="C00000"/>
              </a:solidFill>
            </a:rPr>
            <a:t>LLA</a:t>
          </a:r>
          <a:r>
            <a:rPr lang="en-US" sz="1100" i="0"/>
            <a:t>]</a:t>
          </a:r>
          <a:r>
            <a:rPr lang="en-US" sz="1100" i="0" baseline="30000"/>
            <a:t>a</a:t>
          </a:r>
          <a:r>
            <a:rPr lang="en-US" sz="1100" i="0"/>
            <a:t>[</a:t>
          </a:r>
          <a:r>
            <a:rPr lang="en-US" sz="1100" i="0">
              <a:solidFill>
                <a:schemeClr val="accent2"/>
              </a:solidFill>
            </a:rPr>
            <a:t>TBD</a:t>
          </a:r>
          <a:r>
            <a:rPr lang="en-US" sz="1100" i="0"/>
            <a:t>]</a:t>
          </a:r>
          <a:r>
            <a:rPr lang="en-US" sz="1100" i="0" baseline="30000"/>
            <a:t>b</a:t>
          </a:r>
          <a:r>
            <a:rPr lang="en-US" sz="1100" i="0"/>
            <a:t>[</a:t>
          </a:r>
          <a:r>
            <a:rPr lang="en-US" sz="1100" i="0">
              <a:solidFill>
                <a:schemeClr val="accent6"/>
              </a:solidFill>
            </a:rPr>
            <a:t>MBA</a:t>
          </a:r>
          <a:r>
            <a:rPr lang="en-US" sz="1100" i="0"/>
            <a:t>]</a:t>
          </a:r>
          <a:r>
            <a:rPr lang="en-US" sz="1100" i="0" baseline="30000"/>
            <a:t>c</a:t>
          </a:r>
        </a:p>
        <a:p xmlns:a="http://schemas.openxmlformats.org/drawingml/2006/main">
          <a:r>
            <a:rPr lang="en-US" sz="1100" i="0"/>
            <a:t>a</a:t>
          </a:r>
          <a:r>
            <a:rPr lang="en-US" sz="1100" i="0" baseline="0"/>
            <a:t> = 1.18</a:t>
          </a:r>
        </a:p>
        <a:p xmlns:a="http://schemas.openxmlformats.org/drawingml/2006/main">
          <a:r>
            <a:rPr lang="en-US" sz="1100" i="0" baseline="0"/>
            <a:t>b = 0.40</a:t>
          </a:r>
        </a:p>
        <a:p xmlns:a="http://schemas.openxmlformats.org/drawingml/2006/main">
          <a:r>
            <a:rPr lang="en-US" sz="1100" i="0" baseline="0"/>
            <a:t>c = 0.42</a:t>
          </a:r>
          <a:endParaRPr 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749300</xdr:colOff>
      <xdr:row>1</xdr:row>
      <xdr:rowOff>6350</xdr:rowOff>
    </xdr:from>
    <xdr:to>
      <xdr:col>36</xdr:col>
      <xdr:colOff>44450</xdr:colOff>
      <xdr:row>15</xdr:row>
      <xdr:rowOff>171450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146050</xdr:colOff>
      <xdr:row>1</xdr:row>
      <xdr:rowOff>0</xdr:rowOff>
    </xdr:from>
    <xdr:to>
      <xdr:col>40</xdr:col>
      <xdr:colOff>203200</xdr:colOff>
      <xdr:row>15</xdr:row>
      <xdr:rowOff>165100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336550</xdr:colOff>
      <xdr:row>0</xdr:row>
      <xdr:rowOff>203200</xdr:rowOff>
    </xdr:from>
    <xdr:to>
      <xdr:col>44</xdr:col>
      <xdr:colOff>393700</xdr:colOff>
      <xdr:row>15</xdr:row>
      <xdr:rowOff>158750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127000</xdr:colOff>
      <xdr:row>17</xdr:row>
      <xdr:rowOff>25400</xdr:rowOff>
    </xdr:from>
    <xdr:to>
      <xdr:col>40</xdr:col>
      <xdr:colOff>184150</xdr:colOff>
      <xdr:row>31</xdr:row>
      <xdr:rowOff>165100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342900</xdr:colOff>
      <xdr:row>17</xdr:row>
      <xdr:rowOff>25400</xdr:rowOff>
    </xdr:from>
    <xdr:to>
      <xdr:col>44</xdr:col>
      <xdr:colOff>400050</xdr:colOff>
      <xdr:row>31</xdr:row>
      <xdr:rowOff>165100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730250</xdr:colOff>
      <xdr:row>17</xdr:row>
      <xdr:rowOff>0</xdr:rowOff>
    </xdr:from>
    <xdr:to>
      <xdr:col>36</xdr:col>
      <xdr:colOff>25400</xdr:colOff>
      <xdr:row>31</xdr:row>
      <xdr:rowOff>139700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</xdr:colOff>
      <xdr:row>3</xdr:row>
      <xdr:rowOff>152400</xdr:rowOff>
    </xdr:from>
    <xdr:to>
      <xdr:col>12</xdr:col>
      <xdr:colOff>699950</xdr:colOff>
      <xdr:row>21</xdr:row>
      <xdr:rowOff>158749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0.19761</cdr:x>
      <cdr:y>0.04708</cdr:y>
    </cdr:from>
    <cdr:to>
      <cdr:x>0.68484</cdr:x>
      <cdr:y>0.31559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36600" y="158750"/>
          <a:ext cx="1816112" cy="905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Rp =  </a:t>
          </a:r>
          <a:r>
            <a:rPr lang="en-US" sz="1100" i="1"/>
            <a:t>k</a:t>
          </a:r>
          <a:r>
            <a:rPr lang="en-US" sz="1100" i="0"/>
            <a:t>[</a:t>
          </a:r>
          <a:r>
            <a:rPr lang="en-US" sz="1100" i="0">
              <a:solidFill>
                <a:srgbClr val="C00000"/>
              </a:solidFill>
            </a:rPr>
            <a:t>LLA</a:t>
          </a:r>
          <a:r>
            <a:rPr lang="en-US" sz="1100" i="0"/>
            <a:t>]</a:t>
          </a:r>
          <a:r>
            <a:rPr lang="en-US" sz="1100" i="0" baseline="30000"/>
            <a:t>a</a:t>
          </a:r>
          <a:r>
            <a:rPr lang="en-US" sz="1100" i="0"/>
            <a:t>[</a:t>
          </a:r>
          <a:r>
            <a:rPr lang="en-US" sz="1100" i="0">
              <a:solidFill>
                <a:schemeClr val="accent2"/>
              </a:solidFill>
            </a:rPr>
            <a:t>TBD</a:t>
          </a:r>
          <a:r>
            <a:rPr lang="en-US" sz="1100" i="0"/>
            <a:t>]</a:t>
          </a:r>
          <a:r>
            <a:rPr lang="en-US" sz="1100" i="0" baseline="30000"/>
            <a:t>b</a:t>
          </a:r>
          <a:r>
            <a:rPr lang="en-US" sz="1100" i="0"/>
            <a:t>[</a:t>
          </a:r>
          <a:r>
            <a:rPr lang="en-US" sz="1100" i="0">
              <a:solidFill>
                <a:schemeClr val="accent6"/>
              </a:solidFill>
            </a:rPr>
            <a:t>MBA</a:t>
          </a:r>
          <a:r>
            <a:rPr lang="en-US" sz="1100" i="0"/>
            <a:t>]</a:t>
          </a:r>
          <a:r>
            <a:rPr lang="en-US" sz="1100" i="0" baseline="30000"/>
            <a:t>c</a:t>
          </a:r>
        </a:p>
        <a:p xmlns:a="http://schemas.openxmlformats.org/drawingml/2006/main">
          <a:r>
            <a:rPr lang="en-US" sz="1100" i="0"/>
            <a:t>a</a:t>
          </a:r>
          <a:r>
            <a:rPr lang="en-US" sz="1100" i="0" baseline="0"/>
            <a:t> = 1.18</a:t>
          </a:r>
        </a:p>
        <a:p xmlns:a="http://schemas.openxmlformats.org/drawingml/2006/main">
          <a:r>
            <a:rPr lang="en-US" sz="1100" i="0" baseline="0"/>
            <a:t>b = 0.40</a:t>
          </a:r>
        </a:p>
        <a:p xmlns:a="http://schemas.openxmlformats.org/drawingml/2006/main">
          <a:r>
            <a:rPr lang="en-US" sz="1100" i="0" baseline="0"/>
            <a:t>c = 0.42</a:t>
          </a:r>
          <a:endParaRPr 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12700</xdr:colOff>
      <xdr:row>27</xdr:row>
      <xdr:rowOff>0</xdr:rowOff>
    </xdr:from>
    <xdr:to>
      <xdr:col>21</xdr:col>
      <xdr:colOff>533400</xdr:colOff>
      <xdr:row>45</xdr:row>
      <xdr:rowOff>57149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1035050</xdr:colOff>
      <xdr:row>16</xdr:row>
      <xdr:rowOff>165100</xdr:rowOff>
    </xdr:from>
    <xdr:to>
      <xdr:col>18</xdr:col>
      <xdr:colOff>730250</xdr:colOff>
      <xdr:row>35</xdr:row>
      <xdr:rowOff>38099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63500</xdr:colOff>
      <xdr:row>18</xdr:row>
      <xdr:rowOff>19050</xdr:rowOff>
    </xdr:from>
    <xdr:to>
      <xdr:col>17</xdr:col>
      <xdr:colOff>584200</xdr:colOff>
      <xdr:row>36</xdr:row>
      <xdr:rowOff>76199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3</xdr:row>
      <xdr:rowOff>0</xdr:rowOff>
    </xdr:from>
    <xdr:to>
      <xdr:col>11</xdr:col>
      <xdr:colOff>723900</xdr:colOff>
      <xdr:row>21</xdr:row>
      <xdr:rowOff>6349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0.17207</cdr:x>
      <cdr:y>0.04398</cdr:y>
    </cdr:from>
    <cdr:to>
      <cdr:x>0.57546</cdr:x>
      <cdr:y>0.3166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74700" y="146050"/>
          <a:ext cx="1816112" cy="905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Rp =  </a:t>
          </a:r>
          <a:r>
            <a:rPr lang="en-US" sz="1100" i="1"/>
            <a:t>k</a:t>
          </a:r>
          <a:r>
            <a:rPr lang="en-US" sz="1100" i="0"/>
            <a:t>[</a:t>
          </a:r>
          <a:r>
            <a:rPr lang="en-US" sz="1100" i="0">
              <a:solidFill>
                <a:srgbClr val="C00000"/>
              </a:solidFill>
            </a:rPr>
            <a:t>LLA</a:t>
          </a:r>
          <a:r>
            <a:rPr lang="en-US" sz="1100" i="0"/>
            <a:t>]</a:t>
          </a:r>
          <a:r>
            <a:rPr lang="en-US" sz="1100" i="0" baseline="30000"/>
            <a:t>a</a:t>
          </a:r>
          <a:r>
            <a:rPr lang="en-US" sz="1100" i="0"/>
            <a:t>[</a:t>
          </a:r>
          <a:r>
            <a:rPr lang="en-US" sz="1100" i="0">
              <a:solidFill>
                <a:schemeClr val="accent2"/>
              </a:solidFill>
            </a:rPr>
            <a:t>TBD</a:t>
          </a:r>
          <a:r>
            <a:rPr lang="en-US" sz="1100" i="0"/>
            <a:t>]</a:t>
          </a:r>
          <a:r>
            <a:rPr lang="en-US" sz="1100" i="0" baseline="30000"/>
            <a:t>b</a:t>
          </a:r>
          <a:r>
            <a:rPr lang="en-US" sz="1100" i="0"/>
            <a:t>[</a:t>
          </a:r>
          <a:r>
            <a:rPr lang="en-US" sz="1100" i="0">
              <a:solidFill>
                <a:schemeClr val="accent6"/>
              </a:solidFill>
            </a:rPr>
            <a:t>MBA</a:t>
          </a:r>
          <a:r>
            <a:rPr lang="en-US" sz="1100" i="0"/>
            <a:t>]</a:t>
          </a:r>
          <a:r>
            <a:rPr lang="en-US" sz="1100" i="0" baseline="30000"/>
            <a:t>c</a:t>
          </a:r>
        </a:p>
        <a:p xmlns:a="http://schemas.openxmlformats.org/drawingml/2006/main">
          <a:r>
            <a:rPr lang="en-US" sz="1100" i="0"/>
            <a:t>a</a:t>
          </a:r>
          <a:r>
            <a:rPr lang="en-US" sz="1100" i="0" baseline="0"/>
            <a:t> = 1.30</a:t>
          </a:r>
        </a:p>
        <a:p xmlns:a="http://schemas.openxmlformats.org/drawingml/2006/main">
          <a:r>
            <a:rPr lang="en-US" sz="1100" i="0" baseline="0"/>
            <a:t>b = 0.39</a:t>
          </a:r>
        </a:p>
        <a:p xmlns:a="http://schemas.openxmlformats.org/drawingml/2006/main">
          <a:r>
            <a:rPr lang="en-US" sz="1100" i="0" baseline="0"/>
            <a:t>c = 0.42</a:t>
          </a:r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704850</xdr:colOff>
      <xdr:row>4</xdr:row>
      <xdr:rowOff>19050</xdr:rowOff>
    </xdr:from>
    <xdr:to>
      <xdr:col>11</xdr:col>
      <xdr:colOff>622300</xdr:colOff>
      <xdr:row>22</xdr:row>
      <xdr:rowOff>25399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0.19761</cdr:x>
      <cdr:y>0.04708</cdr:y>
    </cdr:from>
    <cdr:to>
      <cdr:x>0.68484</cdr:x>
      <cdr:y>0.31559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36600" y="158750"/>
          <a:ext cx="1816112" cy="905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Rp =  </a:t>
          </a:r>
          <a:r>
            <a:rPr lang="en-US" sz="1100" i="1"/>
            <a:t>k</a:t>
          </a:r>
          <a:r>
            <a:rPr lang="en-US" sz="1100" i="0"/>
            <a:t>[</a:t>
          </a:r>
          <a:r>
            <a:rPr lang="en-US" sz="1100" i="0">
              <a:solidFill>
                <a:srgbClr val="C00000"/>
              </a:solidFill>
            </a:rPr>
            <a:t>LLA</a:t>
          </a:r>
          <a:r>
            <a:rPr lang="en-US" sz="1100" i="0"/>
            <a:t>]</a:t>
          </a:r>
          <a:r>
            <a:rPr lang="en-US" sz="1100" i="0" baseline="30000"/>
            <a:t>a</a:t>
          </a:r>
          <a:r>
            <a:rPr lang="en-US" sz="1100" i="0"/>
            <a:t>[</a:t>
          </a:r>
          <a:r>
            <a:rPr lang="en-US" sz="1100" i="0">
              <a:solidFill>
                <a:schemeClr val="accent2"/>
              </a:solidFill>
            </a:rPr>
            <a:t>TBD</a:t>
          </a:r>
          <a:r>
            <a:rPr lang="en-US" sz="1100" i="0"/>
            <a:t>]</a:t>
          </a:r>
          <a:r>
            <a:rPr lang="en-US" sz="1100" i="0" baseline="30000"/>
            <a:t>b</a:t>
          </a:r>
          <a:r>
            <a:rPr lang="en-US" sz="1100" i="0"/>
            <a:t>[</a:t>
          </a:r>
          <a:r>
            <a:rPr lang="en-US" sz="1100" i="0">
              <a:solidFill>
                <a:schemeClr val="accent6"/>
              </a:solidFill>
            </a:rPr>
            <a:t>MBA</a:t>
          </a:r>
          <a:r>
            <a:rPr lang="en-US" sz="1100" i="0"/>
            <a:t>]</a:t>
          </a:r>
          <a:r>
            <a:rPr lang="en-US" sz="1100" i="0" baseline="30000"/>
            <a:t>c</a:t>
          </a:r>
        </a:p>
        <a:p xmlns:a="http://schemas.openxmlformats.org/drawingml/2006/main">
          <a:r>
            <a:rPr lang="en-US" sz="1100" i="0"/>
            <a:t>a</a:t>
          </a:r>
          <a:r>
            <a:rPr lang="en-US" sz="1100" i="0" baseline="0"/>
            <a:t> = 1.26</a:t>
          </a:r>
        </a:p>
        <a:p xmlns:a="http://schemas.openxmlformats.org/drawingml/2006/main">
          <a:r>
            <a:rPr lang="en-US" sz="1100" i="0" baseline="0"/>
            <a:t>b = 0.39</a:t>
          </a:r>
        </a:p>
        <a:p xmlns:a="http://schemas.openxmlformats.org/drawingml/2006/main">
          <a:r>
            <a:rPr lang="en-US" sz="1100" i="0" baseline="0"/>
            <a:t>c = 0.42</a:t>
          </a:r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27</xdr:row>
      <xdr:rowOff>171450</xdr:rowOff>
    </xdr:from>
    <xdr:to>
      <xdr:col>21</xdr:col>
      <xdr:colOff>539750</xdr:colOff>
      <xdr:row>46</xdr:row>
      <xdr:rowOff>44449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6350</xdr:colOff>
      <xdr:row>17</xdr:row>
      <xdr:rowOff>0</xdr:rowOff>
    </xdr:from>
    <xdr:to>
      <xdr:col>18</xdr:col>
      <xdr:colOff>527050</xdr:colOff>
      <xdr:row>35</xdr:row>
      <xdr:rowOff>57149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31750</xdr:rowOff>
    </xdr:from>
    <xdr:to>
      <xdr:col>17</xdr:col>
      <xdr:colOff>520700</xdr:colOff>
      <xdr:row>36</xdr:row>
      <xdr:rowOff>88899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able S6" connectionId="20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Table S6" connectionId="26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Table S6" connectionId="27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Table S11" connectionId="4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Table S11" connectionId="5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Table S6" connectionId="28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Table S6" connectionId="29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Table S11" connectionId="6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Table S11" connectionId="7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name="Table S6" connectionId="30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name="Table S6" connectionId="3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le S6" connectionId="17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Table S11" connectionId="8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name="Table S11" connectionId="9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name="Table S6" connectionId="32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name="Table S6" connectionId="45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name="Table S6" connectionId="44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name="Table S6" connectionId="43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name="Table S6" connectionId="40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name="Table S6" connectionId="23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name="Table S6" connectionId="41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name="Table S6" connectionId="25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le S6" connectionId="19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name="Table S11" connectionId="2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name="Table S6" connectionId="39" autoFormatId="16" applyNumberFormats="0" applyBorderFormats="0" applyFontFormats="0" applyPatternFormats="0" applyAlignmentFormats="0" applyWidthHeightFormats="0"/>
</file>

<file path=xl/queryTables/queryTable32.xml><?xml version="1.0" encoding="utf-8"?>
<queryTable xmlns="http://schemas.openxmlformats.org/spreadsheetml/2006/main" name="Table S11" connectionId="16" autoFormatId="16" applyNumberFormats="0" applyBorderFormats="0" applyFontFormats="0" applyPatternFormats="0" applyAlignmentFormats="0" applyWidthHeightFormats="0"/>
</file>

<file path=xl/queryTables/queryTable33.xml><?xml version="1.0" encoding="utf-8"?>
<queryTable xmlns="http://schemas.openxmlformats.org/spreadsheetml/2006/main" name="Table S11" connectionId="15" autoFormatId="16" applyNumberFormats="0" applyBorderFormats="0" applyFontFormats="0" applyPatternFormats="0" applyAlignmentFormats="0" applyWidthHeightFormats="0"/>
</file>

<file path=xl/queryTables/queryTable34.xml><?xml version="1.0" encoding="utf-8"?>
<queryTable xmlns="http://schemas.openxmlformats.org/spreadsheetml/2006/main" name="Table S6" connectionId="38" autoFormatId="16" applyNumberFormats="0" applyBorderFormats="0" applyFontFormats="0" applyPatternFormats="0" applyAlignmentFormats="0" applyWidthHeightFormats="0"/>
</file>

<file path=xl/queryTables/queryTable35.xml><?xml version="1.0" encoding="utf-8"?>
<queryTable xmlns="http://schemas.openxmlformats.org/spreadsheetml/2006/main" name="Table S6" connectionId="37" autoFormatId="16" applyNumberFormats="0" applyBorderFormats="0" applyFontFormats="0" applyPatternFormats="0" applyAlignmentFormats="0" applyWidthHeightFormats="0"/>
</file>

<file path=xl/queryTables/queryTable36.xml><?xml version="1.0" encoding="utf-8"?>
<queryTable xmlns="http://schemas.openxmlformats.org/spreadsheetml/2006/main" name="Table S11" connectionId="14" autoFormatId="16" applyNumberFormats="0" applyBorderFormats="0" applyFontFormats="0" applyPatternFormats="0" applyAlignmentFormats="0" applyWidthHeightFormats="0"/>
</file>

<file path=xl/queryTables/queryTable37.xml><?xml version="1.0" encoding="utf-8"?>
<queryTable xmlns="http://schemas.openxmlformats.org/spreadsheetml/2006/main" name="Table S11" connectionId="13" autoFormatId="16" applyNumberFormats="0" applyBorderFormats="0" applyFontFormats="0" applyPatternFormats="0" applyAlignmentFormats="0" applyWidthHeightFormats="0"/>
</file>

<file path=xl/queryTables/queryTable38.xml><?xml version="1.0" encoding="utf-8"?>
<queryTable xmlns="http://schemas.openxmlformats.org/spreadsheetml/2006/main" name="Table S6" connectionId="36" autoFormatId="16" applyNumberFormats="0" applyBorderFormats="0" applyFontFormats="0" applyPatternFormats="0" applyAlignmentFormats="0" applyWidthHeightFormats="0"/>
</file>

<file path=xl/queryTables/queryTable39.xml><?xml version="1.0" encoding="utf-8"?>
<queryTable xmlns="http://schemas.openxmlformats.org/spreadsheetml/2006/main" name="Table S6" connectionId="35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le S6" connectionId="42" autoFormatId="16" applyNumberFormats="0" applyBorderFormats="0" applyFontFormats="0" applyPatternFormats="0" applyAlignmentFormats="0" applyWidthHeightFormats="0"/>
</file>

<file path=xl/queryTables/queryTable40.xml><?xml version="1.0" encoding="utf-8"?>
<queryTable xmlns="http://schemas.openxmlformats.org/spreadsheetml/2006/main" name="Table S11" connectionId="12" autoFormatId="16" applyNumberFormats="0" applyBorderFormats="0" applyFontFormats="0" applyPatternFormats="0" applyAlignmentFormats="0" applyWidthHeightFormats="0"/>
</file>

<file path=xl/queryTables/queryTable41.xml><?xml version="1.0" encoding="utf-8"?>
<queryTable xmlns="http://schemas.openxmlformats.org/spreadsheetml/2006/main" name="Table S11" connectionId="11" autoFormatId="16" applyNumberFormats="0" applyBorderFormats="0" applyFontFormats="0" applyPatternFormats="0" applyAlignmentFormats="0" applyWidthHeightFormats="0"/>
</file>

<file path=xl/queryTables/queryTable42.xml><?xml version="1.0" encoding="utf-8"?>
<queryTable xmlns="http://schemas.openxmlformats.org/spreadsheetml/2006/main" name="Table S6" connectionId="34" autoFormatId="16" applyNumberFormats="0" applyBorderFormats="0" applyFontFormats="0" applyPatternFormats="0" applyAlignmentFormats="0" applyWidthHeightFormats="0"/>
</file>

<file path=xl/queryTables/queryTable43.xml><?xml version="1.0" encoding="utf-8"?>
<queryTable xmlns="http://schemas.openxmlformats.org/spreadsheetml/2006/main" name="Table S6" connectionId="33" autoFormatId="16" applyNumberFormats="0" applyBorderFormats="0" applyFontFormats="0" applyPatternFormats="0" applyAlignmentFormats="0" applyWidthHeightFormats="0"/>
</file>

<file path=xl/queryTables/queryTable44.xml><?xml version="1.0" encoding="utf-8"?>
<queryTable xmlns="http://schemas.openxmlformats.org/spreadsheetml/2006/main" name="Table S11" connectionId="10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Table S6" connectionId="21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Table S6" connectionId="22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Table S6" connectionId="24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Table S11" connectionId="1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Table S11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.xml"/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0.xml"/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0.xml"/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4.xml"/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6.xml"/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8.xml"/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0.xml"/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2.xml"/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4.xml"/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2"/>
  <sheetViews>
    <sheetView topLeftCell="H1" workbookViewId="0">
      <selection activeCell="Q1" sqref="Q1:Q1048576"/>
    </sheetView>
  </sheetViews>
  <sheetFormatPr baseColWidth="10" defaultRowHeight="14.5" x14ac:dyDescent="0.35"/>
  <cols>
    <col min="7" max="7" width="3.81640625" bestFit="1" customWidth="1"/>
    <col min="8" max="11" width="11.453125" bestFit="1" customWidth="1"/>
    <col min="12" max="15" width="8.7265625" bestFit="1" customWidth="1"/>
  </cols>
  <sheetData>
    <row r="1" spans="1:37" x14ac:dyDescent="0.35">
      <c r="A1" s="5" t="s">
        <v>27</v>
      </c>
      <c r="B1" s="5">
        <v>1</v>
      </c>
      <c r="C1" s="5">
        <v>5</v>
      </c>
      <c r="D1" s="5">
        <v>10</v>
      </c>
      <c r="G1" s="5" t="s">
        <v>27</v>
      </c>
      <c r="H1" s="5" t="s">
        <v>110</v>
      </c>
      <c r="I1" s="5" t="s">
        <v>111</v>
      </c>
      <c r="J1" s="5" t="s">
        <v>112</v>
      </c>
      <c r="K1" s="5" t="s">
        <v>113</v>
      </c>
      <c r="L1" s="5" t="s">
        <v>106</v>
      </c>
      <c r="M1" s="5" t="s">
        <v>107</v>
      </c>
      <c r="N1" s="5" t="s">
        <v>108</v>
      </c>
      <c r="O1" s="5" t="s">
        <v>109</v>
      </c>
    </row>
    <row r="2" spans="1:37" x14ac:dyDescent="0.35">
      <c r="A2" s="5" t="s">
        <v>169</v>
      </c>
      <c r="B2" s="5" t="s">
        <v>58</v>
      </c>
      <c r="C2" s="5" t="s">
        <v>59</v>
      </c>
      <c r="D2" s="5" t="s">
        <v>60</v>
      </c>
      <c r="E2" s="5" t="s">
        <v>69</v>
      </c>
      <c r="G2">
        <v>0</v>
      </c>
      <c r="H2" s="1">
        <f t="shared" ref="H2:H33" si="0">(1-EXP(-$E$3*$G2))*100</f>
        <v>0</v>
      </c>
      <c r="I2" s="1">
        <f t="shared" ref="I2:I33" si="1">(1-EXP(-$E$4*$G2))*100</f>
        <v>0</v>
      </c>
      <c r="J2" s="1">
        <f t="shared" ref="J2:J33" si="2">(1-EXP(-$E$5*$G2))*100</f>
        <v>0</v>
      </c>
      <c r="K2" s="1">
        <f t="shared" ref="K2:K33" si="3">(1-EXP(-$E$6*$G2))*100</f>
        <v>0</v>
      </c>
      <c r="L2" s="1">
        <f t="shared" ref="L2:L33" si="4">$T$6*$G2^3+$U$6*$G2^2+$V$6*$G2</f>
        <v>0</v>
      </c>
      <c r="M2" s="1">
        <f t="shared" ref="M2:M33" si="5">$T$7*$G2^3+$U$7*$G2^2+$V$7*$G2</f>
        <v>0</v>
      </c>
      <c r="N2" s="1">
        <f t="shared" ref="N2:N33" si="6">$T$8*$G2^3+$U$8*$G2^2+$V$8*$G2</f>
        <v>0</v>
      </c>
      <c r="O2" s="1">
        <f t="shared" ref="O2:O33" si="7">$T$9*$G2^3+$U$9*$G2^2+$V$9*$G2</f>
        <v>0</v>
      </c>
      <c r="S2" s="5"/>
    </row>
    <row r="3" spans="1:37" x14ac:dyDescent="0.35">
      <c r="A3">
        <v>0.2</v>
      </c>
      <c r="B3">
        <f>'Table S3'!D6</f>
        <v>12.47</v>
      </c>
      <c r="C3">
        <f>'Table S3'!E6</f>
        <v>20.36</v>
      </c>
      <c r="D3">
        <f>'Table S3'!F6</f>
        <v>25.4</v>
      </c>
      <c r="E3">
        <f>'Table S3'!R6</f>
        <v>3.3964457081796441E-2</v>
      </c>
      <c r="G3">
        <v>0.1</v>
      </c>
      <c r="H3" s="1">
        <f t="shared" si="0"/>
        <v>0.33906843110586005</v>
      </c>
      <c r="I3" s="1">
        <f t="shared" si="1"/>
        <v>1.2063785099235669</v>
      </c>
      <c r="J3" s="1">
        <f t="shared" si="2"/>
        <v>2.8145788881427158</v>
      </c>
      <c r="K3" s="1">
        <f t="shared" si="3"/>
        <v>5.3485933049372436</v>
      </c>
      <c r="L3" s="1">
        <f t="shared" si="4"/>
        <v>1.563243770000003</v>
      </c>
      <c r="M3" s="1">
        <f t="shared" si="5"/>
        <v>2.2547833700000051</v>
      </c>
      <c r="N3" s="1">
        <f t="shared" si="6"/>
        <v>3.9759798100000094</v>
      </c>
      <c r="O3" s="1">
        <f t="shared" si="7"/>
        <v>5.1573435900000106</v>
      </c>
    </row>
    <row r="4" spans="1:37" x14ac:dyDescent="0.35">
      <c r="A4">
        <v>0.4</v>
      </c>
      <c r="B4">
        <f>'Table S3'!D16</f>
        <v>19.88</v>
      </c>
      <c r="C4">
        <f>'Table S3'!E16</f>
        <v>56.21</v>
      </c>
      <c r="D4">
        <f>'Table S3'!F16</f>
        <v>63.5</v>
      </c>
      <c r="E4">
        <f>'Table S3'!R16</f>
        <v>0.12137143135384043</v>
      </c>
      <c r="G4">
        <v>0.2</v>
      </c>
      <c r="H4" s="1">
        <f t="shared" si="0"/>
        <v>0.67698718820199399</v>
      </c>
      <c r="I4" s="1">
        <f t="shared" si="1"/>
        <v>2.3982035287550718</v>
      </c>
      <c r="J4" s="1">
        <f t="shared" si="2"/>
        <v>5.5499392331096464</v>
      </c>
      <c r="K4" s="1">
        <f t="shared" si="3"/>
        <v>10.411112106458287</v>
      </c>
      <c r="L4" s="1">
        <f t="shared" si="4"/>
        <v>3.051592960000006</v>
      </c>
      <c r="M4" s="1">
        <f t="shared" si="5"/>
        <v>4.4476537600000103</v>
      </c>
      <c r="N4" s="1">
        <f t="shared" si="6"/>
        <v>7.8046668800000187</v>
      </c>
      <c r="O4" s="1">
        <f t="shared" si="7"/>
        <v>10.115896320000022</v>
      </c>
      <c r="T4" s="5" t="s">
        <v>71</v>
      </c>
      <c r="AD4" s="5" t="s">
        <v>28</v>
      </c>
    </row>
    <row r="5" spans="1:37" x14ac:dyDescent="0.35">
      <c r="A5">
        <v>0.6</v>
      </c>
      <c r="B5">
        <f>'Table S3'!D26</f>
        <v>33.49</v>
      </c>
      <c r="C5">
        <f>'Table S3'!E26</f>
        <v>76.900000000000006</v>
      </c>
      <c r="D5">
        <f>'Table S3'!F26</f>
        <v>89.59</v>
      </c>
      <c r="E5">
        <f>'Table S3'!R26</f>
        <v>0.28549474332246133</v>
      </c>
      <c r="G5">
        <v>0.3</v>
      </c>
      <c r="H5" s="1">
        <f t="shared" si="0"/>
        <v>1.0137601694700349</v>
      </c>
      <c r="I5" s="1">
        <f t="shared" si="1"/>
        <v>3.575650626683502</v>
      </c>
      <c r="J5" s="1">
        <f t="shared" si="2"/>
        <v>8.2083107032925096</v>
      </c>
      <c r="K5" s="1">
        <f t="shared" si="3"/>
        <v>15.202857366299982</v>
      </c>
      <c r="L5" s="1">
        <f t="shared" si="4"/>
        <v>4.4667793900000081</v>
      </c>
      <c r="M5" s="1">
        <f t="shared" si="5"/>
        <v>6.5795965900000146</v>
      </c>
      <c r="N5" s="1">
        <f t="shared" si="6"/>
        <v>11.489047670000026</v>
      </c>
      <c r="O5" s="1">
        <f t="shared" si="7"/>
        <v>14.879676130000028</v>
      </c>
      <c r="T5" s="5" t="s">
        <v>72</v>
      </c>
      <c r="U5" s="5" t="s">
        <v>73</v>
      </c>
      <c r="V5" s="5" t="s">
        <v>74</v>
      </c>
      <c r="W5" s="5"/>
      <c r="X5" s="5" t="s">
        <v>75</v>
      </c>
      <c r="Y5" s="5" t="s">
        <v>76</v>
      </c>
      <c r="Z5" s="5" t="s">
        <v>77</v>
      </c>
      <c r="AA5" s="5" t="s">
        <v>78</v>
      </c>
      <c r="AD5">
        <v>1</v>
      </c>
      <c r="AE5">
        <v>125</v>
      </c>
      <c r="AF5">
        <v>0</v>
      </c>
      <c r="AG5">
        <v>0</v>
      </c>
      <c r="AH5">
        <v>0</v>
      </c>
      <c r="AI5">
        <v>0</v>
      </c>
      <c r="AJ5">
        <v>15</v>
      </c>
      <c r="AK5">
        <v>75</v>
      </c>
    </row>
    <row r="6" spans="1:37" x14ac:dyDescent="0.35">
      <c r="A6">
        <v>0.8</v>
      </c>
      <c r="B6">
        <f>'Table S3'!D36</f>
        <v>43.11</v>
      </c>
      <c r="C6">
        <f>'Table S3'!E36</f>
        <v>93.1</v>
      </c>
      <c r="D6">
        <f>'Table S3'!F36</f>
        <v>98.51</v>
      </c>
      <c r="E6">
        <f>'Table S3'!R36</f>
        <v>0.54969446371748809</v>
      </c>
      <c r="G6">
        <v>0.4</v>
      </c>
      <c r="H6" s="1">
        <f t="shared" si="0"/>
        <v>1.3493912598740998</v>
      </c>
      <c r="I6" s="1">
        <f t="shared" si="1"/>
        <v>4.7388932558568131</v>
      </c>
      <c r="J6" s="1">
        <f t="shared" si="2"/>
        <v>10.791860211307192</v>
      </c>
      <c r="K6" s="1">
        <f t="shared" si="3"/>
        <v>19.738311659984141</v>
      </c>
      <c r="L6" s="1">
        <f t="shared" si="4"/>
        <v>5.8105348800000121</v>
      </c>
      <c r="M6" s="1">
        <f t="shared" si="5"/>
        <v>8.6515972800000203</v>
      </c>
      <c r="N6" s="1">
        <f t="shared" si="6"/>
        <v>15.032108640000036</v>
      </c>
      <c r="O6" s="1">
        <f t="shared" si="7"/>
        <v>19.452700960000044</v>
      </c>
      <c r="T6">
        <f t="array" ref="T6:AA6">MMULT(T15:AA15,$AD$15:$AK$22)</f>
        <v>0.28863666666666771</v>
      </c>
      <c r="U6">
        <v>-3.8313200000000016</v>
      </c>
      <c r="V6">
        <v>16.012683333333364</v>
      </c>
      <c r="W6">
        <v>0</v>
      </c>
      <c r="X6">
        <v>-3.3215333333333139E-2</v>
      </c>
      <c r="Y6">
        <v>0.9964599999999999</v>
      </c>
      <c r="Z6">
        <v>-8.1262166666665792</v>
      </c>
      <c r="AA6">
        <v>40.231500000000082</v>
      </c>
      <c r="AD6">
        <v>1</v>
      </c>
      <c r="AE6">
        <v>25</v>
      </c>
      <c r="AF6">
        <v>0</v>
      </c>
      <c r="AG6">
        <v>0</v>
      </c>
      <c r="AH6">
        <v>0</v>
      </c>
      <c r="AI6">
        <v>0</v>
      </c>
      <c r="AJ6">
        <v>1</v>
      </c>
      <c r="AK6">
        <v>10</v>
      </c>
    </row>
    <row r="7" spans="1:37" x14ac:dyDescent="0.35">
      <c r="G7">
        <v>0.5</v>
      </c>
      <c r="H7" s="1">
        <f t="shared" si="0"/>
        <v>1.6838843312056206</v>
      </c>
      <c r="I7" s="1">
        <f t="shared" si="1"/>
        <v>5.8881027759335014</v>
      </c>
      <c r="J7" s="1">
        <f t="shared" si="2"/>
        <v>13.302693680304579</v>
      </c>
      <c r="K7" s="1">
        <f t="shared" si="3"/>
        <v>24.031182948967821</v>
      </c>
      <c r="L7" s="1">
        <f t="shared" si="4"/>
        <v>7.084591250000015</v>
      </c>
      <c r="M7" s="1">
        <f t="shared" si="5"/>
        <v>10.664641250000026</v>
      </c>
      <c r="N7" s="1">
        <f t="shared" si="6"/>
        <v>18.436836250000045</v>
      </c>
      <c r="O7" s="1">
        <f t="shared" si="7"/>
        <v>23.838988750000052</v>
      </c>
      <c r="T7">
        <f t="array" ref="T7:AA7">MMULT(T16:AA16,$AD$15:$AK$22)</f>
        <v>0.16423666666666845</v>
      </c>
      <c r="U7">
        <v>-3.1449200000000026</v>
      </c>
      <c r="V7">
        <v>22.860683333333384</v>
      </c>
      <c r="W7">
        <v>0</v>
      </c>
      <c r="X7">
        <v>4.5424666666666752E-2</v>
      </c>
      <c r="Y7">
        <v>-1.3627400000000014</v>
      </c>
      <c r="Z7">
        <v>13.949783333333446</v>
      </c>
      <c r="AA7">
        <v>14.851500000000222</v>
      </c>
      <c r="AD7">
        <v>1</v>
      </c>
      <c r="AE7">
        <v>5</v>
      </c>
      <c r="AF7">
        <v>0</v>
      </c>
      <c r="AG7">
        <v>0</v>
      </c>
      <c r="AH7">
        <v>0</v>
      </c>
      <c r="AI7">
        <v>0</v>
      </c>
      <c r="AJ7">
        <v>0</v>
      </c>
      <c r="AK7">
        <v>1</v>
      </c>
    </row>
    <row r="8" spans="1:37" x14ac:dyDescent="0.35">
      <c r="G8">
        <v>0.6</v>
      </c>
      <c r="H8" s="1">
        <f t="shared" si="0"/>
        <v>2.0172432421280306</v>
      </c>
      <c r="I8" s="1">
        <f t="shared" si="1"/>
        <v>7.0234484793259888</v>
      </c>
      <c r="J8" s="1">
        <f t="shared" si="2"/>
        <v>15.742857760567153</v>
      </c>
      <c r="K8" s="1">
        <f t="shared" si="3"/>
        <v>28.094446011599349</v>
      </c>
      <c r="L8" s="1">
        <f t="shared" si="4"/>
        <v>8.2906803200000176</v>
      </c>
      <c r="M8" s="1">
        <f t="shared" si="5"/>
        <v>12.619713920000029</v>
      </c>
      <c r="N8" s="1">
        <f t="shared" si="6"/>
        <v>21.706216960000052</v>
      </c>
      <c r="O8" s="1">
        <f t="shared" si="7"/>
        <v>28.042557440000056</v>
      </c>
      <c r="T8">
        <f t="array" ref="T8:AA8">MMULT(T17:AA17,$AD$15:$AK$22)</f>
        <v>0.49774333333333615</v>
      </c>
      <c r="U8">
        <v>-7.5139600000000044</v>
      </c>
      <c r="V8">
        <v>40.506216666666759</v>
      </c>
      <c r="W8">
        <v>0</v>
      </c>
      <c r="X8">
        <v>3.1873333333336806E-3</v>
      </c>
      <c r="Y8">
        <v>-9.562000000000026E-2</v>
      </c>
      <c r="Z8">
        <v>3.41451666666687</v>
      </c>
      <c r="AA8">
        <v>61.819500000000289</v>
      </c>
      <c r="AD8">
        <v>1</v>
      </c>
      <c r="AE8">
        <v>1</v>
      </c>
      <c r="AF8">
        <v>0</v>
      </c>
      <c r="AG8">
        <v>0</v>
      </c>
      <c r="AH8">
        <v>1</v>
      </c>
      <c r="AI8">
        <v>0</v>
      </c>
      <c r="AJ8">
        <v>0</v>
      </c>
      <c r="AK8">
        <v>0</v>
      </c>
    </row>
    <row r="9" spans="1:37" x14ac:dyDescent="0.35">
      <c r="G9">
        <v>0.7</v>
      </c>
      <c r="H9" s="1">
        <f t="shared" si="0"/>
        <v>2.3494718382212176</v>
      </c>
      <c r="I9" s="1">
        <f t="shared" si="1"/>
        <v>8.1450976161394184</v>
      </c>
      <c r="J9" s="1">
        <f t="shared" si="2"/>
        <v>18.114341497790608</v>
      </c>
      <c r="K9" s="1">
        <f t="shared" si="3"/>
        <v>31.940381658100982</v>
      </c>
      <c r="L9" s="1">
        <f t="shared" si="4"/>
        <v>9.4305339100000207</v>
      </c>
      <c r="M9" s="1">
        <f t="shared" si="5"/>
        <v>14.517800710000035</v>
      </c>
      <c r="N9" s="1">
        <f t="shared" si="6"/>
        <v>24.843237230000064</v>
      </c>
      <c r="O9" s="1">
        <f t="shared" si="7"/>
        <v>32.067424970000069</v>
      </c>
      <c r="T9">
        <f t="array" ref="T9:AA9">MMULT(T18:AA18,$AD$15:$AK$22)</f>
        <v>0.66965666666667034</v>
      </c>
      <c r="U9">
        <v>-10.140440000000005</v>
      </c>
      <c r="V9">
        <v>52.580783333333436</v>
      </c>
      <c r="W9">
        <v>0</v>
      </c>
      <c r="X9">
        <v>6.3726666666670262E-3</v>
      </c>
      <c r="Y9">
        <v>-0.19117999999999924</v>
      </c>
      <c r="Z9">
        <v>2.8344833333336013</v>
      </c>
      <c r="AA9">
        <v>82.910500000000411</v>
      </c>
      <c r="AD9">
        <v>0</v>
      </c>
      <c r="AE9">
        <v>0</v>
      </c>
      <c r="AF9">
        <v>125</v>
      </c>
      <c r="AG9">
        <v>1000</v>
      </c>
      <c r="AH9">
        <v>0</v>
      </c>
      <c r="AI9">
        <v>30</v>
      </c>
      <c r="AJ9">
        <v>-15</v>
      </c>
      <c r="AK9">
        <v>-75</v>
      </c>
    </row>
    <row r="10" spans="1:37" x14ac:dyDescent="0.35">
      <c r="G10">
        <v>0.8</v>
      </c>
      <c r="H10" s="1">
        <f t="shared" si="0"/>
        <v>2.6805739520259442</v>
      </c>
      <c r="I10" s="1">
        <f t="shared" si="1"/>
        <v>9.2532154188095799</v>
      </c>
      <c r="J10" s="1">
        <f t="shared" si="2"/>
        <v>20.419077954410437</v>
      </c>
      <c r="K10" s="1">
        <f t="shared" si="3"/>
        <v>35.580613848101628</v>
      </c>
      <c r="L10" s="1">
        <f t="shared" si="4"/>
        <v>10.505883840000024</v>
      </c>
      <c r="M10" s="1">
        <f t="shared" si="5"/>
        <v>16.359887040000039</v>
      </c>
      <c r="N10" s="1">
        <f t="shared" si="6"/>
        <v>27.850883520000075</v>
      </c>
      <c r="O10" s="1">
        <f t="shared" si="7"/>
        <v>35.917609280000086</v>
      </c>
      <c r="AD10">
        <v>0</v>
      </c>
      <c r="AE10">
        <v>0</v>
      </c>
      <c r="AF10">
        <v>25</v>
      </c>
      <c r="AG10">
        <v>100</v>
      </c>
      <c r="AH10">
        <v>0</v>
      </c>
      <c r="AI10">
        <v>1</v>
      </c>
      <c r="AJ10">
        <v>-1</v>
      </c>
      <c r="AK10">
        <v>-10</v>
      </c>
    </row>
    <row r="11" spans="1:37" x14ac:dyDescent="0.35">
      <c r="G11">
        <v>0.9</v>
      </c>
      <c r="H11" s="1">
        <f t="shared" si="0"/>
        <v>3.0105534030880454</v>
      </c>
      <c r="I11" s="1">
        <f t="shared" si="1"/>
        <v>10.347965126443693</v>
      </c>
      <c r="J11" s="1">
        <f t="shared" si="2"/>
        <v>22.658945785294904</v>
      </c>
      <c r="K11" s="1">
        <f t="shared" si="3"/>
        <v>39.026144822903731</v>
      </c>
      <c r="L11" s="1">
        <f t="shared" si="4"/>
        <v>11.518461930000027</v>
      </c>
      <c r="M11" s="1">
        <f t="shared" si="5"/>
        <v>18.146958330000047</v>
      </c>
      <c r="N11" s="1">
        <f t="shared" si="6"/>
        <v>30.732142290000084</v>
      </c>
      <c r="O11" s="1">
        <f t="shared" si="7"/>
        <v>39.597128310000087</v>
      </c>
      <c r="AD11">
        <v>0</v>
      </c>
      <c r="AE11">
        <v>0</v>
      </c>
      <c r="AF11">
        <v>5</v>
      </c>
      <c r="AG11">
        <v>10</v>
      </c>
      <c r="AH11">
        <v>0</v>
      </c>
      <c r="AI11">
        <v>0</v>
      </c>
      <c r="AJ11">
        <v>0</v>
      </c>
      <c r="AK11">
        <v>-1</v>
      </c>
    </row>
    <row r="12" spans="1:37" x14ac:dyDescent="0.35">
      <c r="G12">
        <v>1</v>
      </c>
      <c r="H12" s="1">
        <f t="shared" si="0"/>
        <v>3.3394139980024495</v>
      </c>
      <c r="I12" s="1">
        <f t="shared" si="1"/>
        <v>11.429508008867451</v>
      </c>
      <c r="J12" s="1">
        <f t="shared" si="2"/>
        <v>24.835770769089006</v>
      </c>
      <c r="K12" s="1">
        <f t="shared" si="3"/>
        <v>42.287388358668032</v>
      </c>
      <c r="L12" s="1">
        <f t="shared" si="4"/>
        <v>12.470000000000029</v>
      </c>
      <c r="M12" s="1">
        <f t="shared" si="5"/>
        <v>19.880000000000049</v>
      </c>
      <c r="N12" s="1">
        <f t="shared" si="6"/>
        <v>33.490000000000094</v>
      </c>
      <c r="O12" s="1">
        <f t="shared" si="7"/>
        <v>43.110000000000099</v>
      </c>
      <c r="AD12">
        <v>0</v>
      </c>
      <c r="AE12">
        <v>0</v>
      </c>
      <c r="AF12">
        <v>1</v>
      </c>
      <c r="AG12">
        <v>1</v>
      </c>
      <c r="AH12">
        <v>0</v>
      </c>
      <c r="AI12">
        <v>0</v>
      </c>
      <c r="AJ12">
        <v>0</v>
      </c>
      <c r="AK12">
        <v>0</v>
      </c>
    </row>
    <row r="13" spans="1:37" x14ac:dyDescent="0.35">
      <c r="G13">
        <v>1.1000000000000001</v>
      </c>
      <c r="H13" s="1">
        <f t="shared" si="0"/>
        <v>3.6671595304571536</v>
      </c>
      <c r="I13" s="1">
        <f t="shared" si="1"/>
        <v>12.498003390382051</v>
      </c>
      <c r="J13" s="1">
        <f t="shared" si="2"/>
        <v>26.951327296457428</v>
      </c>
      <c r="K13" s="1">
        <f t="shared" si="3"/>
        <v>45.374201241020742</v>
      </c>
      <c r="L13" s="1">
        <f t="shared" si="4"/>
        <v>13.362229870000032</v>
      </c>
      <c r="M13" s="1">
        <f t="shared" si="5"/>
        <v>21.559997470000056</v>
      </c>
      <c r="N13" s="1">
        <f t="shared" si="6"/>
        <v>36.127443110000101</v>
      </c>
      <c r="O13" s="1">
        <f t="shared" si="7"/>
        <v>46.460242290000117</v>
      </c>
    </row>
    <row r="14" spans="1:37" x14ac:dyDescent="0.35">
      <c r="G14">
        <v>1.2</v>
      </c>
      <c r="H14" s="1">
        <f t="shared" si="0"/>
        <v>3.9937937812769442</v>
      </c>
      <c r="I14" s="1">
        <f t="shared" si="1"/>
        <v>13.553608673234518</v>
      </c>
      <c r="J14" s="1">
        <f t="shared" si="2"/>
        <v>29.007339816439803</v>
      </c>
      <c r="K14" s="1">
        <f t="shared" si="3"/>
        <v>48.295913056211994</v>
      </c>
      <c r="L14" s="1">
        <f t="shared" si="4"/>
        <v>14.196883360000033</v>
      </c>
      <c r="M14" s="1">
        <f t="shared" si="5"/>
        <v>23.18793616000006</v>
      </c>
      <c r="N14" s="1">
        <f t="shared" si="6"/>
        <v>38.647458080000106</v>
      </c>
      <c r="O14" s="1">
        <f t="shared" si="7"/>
        <v>49.651873120000118</v>
      </c>
      <c r="T14" s="5" t="s">
        <v>79</v>
      </c>
      <c r="U14" s="5" t="s">
        <v>80</v>
      </c>
      <c r="V14" s="5" t="s">
        <v>81</v>
      </c>
      <c r="W14" s="5" t="s">
        <v>82</v>
      </c>
      <c r="X14" s="5" t="s">
        <v>83</v>
      </c>
      <c r="Y14" s="5" t="s">
        <v>84</v>
      </c>
      <c r="Z14" s="5" t="s">
        <v>85</v>
      </c>
      <c r="AA14" s="5" t="s">
        <v>86</v>
      </c>
      <c r="AD14" s="5" t="s">
        <v>30</v>
      </c>
    </row>
    <row r="15" spans="1:37" x14ac:dyDescent="0.35">
      <c r="G15">
        <v>1.3</v>
      </c>
      <c r="H15" s="1">
        <f t="shared" si="0"/>
        <v>4.3193205184670287</v>
      </c>
      <c r="I15" s="1">
        <f t="shared" si="1"/>
        <v>14.596479360805048</v>
      </c>
      <c r="J15" s="1">
        <f t="shared" si="2"/>
        <v>31.005484242097193</v>
      </c>
      <c r="K15" s="1">
        <f t="shared" si="3"/>
        <v>51.061354388866377</v>
      </c>
      <c r="L15" s="1">
        <f t="shared" si="4"/>
        <v>14.97569229000004</v>
      </c>
      <c r="M15" s="1">
        <f t="shared" si="5"/>
        <v>24.764801490000067</v>
      </c>
      <c r="N15" s="1">
        <f t="shared" si="6"/>
        <v>41.05303137000012</v>
      </c>
      <c r="O15" s="1">
        <f t="shared" si="7"/>
        <v>52.688910430000135</v>
      </c>
      <c r="T15">
        <f t="shared" ref="T15:U18" si="8">B3</f>
        <v>12.47</v>
      </c>
      <c r="U15">
        <f t="shared" si="8"/>
        <v>20.36</v>
      </c>
      <c r="V15">
        <f>U15</f>
        <v>20.36</v>
      </c>
      <c r="W15">
        <f>D3</f>
        <v>25.4</v>
      </c>
      <c r="X15">
        <v>0</v>
      </c>
      <c r="Y15">
        <v>0</v>
      </c>
      <c r="Z15">
        <v>0</v>
      </c>
      <c r="AA15">
        <v>0</v>
      </c>
      <c r="AD15">
        <f t="array" ref="AD15:AK22">MINVERSE(AD5:AK12)</f>
        <v>4.1666666666666741E-2</v>
      </c>
      <c r="AE15">
        <v>-0.5</v>
      </c>
      <c r="AF15">
        <v>1.4583333333333357</v>
      </c>
      <c r="AG15">
        <v>0</v>
      </c>
      <c r="AH15">
        <v>-8.3333333333333037E-3</v>
      </c>
      <c r="AI15">
        <v>0.25</v>
      </c>
      <c r="AJ15">
        <v>-2.2916666666666572</v>
      </c>
      <c r="AK15">
        <v>6.25</v>
      </c>
    </row>
    <row r="16" spans="1:37" x14ac:dyDescent="0.35">
      <c r="G16">
        <v>1.4</v>
      </c>
      <c r="H16" s="1">
        <f t="shared" si="0"/>
        <v>4.6437434972564802</v>
      </c>
      <c r="I16" s="1">
        <f t="shared" si="1"/>
        <v>15.626769080514425</v>
      </c>
      <c r="J16" s="1">
        <f t="shared" si="2"/>
        <v>32.947389316595419</v>
      </c>
      <c r="K16" s="1">
        <f t="shared" si="3"/>
        <v>53.678883511550424</v>
      </c>
      <c r="L16" s="1">
        <f t="shared" si="4"/>
        <v>15.700388480000042</v>
      </c>
      <c r="M16" s="1">
        <f t="shared" si="5"/>
        <v>26.29157888000007</v>
      </c>
      <c r="N16" s="1">
        <f t="shared" si="6"/>
        <v>43.347149440000123</v>
      </c>
      <c r="O16" s="1">
        <f t="shared" si="7"/>
        <v>55.575372160000143</v>
      </c>
      <c r="T16">
        <f t="shared" si="8"/>
        <v>19.88</v>
      </c>
      <c r="U16">
        <f t="shared" si="8"/>
        <v>56.21</v>
      </c>
      <c r="V16">
        <f>U16</f>
        <v>56.21</v>
      </c>
      <c r="W16">
        <f>D4</f>
        <v>63.5</v>
      </c>
      <c r="X16">
        <v>0</v>
      </c>
      <c r="Y16">
        <v>0</v>
      </c>
      <c r="Z16">
        <v>0</v>
      </c>
      <c r="AA16">
        <v>0</v>
      </c>
      <c r="AD16">
        <v>-1.2333333333333337E-2</v>
      </c>
      <c r="AE16">
        <v>0.12399999999999996</v>
      </c>
      <c r="AF16">
        <v>-0.11166666666666662</v>
      </c>
      <c r="AG16">
        <v>0</v>
      </c>
      <c r="AH16">
        <v>4.0666666666666594E-3</v>
      </c>
      <c r="AI16">
        <v>-0.12199999999999996</v>
      </c>
      <c r="AJ16">
        <v>1.1183333333333325</v>
      </c>
      <c r="AK16">
        <v>-3.0499999999999972</v>
      </c>
    </row>
    <row r="17" spans="2:37" x14ac:dyDescent="0.35">
      <c r="G17">
        <v>1.5</v>
      </c>
      <c r="H17" s="1">
        <f t="shared" si="0"/>
        <v>4.9670664601416226</v>
      </c>
      <c r="I17" s="1">
        <f t="shared" si="1"/>
        <v>16.644629606455286</v>
      </c>
      <c r="J17" s="1">
        <f t="shared" si="2"/>
        <v>34.834637940839052</v>
      </c>
      <c r="K17" s="1">
        <f t="shared" si="3"/>
        <v>56.15641164682382</v>
      </c>
      <c r="L17" s="1">
        <f t="shared" si="4"/>
        <v>16.372703750000046</v>
      </c>
      <c r="M17" s="1">
        <f t="shared" si="5"/>
        <v>27.769253750000075</v>
      </c>
      <c r="N17" s="1">
        <f t="shared" si="6"/>
        <v>45.53279875000014</v>
      </c>
      <c r="O17" s="1">
        <f t="shared" si="7"/>
        <v>58.315276250000153</v>
      </c>
      <c r="T17">
        <f t="shared" si="8"/>
        <v>33.49</v>
      </c>
      <c r="U17">
        <f t="shared" si="8"/>
        <v>76.900000000000006</v>
      </c>
      <c r="V17">
        <f>U17</f>
        <v>76.900000000000006</v>
      </c>
      <c r="W17">
        <f>D5</f>
        <v>89.59</v>
      </c>
      <c r="X17">
        <v>0</v>
      </c>
      <c r="Y17">
        <v>0</v>
      </c>
      <c r="Z17">
        <v>0</v>
      </c>
      <c r="AA17">
        <v>0</v>
      </c>
      <c r="AD17">
        <v>-3.9999999999999914E-3</v>
      </c>
      <c r="AE17">
        <v>2.3999999999999987E-2</v>
      </c>
      <c r="AF17">
        <v>-1.9999999999999973E-2</v>
      </c>
      <c r="AG17">
        <v>0</v>
      </c>
      <c r="AH17">
        <v>2.399999999999995E-3</v>
      </c>
      <c r="AI17">
        <v>-7.200000000000005E-2</v>
      </c>
      <c r="AJ17">
        <v>0.4599999999999993</v>
      </c>
      <c r="AK17">
        <v>0.20000000000000182</v>
      </c>
    </row>
    <row r="18" spans="2:37" x14ac:dyDescent="0.35">
      <c r="G18">
        <v>1.6</v>
      </c>
      <c r="H18" s="1">
        <f t="shared" si="0"/>
        <v>5.2892931369290963</v>
      </c>
      <c r="I18" s="1">
        <f t="shared" si="1"/>
        <v>17.650210881750205</v>
      </c>
      <c r="J18" s="1">
        <f t="shared" si="2"/>
        <v>36.668768463737969</v>
      </c>
      <c r="K18" s="1">
        <f t="shared" si="3"/>
        <v>58.501426878126054</v>
      </c>
      <c r="L18" s="1">
        <f t="shared" si="4"/>
        <v>16.994369920000047</v>
      </c>
      <c r="M18" s="1">
        <f t="shared" si="5"/>
        <v>29.198811520000081</v>
      </c>
      <c r="N18" s="1">
        <f t="shared" si="6"/>
        <v>47.612965760000151</v>
      </c>
      <c r="O18" s="1">
        <f t="shared" si="7"/>
        <v>60.91264064000017</v>
      </c>
      <c r="T18">
        <f t="shared" si="8"/>
        <v>43.11</v>
      </c>
      <c r="U18">
        <f t="shared" si="8"/>
        <v>93.1</v>
      </c>
      <c r="V18">
        <f>U18</f>
        <v>93.1</v>
      </c>
      <c r="W18">
        <f>D6</f>
        <v>98.51</v>
      </c>
      <c r="X18">
        <v>0</v>
      </c>
      <c r="Y18">
        <v>0</v>
      </c>
      <c r="Z18">
        <v>0</v>
      </c>
      <c r="AA18">
        <v>0</v>
      </c>
      <c r="AD18">
        <v>4.0000000000000001E-3</v>
      </c>
      <c r="AE18">
        <v>-2.3999999999999994E-2</v>
      </c>
      <c r="AF18">
        <v>1.9999999999999993E-2</v>
      </c>
      <c r="AG18">
        <v>0</v>
      </c>
      <c r="AH18">
        <v>-2.3999999999999972E-3</v>
      </c>
      <c r="AI18">
        <v>7.1999999999999995E-2</v>
      </c>
      <c r="AJ18">
        <v>-0.45999999999999985</v>
      </c>
      <c r="AK18">
        <v>0.79999999999999938</v>
      </c>
    </row>
    <row r="19" spans="2:37" x14ac:dyDescent="0.35">
      <c r="G19">
        <v>1.7</v>
      </c>
      <c r="H19" s="1">
        <f t="shared" si="0"/>
        <v>5.6104272447789816</v>
      </c>
      <c r="I19" s="1">
        <f t="shared" si="1"/>
        <v>18.643661040640136</v>
      </c>
      <c r="J19" s="1">
        <f t="shared" si="2"/>
        <v>38.451275936158382</v>
      </c>
      <c r="K19" s="1">
        <f t="shared" si="3"/>
        <v>60.721016781767077</v>
      </c>
      <c r="L19" s="1">
        <f t="shared" si="4"/>
        <v>17.56711881000005</v>
      </c>
      <c r="M19" s="1">
        <f t="shared" si="5"/>
        <v>30.581237610000084</v>
      </c>
      <c r="N19" s="1">
        <f t="shared" si="6"/>
        <v>49.590636930000159</v>
      </c>
      <c r="O19" s="1">
        <f t="shared" si="7"/>
        <v>63.371483270000184</v>
      </c>
      <c r="AD19">
        <v>-2.933333333333343E-2</v>
      </c>
      <c r="AE19">
        <v>0.37600000000000022</v>
      </c>
      <c r="AF19">
        <v>-1.3466666666666669</v>
      </c>
      <c r="AG19">
        <v>1</v>
      </c>
      <c r="AH19">
        <v>4.2666666666666625E-3</v>
      </c>
      <c r="AI19">
        <v>-0.12800000000000014</v>
      </c>
      <c r="AJ19">
        <v>1.173333333333334</v>
      </c>
      <c r="AK19">
        <v>-3.2000000000000006</v>
      </c>
    </row>
    <row r="20" spans="2:37" x14ac:dyDescent="0.35">
      <c r="G20">
        <v>1.8</v>
      </c>
      <c r="H20" s="1">
        <f t="shared" si="0"/>
        <v>5.930472488247629</v>
      </c>
      <c r="I20" s="1">
        <f t="shared" si="1"/>
        <v>19.625126430306427</v>
      </c>
      <c r="J20" s="1">
        <f t="shared" si="2"/>
        <v>40.183613329580481</v>
      </c>
      <c r="K20" s="1">
        <f t="shared" si="3"/>
        <v>62.821889848424917</v>
      </c>
      <c r="L20" s="1">
        <f t="shared" si="4"/>
        <v>18.092682240000055</v>
      </c>
      <c r="M20" s="1">
        <f t="shared" si="5"/>
        <v>31.917517440000097</v>
      </c>
      <c r="N20" s="1">
        <f t="shared" si="6"/>
        <v>51.46879872000018</v>
      </c>
      <c r="O20" s="1">
        <f t="shared" si="7"/>
        <v>65.695822080000184</v>
      </c>
      <c r="AD20">
        <v>-3.3333333333333361E-2</v>
      </c>
      <c r="AE20">
        <v>0.20000000000000007</v>
      </c>
      <c r="AF20">
        <v>-0.16666666666666671</v>
      </c>
      <c r="AG20">
        <v>0</v>
      </c>
      <c r="AH20">
        <v>8.6666666666666628E-2</v>
      </c>
      <c r="AI20">
        <v>-1.6</v>
      </c>
      <c r="AJ20">
        <v>8.8333333333333339</v>
      </c>
      <c r="AK20">
        <v>-14.999999999999998</v>
      </c>
    </row>
    <row r="21" spans="2:37" x14ac:dyDescent="0.35">
      <c r="B21" s="5" t="s">
        <v>87</v>
      </c>
      <c r="F21" s="5" t="s">
        <v>90</v>
      </c>
      <c r="G21">
        <v>1.9</v>
      </c>
      <c r="H21" s="1">
        <f t="shared" si="0"/>
        <v>6.2494325593304261</v>
      </c>
      <c r="I21" s="1">
        <f t="shared" si="1"/>
        <v>20.594751632429443</v>
      </c>
      <c r="J21" s="1">
        <f t="shared" si="2"/>
        <v>41.867192720455918</v>
      </c>
      <c r="K21" s="1">
        <f t="shared" si="3"/>
        <v>64.810395758894245</v>
      </c>
      <c r="L21" s="1">
        <f t="shared" si="4"/>
        <v>18.572792030000059</v>
      </c>
      <c r="M21" s="1">
        <f t="shared" si="5"/>
        <v>33.208636430000098</v>
      </c>
      <c r="N21" s="1">
        <f t="shared" si="6"/>
        <v>53.250437590000175</v>
      </c>
      <c r="O21" s="1">
        <f t="shared" si="7"/>
        <v>67.88967501000019</v>
      </c>
      <c r="AD21">
        <v>6.6666666666666582E-2</v>
      </c>
      <c r="AE21">
        <v>-0.3999999999999993</v>
      </c>
      <c r="AF21">
        <v>0.3333333333333327</v>
      </c>
      <c r="AG21">
        <v>0</v>
      </c>
      <c r="AH21">
        <v>2.6666666666666675E-2</v>
      </c>
      <c r="AI21">
        <v>-0.80000000000000127</v>
      </c>
      <c r="AJ21">
        <v>7.3333333333333446</v>
      </c>
      <c r="AK21">
        <v>-20.000000000000021</v>
      </c>
    </row>
    <row r="22" spans="2:37" x14ac:dyDescent="0.35">
      <c r="G22">
        <v>2</v>
      </c>
      <c r="H22" s="1">
        <f t="shared" si="0"/>
        <v>6.5673111375043502</v>
      </c>
      <c r="I22" s="1">
        <f t="shared" si="1"/>
        <v>21.552679484487246</v>
      </c>
      <c r="J22" s="1">
        <f t="shared" si="2"/>
        <v>43.50338644123066</v>
      </c>
      <c r="K22" s="1">
        <f t="shared" si="3"/>
        <v>66.692544575367947</v>
      </c>
      <c r="L22" s="1">
        <f t="shared" si="4"/>
        <v>19.009180000000065</v>
      </c>
      <c r="M22" s="1">
        <f t="shared" si="5"/>
        <v>34.455580000000104</v>
      </c>
      <c r="N22" s="1">
        <f t="shared" si="6"/>
        <v>54.938540000000188</v>
      </c>
      <c r="O22" s="1">
        <f t="shared" si="7"/>
        <v>69.957060000000212</v>
      </c>
      <c r="AD22">
        <v>2.0000000000000021E-2</v>
      </c>
      <c r="AE22">
        <v>-0.12000000000000006</v>
      </c>
      <c r="AF22">
        <v>0.10000000000000005</v>
      </c>
      <c r="AG22">
        <v>0</v>
      </c>
      <c r="AH22">
        <v>-1.199999999999999E-2</v>
      </c>
      <c r="AI22">
        <v>0.36000000000000021</v>
      </c>
      <c r="AJ22">
        <v>-3.3000000000000012</v>
      </c>
      <c r="AK22">
        <v>9</v>
      </c>
    </row>
    <row r="23" spans="2:37" x14ac:dyDescent="0.35">
      <c r="G23">
        <v>2.1</v>
      </c>
      <c r="H23" s="1">
        <f t="shared" si="0"/>
        <v>6.8841118897704279</v>
      </c>
      <c r="I23" s="1">
        <f t="shared" si="1"/>
        <v>22.499051100797253</v>
      </c>
      <c r="J23" s="1">
        <f t="shared" si="2"/>
        <v>45.093528198971356</v>
      </c>
      <c r="K23" s="1">
        <f t="shared" si="3"/>
        <v>68.474024906254755</v>
      </c>
      <c r="L23" s="1">
        <f t="shared" si="4"/>
        <v>19.403577970000068</v>
      </c>
      <c r="M23" s="1">
        <f t="shared" si="5"/>
        <v>35.659333570000115</v>
      </c>
      <c r="N23" s="1">
        <f t="shared" si="6"/>
        <v>56.536092410000208</v>
      </c>
      <c r="O23" s="1">
        <f t="shared" si="7"/>
        <v>71.901994990000233</v>
      </c>
    </row>
    <row r="24" spans="2:37" x14ac:dyDescent="0.35">
      <c r="G24">
        <v>2.2000000000000002</v>
      </c>
      <c r="H24" s="1">
        <f t="shared" si="0"/>
        <v>7.1998384706960739</v>
      </c>
      <c r="I24" s="1">
        <f t="shared" si="1"/>
        <v>23.434005893304079</v>
      </c>
      <c r="J24" s="1">
        <f t="shared" si="2"/>
        <v>46.638914162507142</v>
      </c>
      <c r="K24" s="1">
        <f t="shared" si="3"/>
        <v>70.160221099435006</v>
      </c>
      <c r="L24" s="1">
        <f t="shared" si="4"/>
        <v>19.75771776000007</v>
      </c>
      <c r="M24" s="1">
        <f t="shared" si="5"/>
        <v>36.820882560000115</v>
      </c>
      <c r="N24" s="1">
        <f t="shared" si="6"/>
        <v>58.046081280000209</v>
      </c>
      <c r="O24" s="1">
        <f t="shared" si="7"/>
        <v>73.728497920000251</v>
      </c>
    </row>
    <row r="25" spans="2:37" x14ac:dyDescent="0.35">
      <c r="G25">
        <v>2.2999999999999998</v>
      </c>
      <c r="H25" s="1">
        <f t="shared" si="0"/>
        <v>7.5144945224571931</v>
      </c>
      <c r="I25" s="1">
        <f t="shared" si="1"/>
        <v>24.357681592116599</v>
      </c>
      <c r="J25" s="1">
        <f t="shared" si="2"/>
        <v>48.140804018972929</v>
      </c>
      <c r="K25" s="1">
        <f t="shared" si="3"/>
        <v>71.75622951591869</v>
      </c>
      <c r="L25" s="1">
        <f t="shared" si="4"/>
        <v>20.073331190000069</v>
      </c>
      <c r="M25" s="1">
        <f t="shared" si="5"/>
        <v>37.941212390000118</v>
      </c>
      <c r="N25" s="1">
        <f t="shared" si="6"/>
        <v>59.471493070000221</v>
      </c>
      <c r="O25" s="1">
        <f t="shared" si="7"/>
        <v>75.440586730000248</v>
      </c>
    </row>
    <row r="26" spans="2:37" x14ac:dyDescent="0.35">
      <c r="G26">
        <v>2.4</v>
      </c>
      <c r="H26" s="1">
        <f t="shared" si="0"/>
        <v>7.8280836748802258</v>
      </c>
      <c r="I26" s="1">
        <f t="shared" si="1"/>
        <v>25.270214265797264</v>
      </c>
      <c r="J26" s="1">
        <f t="shared" si="2"/>
        <v>49.600422000615474</v>
      </c>
      <c r="K26" s="1">
        <f t="shared" si="3"/>
        <v>73.2668739330921</v>
      </c>
      <c r="L26" s="1">
        <f t="shared" si="4"/>
        <v>20.352150080000072</v>
      </c>
      <c r="M26" s="1">
        <f t="shared" si="5"/>
        <v>39.02130848000013</v>
      </c>
      <c r="N26" s="1">
        <f t="shared" si="6"/>
        <v>60.815314240000234</v>
      </c>
      <c r="O26" s="1">
        <f t="shared" si="7"/>
        <v>77.042279360000265</v>
      </c>
    </row>
    <row r="27" spans="2:37" x14ac:dyDescent="0.35">
      <c r="G27">
        <v>2.5</v>
      </c>
      <c r="H27" s="1">
        <f t="shared" si="0"/>
        <v>8.1406095454840113</v>
      </c>
      <c r="I27" s="1">
        <f t="shared" si="1"/>
        <v>26.171738341406602</v>
      </c>
      <c r="J27" s="1">
        <f t="shared" si="2"/>
        <v>51.018957882699169</v>
      </c>
      <c r="K27" s="1">
        <f t="shared" si="3"/>
        <v>74.696720124107173</v>
      </c>
      <c r="L27" s="1">
        <f t="shared" si="4"/>
        <v>20.595906250000084</v>
      </c>
      <c r="M27" s="1">
        <f t="shared" si="5"/>
        <v>40.062156250000143</v>
      </c>
      <c r="N27" s="1">
        <f t="shared" si="6"/>
        <v>62.080531250000256</v>
      </c>
      <c r="O27" s="1">
        <f t="shared" si="7"/>
        <v>78.537593750000269</v>
      </c>
    </row>
    <row r="28" spans="2:37" x14ac:dyDescent="0.35">
      <c r="G28">
        <v>2.6</v>
      </c>
      <c r="H28" s="1">
        <f t="shared" si="0"/>
        <v>8.4520757395215469</v>
      </c>
      <c r="I28" s="1">
        <f t="shared" si="1"/>
        <v>27.062386624306022</v>
      </c>
      <c r="J28" s="1">
        <f t="shared" si="2"/>
        <v>52.397567953325023</v>
      </c>
      <c r="K28" s="1">
        <f t="shared" si="3"/>
        <v>76.050089657478708</v>
      </c>
      <c r="L28" s="1">
        <f t="shared" si="4"/>
        <v>20.806331520000086</v>
      </c>
      <c r="M28" s="1">
        <f t="shared" si="5"/>
        <v>41.06474112000015</v>
      </c>
      <c r="N28" s="1">
        <f t="shared" si="6"/>
        <v>63.270130560000261</v>
      </c>
      <c r="O28" s="1">
        <f t="shared" si="7"/>
        <v>79.930547840000301</v>
      </c>
    </row>
    <row r="29" spans="2:37" x14ac:dyDescent="0.35">
      <c r="G29">
        <v>2.7</v>
      </c>
      <c r="H29" s="1">
        <f t="shared" si="0"/>
        <v>8.7624858500215286</v>
      </c>
      <c r="I29" s="1">
        <f t="shared" si="1"/>
        <v>27.942290317721529</v>
      </c>
      <c r="J29" s="1">
        <f t="shared" si="2"/>
        <v>53.737375955953205</v>
      </c>
      <c r="K29" s="1">
        <f t="shared" si="3"/>
        <v>77.331072958597275</v>
      </c>
      <c r="L29" s="1">
        <f t="shared" si="4"/>
        <v>20.985157710000092</v>
      </c>
      <c r="M29" s="1">
        <f t="shared" si="5"/>
        <v>42.030048510000157</v>
      </c>
      <c r="N29" s="1">
        <f t="shared" si="6"/>
        <v>64.387098630000281</v>
      </c>
      <c r="O29" s="1">
        <f t="shared" si="7"/>
        <v>81.225159570000329</v>
      </c>
    </row>
    <row r="30" spans="2:37" x14ac:dyDescent="0.35">
      <c r="G30">
        <v>2.8</v>
      </c>
      <c r="H30" s="1">
        <f t="shared" si="0"/>
        <v>9.0718434578298535</v>
      </c>
      <c r="I30" s="1">
        <f t="shared" si="1"/>
        <v>28.811579042071646</v>
      </c>
      <c r="J30" s="1">
        <f t="shared" si="2"/>
        <v>55.039474005397778</v>
      </c>
      <c r="K30" s="1">
        <f t="shared" si="3"/>
        <v>78.543541672634859</v>
      </c>
      <c r="L30" s="1">
        <f t="shared" si="4"/>
        <v>21.134116640000094</v>
      </c>
      <c r="M30" s="1">
        <f t="shared" si="5"/>
        <v>42.959063840000155</v>
      </c>
      <c r="N30" s="1">
        <f t="shared" si="6"/>
        <v>65.43442192000029</v>
      </c>
      <c r="O30" s="1">
        <f t="shared" si="7"/>
        <v>82.425446880000322</v>
      </c>
    </row>
    <row r="31" spans="2:37" x14ac:dyDescent="0.35">
      <c r="G31">
        <v>2.9</v>
      </c>
      <c r="H31" s="1">
        <f t="shared" si="0"/>
        <v>9.3801521316508651</v>
      </c>
      <c r="I31" s="1">
        <f t="shared" si="1"/>
        <v>29.670380854062017</v>
      </c>
      <c r="J31" s="1">
        <f t="shared" si="2"/>
        <v>56.304923478039768</v>
      </c>
      <c r="K31" s="1">
        <f t="shared" si="3"/>
        <v>79.691160366208948</v>
      </c>
      <c r="L31" s="1">
        <f t="shared" si="4"/>
        <v>21.254940130000094</v>
      </c>
      <c r="M31" s="1">
        <f t="shared" si="5"/>
        <v>43.852772530000159</v>
      </c>
      <c r="N31" s="1">
        <f t="shared" si="6"/>
        <v>66.415086890000282</v>
      </c>
      <c r="O31" s="1">
        <f t="shared" si="7"/>
        <v>83.535427710000334</v>
      </c>
    </row>
    <row r="32" spans="2:37" x14ac:dyDescent="0.35">
      <c r="G32">
        <v>3</v>
      </c>
      <c r="H32" s="1">
        <f t="shared" si="0"/>
        <v>9.6874154280885971</v>
      </c>
      <c r="I32" s="1">
        <f t="shared" si="1"/>
        <v>30.518822265549694</v>
      </c>
      <c r="J32" s="1">
        <f t="shared" si="2"/>
        <v>57.534755876984676</v>
      </c>
      <c r="K32" s="1">
        <f t="shared" si="3"/>
        <v>80.777397603172346</v>
      </c>
      <c r="L32" s="1">
        <f t="shared" si="4"/>
        <v>21.3493600000001</v>
      </c>
      <c r="M32" s="1">
        <f t="shared" si="5"/>
        <v>44.712160000000175</v>
      </c>
      <c r="N32" s="1">
        <f t="shared" si="6"/>
        <v>67.332080000000317</v>
      </c>
      <c r="O32" s="1">
        <f t="shared" si="7"/>
        <v>84.559120000000348</v>
      </c>
    </row>
    <row r="33" spans="7:15" x14ac:dyDescent="0.35">
      <c r="G33">
        <v>3.1</v>
      </c>
      <c r="H33" s="1">
        <f t="shared" si="0"/>
        <v>9.9936368916877285</v>
      </c>
      <c r="I33" s="1">
        <f t="shared" si="1"/>
        <v>31.357028262179899</v>
      </c>
      <c r="J33" s="1">
        <f t="shared" si="2"/>
        <v>58.729973672869328</v>
      </c>
      <c r="K33" s="1">
        <f t="shared" si="3"/>
        <v>81.805536428003762</v>
      </c>
      <c r="L33" s="1">
        <f t="shared" si="4"/>
        <v>21.419108070000107</v>
      </c>
      <c r="M33" s="1">
        <f t="shared" si="5"/>
        <v>45.538211670000194</v>
      </c>
      <c r="N33" s="1">
        <f t="shared" si="6"/>
        <v>68.188387710000342</v>
      </c>
      <c r="O33" s="1">
        <f t="shared" si="7"/>
        <v>85.500541690000361</v>
      </c>
    </row>
    <row r="34" spans="7:15" x14ac:dyDescent="0.35">
      <c r="G34">
        <v>3.2</v>
      </c>
      <c r="H34" s="1">
        <f t="shared" ref="H34:H65" si="9">(1-EXP(-$E$3*$G34))*100</f>
        <v>10.298820054974534</v>
      </c>
      <c r="I34" s="1">
        <f t="shared" ref="I34:I65" si="10">(1-EXP(-$E$4*$G34))*100</f>
        <v>32.185122321797863</v>
      </c>
      <c r="J34" s="1">
        <f t="shared" ref="J34:J65" si="11">(1-EXP(-$E$5*$G34))*100</f>
        <v>59.891551121003687</v>
      </c>
      <c r="K34" s="1">
        <f t="shared" ref="K34:K65" si="12">(1-EXP(-$E$6*$G34))*100</f>
        <v>82.778684288484811</v>
      </c>
      <c r="L34" s="1">
        <f t="shared" ref="L34:L52" si="13">$T$6*$G34^3+$U$6*$G34^2+$V$6*$G34</f>
        <v>21.465916160000106</v>
      </c>
      <c r="M34" s="1">
        <f t="shared" ref="M34:M52" si="14">$T$7*$G34^3+$U$7*$G34^2+$V$7*$G34</f>
        <v>46.331912960000196</v>
      </c>
      <c r="N34" s="1">
        <f t="shared" ref="N34:N52" si="15">$T$8*$G34^3+$U$8*$G34^2+$V$8*$G34</f>
        <v>68.986996480000343</v>
      </c>
      <c r="O34" s="1">
        <f t="shared" ref="O34:O52" si="16">$T$9*$G34^3+$U$9*$G34^2+$V$9*$G34</f>
        <v>86.363710720000398</v>
      </c>
    </row>
    <row r="35" spans="7:15" x14ac:dyDescent="0.35">
      <c r="G35">
        <v>3.3</v>
      </c>
      <c r="H35" s="1">
        <f t="shared" si="9"/>
        <v>10.602968438497573</v>
      </c>
      <c r="I35" s="1">
        <f t="shared" si="10"/>
        <v>33.003226432638641</v>
      </c>
      <c r="J35" s="1">
        <f t="shared" si="11"/>
        <v>61.020435055513424</v>
      </c>
      <c r="K35" s="1">
        <f t="shared" si="12"/>
        <v>83.69978242765302</v>
      </c>
      <c r="L35" s="1">
        <f t="shared" si="13"/>
        <v>21.491516090000118</v>
      </c>
      <c r="M35" s="1">
        <f t="shared" si="14"/>
        <v>47.094249290000199</v>
      </c>
      <c r="N35" s="1">
        <f t="shared" si="15"/>
        <v>69.730892770000366</v>
      </c>
      <c r="O35" s="1">
        <f t="shared" si="16"/>
        <v>87.152645030000414</v>
      </c>
    </row>
    <row r="36" spans="7:15" x14ac:dyDescent="0.35">
      <c r="G36">
        <v>3.4</v>
      </c>
      <c r="H36" s="1">
        <f t="shared" si="9"/>
        <v>10.906085550868372</v>
      </c>
      <c r="I36" s="1">
        <f t="shared" si="10"/>
        <v>33.811461111297447</v>
      </c>
      <c r="J36" s="1">
        <f t="shared" si="11"/>
        <v>62.117545661130833</v>
      </c>
      <c r="K36" s="1">
        <f t="shared" si="12"/>
        <v>84.571614773417764</v>
      </c>
      <c r="L36" s="1">
        <f t="shared" si="13"/>
        <v>21.49763968000012</v>
      </c>
      <c r="M36" s="1">
        <f t="shared" si="14"/>
        <v>47.826206080000212</v>
      </c>
      <c r="N36" s="1">
        <f t="shared" si="15"/>
        <v>70.423063040000386</v>
      </c>
      <c r="O36" s="1">
        <f t="shared" si="16"/>
        <v>87.871362560000449</v>
      </c>
    </row>
    <row r="37" spans="7:15" x14ac:dyDescent="0.35">
      <c r="G37">
        <v>3.5</v>
      </c>
      <c r="H37" s="1">
        <f t="shared" si="9"/>
        <v>11.208174888801848</v>
      </c>
      <c r="I37" s="1">
        <f t="shared" si="10"/>
        <v>34.609945420483157</v>
      </c>
      <c r="J37" s="1">
        <f t="shared" si="11"/>
        <v>63.18377722326295</v>
      </c>
      <c r="K37" s="1">
        <f t="shared" si="12"/>
        <v>85.396816352706679</v>
      </c>
      <c r="L37" s="1">
        <f t="shared" si="13"/>
        <v>21.486018750000127</v>
      </c>
      <c r="M37" s="1">
        <f t="shared" si="14"/>
        <v>48.528768750000218</v>
      </c>
      <c r="N37" s="1">
        <f t="shared" si="15"/>
        <v>71.06649375000039</v>
      </c>
      <c r="O37" s="1">
        <f t="shared" si="16"/>
        <v>88.523881250000443</v>
      </c>
    </row>
    <row r="38" spans="7:15" x14ac:dyDescent="0.35">
      <c r="G38">
        <v>3.6</v>
      </c>
      <c r="H38" s="1">
        <f t="shared" si="9"/>
        <v>11.509239937156647</v>
      </c>
      <c r="I38" s="1">
        <f t="shared" si="10"/>
        <v>35.398796986557734</v>
      </c>
      <c r="J38" s="1">
        <f t="shared" si="11"/>
        <v>64.219998856948578</v>
      </c>
      <c r="K38" s="1">
        <f t="shared" si="12"/>
        <v>86.177881255573496</v>
      </c>
      <c r="L38" s="1">
        <f t="shared" si="13"/>
        <v>21.458385120000138</v>
      </c>
      <c r="M38" s="1">
        <f t="shared" si="14"/>
        <v>49.202922720000238</v>
      </c>
      <c r="N38" s="1">
        <f t="shared" si="15"/>
        <v>71.664171360000424</v>
      </c>
      <c r="O38" s="1">
        <f t="shared" si="16"/>
        <v>89.114219040000464</v>
      </c>
    </row>
    <row r="39" spans="7:15" x14ac:dyDescent="0.35">
      <c r="G39">
        <v>3.7</v>
      </c>
      <c r="H39" s="1">
        <f t="shared" si="9"/>
        <v>11.809284168975376</v>
      </c>
      <c r="I39" s="1">
        <f t="shared" si="10"/>
        <v>36.178132016863998</v>
      </c>
      <c r="J39" s="1">
        <f t="shared" si="11"/>
        <v>65.227055215298122</v>
      </c>
      <c r="K39" s="1">
        <f t="shared" si="12"/>
        <v>86.917170173338363</v>
      </c>
      <c r="L39" s="1">
        <f t="shared" si="13"/>
        <v>21.41647061000014</v>
      </c>
      <c r="M39" s="1">
        <f t="shared" si="14"/>
        <v>49.849653410000236</v>
      </c>
      <c r="N39" s="1">
        <f t="shared" si="15"/>
        <v>72.219082330000418</v>
      </c>
      <c r="O39" s="1">
        <f t="shared" si="16"/>
        <v>89.646393870000495</v>
      </c>
    </row>
    <row r="40" spans="7:15" x14ac:dyDescent="0.35">
      <c r="G40">
        <v>3.8</v>
      </c>
      <c r="H40" s="1">
        <f t="shared" si="9"/>
        <v>12.108311045524655</v>
      </c>
      <c r="I40" s="1">
        <f t="shared" si="10"/>
        <v>36.948065316844335</v>
      </c>
      <c r="J40" s="1">
        <f t="shared" si="11"/>
        <v>66.205767177993863</v>
      </c>
      <c r="K40" s="1">
        <f t="shared" si="12"/>
        <v>87.616917533543514</v>
      </c>
      <c r="L40" s="1">
        <f t="shared" si="13"/>
        <v>21.362007040000151</v>
      </c>
      <c r="M40" s="1">
        <f t="shared" si="14"/>
        <v>50.469946240000247</v>
      </c>
      <c r="N40" s="1">
        <f t="shared" si="15"/>
        <v>72.734213120000419</v>
      </c>
      <c r="O40" s="1">
        <f t="shared" si="16"/>
        <v>90.124423680000504</v>
      </c>
    </row>
    <row r="41" spans="7:15" x14ac:dyDescent="0.35">
      <c r="G41">
        <v>3.9</v>
      </c>
      <c r="H41" s="1">
        <f t="shared" si="9"/>
        <v>12.406324016335047</v>
      </c>
      <c r="I41" s="1">
        <f t="shared" si="10"/>
        <v>37.708710306952973</v>
      </c>
      <c r="J41" s="1">
        <f t="shared" si="11"/>
        <v>67.156932520411843</v>
      </c>
      <c r="K41" s="1">
        <f t="shared" si="12"/>
        <v>88.279238253289265</v>
      </c>
      <c r="L41" s="1">
        <f t="shared" si="13"/>
        <v>21.296726230000161</v>
      </c>
      <c r="M41" s="1">
        <f t="shared" si="14"/>
        <v>51.064786630000256</v>
      </c>
      <c r="N41" s="1">
        <f t="shared" si="15"/>
        <v>73.212550190000471</v>
      </c>
      <c r="O41" s="1">
        <f t="shared" si="16"/>
        <v>90.552326410000546</v>
      </c>
    </row>
    <row r="42" spans="7:15" x14ac:dyDescent="0.35">
      <c r="G42">
        <v>4</v>
      </c>
      <c r="H42" s="1">
        <f t="shared" si="9"/>
        <v>12.703326519240809</v>
      </c>
      <c r="I42" s="1">
        <f t="shared" si="10"/>
        <v>38.460179039364121</v>
      </c>
      <c r="J42" s="1">
        <f t="shared" si="11"/>
        <v>68.081326563910807</v>
      </c>
      <c r="K42" s="1">
        <f t="shared" si="12"/>
        <v>88.906134131361483</v>
      </c>
      <c r="L42" s="1">
        <f t="shared" si="13"/>
        <v>21.222360000000165</v>
      </c>
      <c r="M42" s="1">
        <f t="shared" si="14"/>
        <v>51.635160000000276</v>
      </c>
      <c r="N42" s="1">
        <f t="shared" si="15"/>
        <v>73.657080000000477</v>
      </c>
      <c r="O42" s="1">
        <f t="shared" si="16"/>
        <v>90.934120000000561</v>
      </c>
    </row>
    <row r="43" spans="7:15" x14ac:dyDescent="0.35">
      <c r="G43">
        <v>4.0999999999999996</v>
      </c>
      <c r="H43" s="1">
        <f t="shared" si="9"/>
        <v>12.999321980419619</v>
      </c>
      <c r="I43" s="1">
        <f t="shared" si="10"/>
        <v>39.202582214478667</v>
      </c>
      <c r="J43" s="1">
        <f t="shared" si="11"/>
        <v>68.979702807818171</v>
      </c>
      <c r="K43" s="1">
        <f t="shared" si="12"/>
        <v>89.499499898470205</v>
      </c>
      <c r="L43" s="1">
        <f t="shared" si="13"/>
        <v>21.140640170000168</v>
      </c>
      <c r="M43" s="1">
        <f t="shared" si="14"/>
        <v>52.182051770000278</v>
      </c>
      <c r="N43" s="1">
        <f t="shared" si="15"/>
        <v>74.070789010000496</v>
      </c>
      <c r="O43" s="1">
        <f t="shared" si="16"/>
        <v>91.273822390000561</v>
      </c>
    </row>
    <row r="44" spans="7:15" x14ac:dyDescent="0.35">
      <c r="G44">
        <v>4.2</v>
      </c>
      <c r="H44" s="1">
        <f t="shared" si="9"/>
        <v>13.29431381443208</v>
      </c>
      <c r="I44" s="1">
        <f t="shared" si="10"/>
        <v>39.936029197231647</v>
      </c>
      <c r="J44" s="1">
        <f t="shared" si="11"/>
        <v>69.852793543628465</v>
      </c>
      <c r="K44" s="1">
        <f t="shared" si="12"/>
        <v>90.061128943885549</v>
      </c>
      <c r="L44" s="1">
        <f t="shared" si="13"/>
        <v>21.053298560000179</v>
      </c>
      <c r="M44" s="1">
        <f t="shared" si="14"/>
        <v>52.706447360000304</v>
      </c>
      <c r="N44" s="1">
        <f t="shared" si="15"/>
        <v>74.456663680000531</v>
      </c>
      <c r="O44" s="1">
        <f t="shared" si="16"/>
        <v>91.575451520000627</v>
      </c>
    </row>
    <row r="45" spans="7:15" x14ac:dyDescent="0.35">
      <c r="G45">
        <v>4.3</v>
      </c>
      <c r="H45" s="1">
        <f t="shared" si="9"/>
        <v>13.588305424261049</v>
      </c>
      <c r="I45" s="1">
        <f t="shared" si="10"/>
        <v>40.660628033203004</v>
      </c>
      <c r="J45" s="1">
        <f t="shared" si="11"/>
        <v>70.701310451914296</v>
      </c>
      <c r="K45" s="1">
        <f t="shared" si="12"/>
        <v>90.592718735779229</v>
      </c>
      <c r="L45" s="1">
        <f t="shared" si="13"/>
        <v>20.962066990000196</v>
      </c>
      <c r="M45" s="1">
        <f t="shared" si="14"/>
        <v>53.20933219000031</v>
      </c>
      <c r="N45" s="1">
        <f t="shared" si="15"/>
        <v>74.817690470000542</v>
      </c>
      <c r="O45" s="1">
        <f t="shared" si="16"/>
        <v>91.843025330000643</v>
      </c>
    </row>
    <row r="46" spans="7:15" x14ac:dyDescent="0.35">
      <c r="G46">
        <v>4.4000000000000004</v>
      </c>
      <c r="H46" s="1">
        <f t="shared" si="9"/>
        <v>13.881300201350999</v>
      </c>
      <c r="I46" s="1">
        <f t="shared" si="10"/>
        <v>41.376485464534049</v>
      </c>
      <c r="J46" s="1">
        <f t="shared" si="11"/>
        <v>71.525945182437184</v>
      </c>
      <c r="K46" s="1">
        <f t="shared" si="12"/>
        <v>91.095875951653966</v>
      </c>
      <c r="L46" s="1">
        <f t="shared" si="13"/>
        <v>20.868677280000199</v>
      </c>
      <c r="M46" s="1">
        <f t="shared" si="14"/>
        <v>53.691691680000318</v>
      </c>
      <c r="N46" s="1">
        <f t="shared" si="15"/>
        <v>75.15685584000056</v>
      </c>
      <c r="O46" s="1">
        <f t="shared" si="16"/>
        <v>92.080561760000677</v>
      </c>
    </row>
    <row r="47" spans="7:15" x14ac:dyDescent="0.35">
      <c r="G47">
        <v>4.5</v>
      </c>
      <c r="H47" s="1">
        <f t="shared" si="9"/>
        <v>14.173301525647041</v>
      </c>
      <c r="I47" s="1">
        <f t="shared" si="10"/>
        <v>42.083706945651834</v>
      </c>
      <c r="J47" s="1">
        <f t="shared" si="11"/>
        <v>72.327369917930497</v>
      </c>
      <c r="K47" s="1">
        <f t="shared" si="12"/>
        <v>91.572121334367111</v>
      </c>
      <c r="L47" s="1">
        <f t="shared" si="13"/>
        <v>20.7748612500002</v>
      </c>
      <c r="M47" s="1">
        <f t="shared" si="14"/>
        <v>54.154511250000333</v>
      </c>
      <c r="N47" s="1">
        <f t="shared" si="15"/>
        <v>75.477146250000601</v>
      </c>
      <c r="O47" s="1">
        <f t="shared" si="16"/>
        <v>92.292078750000684</v>
      </c>
    </row>
    <row r="48" spans="7:15" x14ac:dyDescent="0.35">
      <c r="G48">
        <v>4.5999999999999996</v>
      </c>
      <c r="H48" s="1">
        <f t="shared" si="9"/>
        <v>14.464312765633991</v>
      </c>
      <c r="I48" s="1">
        <f t="shared" si="10"/>
        <v>42.782396658803833</v>
      </c>
      <c r="J48" s="1">
        <f t="shared" si="11"/>
        <v>73.106237922014245</v>
      </c>
      <c r="K48" s="1">
        <f t="shared" si="12"/>
        <v>92.022894288425377</v>
      </c>
      <c r="L48" s="1">
        <f t="shared" si="13"/>
        <v>20.682350720000201</v>
      </c>
      <c r="M48" s="1">
        <f t="shared" si="14"/>
        <v>54.598776320000347</v>
      </c>
      <c r="N48" s="1">
        <f t="shared" si="15"/>
        <v>75.781548160000597</v>
      </c>
      <c r="O48" s="1">
        <f t="shared" si="16"/>
        <v>92.481594240000703</v>
      </c>
    </row>
    <row r="49" spans="7:15" x14ac:dyDescent="0.35">
      <c r="G49">
        <v>4.7</v>
      </c>
      <c r="H49" s="1">
        <f t="shared" si="9"/>
        <v>14.754337278375173</v>
      </c>
      <c r="I49" s="1">
        <f t="shared" si="10"/>
        <v>43.472657529405332</v>
      </c>
      <c r="J49" s="1">
        <f t="shared" si="11"/>
        <v>73.863184071688565</v>
      </c>
      <c r="K49" s="1">
        <f t="shared" si="12"/>
        <v>92.449557230442423</v>
      </c>
      <c r="L49" s="1">
        <f t="shared" si="13"/>
        <v>20.592877510000207</v>
      </c>
      <c r="M49" s="1">
        <f t="shared" si="14"/>
        <v>55.02547231000036</v>
      </c>
      <c r="N49" s="1">
        <f t="shared" si="15"/>
        <v>76.073048030000621</v>
      </c>
      <c r="O49" s="1">
        <f t="shared" si="16"/>
        <v>92.653126170000718</v>
      </c>
    </row>
    <row r="50" spans="7:15" x14ac:dyDescent="0.35">
      <c r="G50">
        <v>4.8</v>
      </c>
      <c r="H50" s="1">
        <f t="shared" si="9"/>
        <v>15.043378409551178</v>
      </c>
      <c r="I50" s="1">
        <f t="shared" si="10"/>
        <v>44.154591241201487</v>
      </c>
      <c r="J50" s="1">
        <f t="shared" si="11"/>
        <v>74.598825374839549</v>
      </c>
      <c r="K50" s="1">
        <f t="shared" si="12"/>
        <v>92.853399706908107</v>
      </c>
      <c r="L50" s="1">
        <f t="shared" si="13"/>
        <v>20.508173440000213</v>
      </c>
      <c r="M50" s="1">
        <f t="shared" si="14"/>
        <v>55.435584640000386</v>
      </c>
      <c r="N50" s="1">
        <f t="shared" si="15"/>
        <v>76.354632320000633</v>
      </c>
      <c r="O50" s="1">
        <f t="shared" si="16"/>
        <v>92.810692480000768</v>
      </c>
    </row>
    <row r="51" spans="7:15" x14ac:dyDescent="0.35">
      <c r="G51">
        <v>4.9000000000000004</v>
      </c>
      <c r="H51" s="1">
        <f t="shared" si="9"/>
        <v>15.331439493498456</v>
      </c>
      <c r="I51" s="1">
        <f t="shared" si="10"/>
        <v>44.828298251246601</v>
      </c>
      <c r="J51" s="1">
        <f t="shared" si="11"/>
        <v>75.313761473179582</v>
      </c>
      <c r="K51" s="1">
        <f t="shared" si="12"/>
        <v>93.235642291715038</v>
      </c>
      <c r="L51" s="1">
        <f t="shared" si="13"/>
        <v>20.429970330000231</v>
      </c>
      <c r="M51" s="1">
        <f t="shared" si="14"/>
        <v>55.830098730000394</v>
      </c>
      <c r="N51" s="1">
        <f t="shared" si="15"/>
        <v>76.629287490000678</v>
      </c>
      <c r="O51" s="1">
        <f t="shared" si="16"/>
        <v>92.958311110000807</v>
      </c>
    </row>
    <row r="52" spans="7:15" x14ac:dyDescent="0.35">
      <c r="G52">
        <v>5</v>
      </c>
      <c r="H52" s="1">
        <f t="shared" si="9"/>
        <v>15.618523853247767</v>
      </c>
      <c r="I52" s="1">
        <f t="shared" si="10"/>
        <v>45.493877804702684</v>
      </c>
      <c r="J52" s="1">
        <f t="shared" si="11"/>
        <v>76.008575131032018</v>
      </c>
      <c r="K52" s="1">
        <f t="shared" si="12"/>
        <v>93.597440275222382</v>
      </c>
      <c r="L52" s="1">
        <f t="shared" si="13"/>
        <v>20.360000000000241</v>
      </c>
      <c r="M52" s="1">
        <f t="shared" si="14"/>
        <v>56.210000000000413</v>
      </c>
      <c r="N52" s="1">
        <f t="shared" si="15"/>
        <v>76.900000000000716</v>
      </c>
      <c r="O52" s="1">
        <f t="shared" si="16"/>
        <v>93.100000000000819</v>
      </c>
    </row>
    <row r="53" spans="7:15" x14ac:dyDescent="0.35">
      <c r="G53">
        <v>5.0999999999999996</v>
      </c>
      <c r="H53" s="1">
        <f t="shared" si="9"/>
        <v>15.904634800562533</v>
      </c>
      <c r="I53" s="1">
        <f t="shared" si="10"/>
        <v>46.151427949459432</v>
      </c>
      <c r="J53" s="1">
        <f t="shared" si="11"/>
        <v>76.683832710358615</v>
      </c>
      <c r="K53" s="1">
        <f t="shared" si="12"/>
        <v>93.939887156006435</v>
      </c>
      <c r="L53" s="1">
        <f t="shared" ref="L53:L84" si="17">$X$6*$G53^3+$Y$6*$G53^2+$Z$6*$G53+$AA$6</f>
        <v>20.299672418000551</v>
      </c>
      <c r="M53" s="1">
        <f t="shared" ref="M53:M84" si="18">$X$7*$G53^3+$Y$7*$G53^2+$Z$7*$G53+$AA$7</f>
        <v>56.576155058000765</v>
      </c>
      <c r="N53" s="1">
        <f t="shared" ref="N53:N84" si="19">$X$8*$G53^3+$Y$8*$G53^2+$Z$8*$G53+$AA$8</f>
        <v>77.169261754001369</v>
      </c>
      <c r="O53" s="1">
        <f t="shared" ref="O53:O84" si="20">$X$9*$G53^3+$Y$9*$G53^2+$Z$9*$G53+$AA$9</f>
        <v>93.239113806001839</v>
      </c>
    </row>
    <row r="54" spans="7:15" x14ac:dyDescent="0.35">
      <c r="G54">
        <v>5.2</v>
      </c>
      <c r="H54" s="1">
        <f t="shared" si="9"/>
        <v>16.189775635977011</v>
      </c>
      <c r="I54" s="1">
        <f t="shared" si="10"/>
        <v>46.801045550577861</v>
      </c>
      <c r="J54" s="1">
        <f t="shared" si="11"/>
        <v>77.340084632416904</v>
      </c>
      <c r="K54" s="1">
        <f t="shared" si="12"/>
        <v>94.264017945851919</v>
      </c>
      <c r="L54" s="1">
        <f t="shared" si="17"/>
        <v>20.249110144000564</v>
      </c>
      <c r="M54" s="1">
        <f t="shared" si="18"/>
        <v>56.928955264000784</v>
      </c>
      <c r="N54" s="1">
        <f t="shared" si="19"/>
        <v>77.437586432001382</v>
      </c>
      <c r="O54" s="1">
        <f t="shared" si="20"/>
        <v>93.376354048001872</v>
      </c>
    </row>
    <row r="55" spans="7:15" x14ac:dyDescent="0.35">
      <c r="G55">
        <v>5.3</v>
      </c>
      <c r="H55" s="1">
        <f t="shared" si="9"/>
        <v>16.473949648834395</v>
      </c>
      <c r="I55" s="1">
        <f t="shared" si="10"/>
        <v>47.442826304559716</v>
      </c>
      <c r="J55" s="1">
        <f t="shared" si="11"/>
        <v>77.977865826423894</v>
      </c>
      <c r="K55" s="1">
        <f t="shared" si="12"/>
        <v>94.570812297972481</v>
      </c>
      <c r="L55" s="1">
        <f t="shared" si="17"/>
        <v>20.208113886000572</v>
      </c>
      <c r="M55" s="1">
        <f t="shared" si="18"/>
        <v>57.268673166000795</v>
      </c>
      <c r="N55" s="1">
        <f t="shared" si="19"/>
        <v>77.704993158001415</v>
      </c>
      <c r="O55" s="1">
        <f t="shared" si="20"/>
        <v>93.511758962001906</v>
      </c>
    </row>
    <row r="56" spans="7:15" x14ac:dyDescent="0.35">
      <c r="G56">
        <v>5.4</v>
      </c>
      <c r="H56" s="1">
        <f t="shared" si="9"/>
        <v>16.757160117324787</v>
      </c>
      <c r="I56" s="1">
        <f t="shared" si="10"/>
        <v>48.076864753444717</v>
      </c>
      <c r="J56" s="1">
        <f t="shared" si="11"/>
        <v>78.597696165591842</v>
      </c>
      <c r="K56" s="1">
        <f t="shared" si="12"/>
        <v>94.861197467915602</v>
      </c>
      <c r="L56" s="1">
        <f t="shared" si="17"/>
        <v>20.176484352000585</v>
      </c>
      <c r="M56" s="1">
        <f t="shared" si="18"/>
        <v>57.595581312000803</v>
      </c>
      <c r="N56" s="1">
        <f t="shared" si="19"/>
        <v>77.971501056001443</v>
      </c>
      <c r="O56" s="1">
        <f t="shared" si="20"/>
        <v>93.645366784001936</v>
      </c>
    </row>
    <row r="57" spans="7:15" x14ac:dyDescent="0.35">
      <c r="G57">
        <v>5.5</v>
      </c>
      <c r="H57" s="1">
        <f t="shared" si="9"/>
        <v>17.039410308522939</v>
      </c>
      <c r="I57" s="1">
        <f t="shared" si="10"/>
        <v>48.703254298737697</v>
      </c>
      <c r="J57" s="1">
        <f t="shared" si="11"/>
        <v>79.200080890891243</v>
      </c>
      <c r="K57" s="1">
        <f t="shared" si="12"/>
        <v>95.136051116100617</v>
      </c>
      <c r="L57" s="1">
        <f t="shared" si="17"/>
        <v>20.154022250000594</v>
      </c>
      <c r="M57" s="1">
        <f t="shared" si="18"/>
        <v>57.909952250000813</v>
      </c>
      <c r="N57" s="1">
        <f t="shared" si="19"/>
        <v>78.237129250001459</v>
      </c>
      <c r="O57" s="1">
        <f t="shared" si="20"/>
        <v>93.777215750001972</v>
      </c>
    </row>
    <row r="58" spans="7:15" x14ac:dyDescent="0.35">
      <c r="G58">
        <v>5.6</v>
      </c>
      <c r="H58" s="1">
        <f t="shared" si="9"/>
        <v>17.320703478426005</v>
      </c>
      <c r="I58" s="1">
        <f t="shared" si="10"/>
        <v>49.322087215167862</v>
      </c>
      <c r="J58" s="1">
        <f t="shared" si="11"/>
        <v>79.785511022886979</v>
      </c>
      <c r="K58" s="1">
        <f t="shared" si="12"/>
        <v>95.396203960460426</v>
      </c>
      <c r="L58" s="1">
        <f t="shared" si="17"/>
        <v>20.140528288000603</v>
      </c>
      <c r="M58" s="1">
        <f t="shared" si="18"/>
        <v>58.212058528000817</v>
      </c>
      <c r="N58" s="1">
        <f t="shared" si="19"/>
        <v>78.50189686400148</v>
      </c>
      <c r="O58" s="1">
        <f t="shared" si="20"/>
        <v>93.907344096001992</v>
      </c>
    </row>
    <row r="59" spans="7:15" x14ac:dyDescent="0.35">
      <c r="G59">
        <v>5.7</v>
      </c>
      <c r="H59" s="1">
        <f t="shared" si="9"/>
        <v>17.601042871991069</v>
      </c>
      <c r="I59" s="1">
        <f t="shared" si="10"/>
        <v>49.933454664281882</v>
      </c>
      <c r="J59" s="1">
        <f t="shared" si="11"/>
        <v>80.354463761982743</v>
      </c>
      <c r="K59" s="1">
        <f t="shared" si="12"/>
        <v>95.642442287204204</v>
      </c>
      <c r="L59" s="1">
        <f t="shared" si="17"/>
        <v>20.135803174000618</v>
      </c>
      <c r="M59" s="1">
        <f t="shared" si="18"/>
        <v>58.502172694000834</v>
      </c>
      <c r="N59" s="1">
        <f t="shared" si="19"/>
        <v>78.765823022001513</v>
      </c>
      <c r="O59" s="1">
        <f t="shared" si="20"/>
        <v>94.035790058002036</v>
      </c>
    </row>
    <row r="60" spans="7:15" x14ac:dyDescent="0.35">
      <c r="G60">
        <v>5.8</v>
      </c>
      <c r="H60" s="1">
        <f t="shared" si="9"/>
        <v>17.880431723172595</v>
      </c>
      <c r="I60" s="1">
        <f t="shared" si="10"/>
        <v>50.537446707873123</v>
      </c>
      <c r="J60" s="1">
        <f t="shared" si="11"/>
        <v>80.907402877400401</v>
      </c>
      <c r="K60" s="1">
        <f t="shared" si="12"/>
        <v>95.875510327289575</v>
      </c>
      <c r="L60" s="1">
        <f t="shared" si="17"/>
        <v>20.139647616000623</v>
      </c>
      <c r="M60" s="1">
        <f t="shared" si="18"/>
        <v>58.780567296000839</v>
      </c>
      <c r="N60" s="1">
        <f t="shared" si="19"/>
        <v>79.028926848001532</v>
      </c>
      <c r="O60" s="1">
        <f t="shared" si="20"/>
        <v>94.162591872002054</v>
      </c>
    </row>
    <row r="61" spans="7:15" x14ac:dyDescent="0.35">
      <c r="G61">
        <v>5.9</v>
      </c>
      <c r="H61" s="1">
        <f t="shared" si="9"/>
        <v>18.15887325495974</v>
      </c>
      <c r="I61" s="1">
        <f t="shared" si="10"/>
        <v>51.134152321248841</v>
      </c>
      <c r="J61" s="1">
        <f t="shared" si="11"/>
        <v>81.444779085211238</v>
      </c>
      <c r="K61" s="1">
        <f t="shared" si="12"/>
        <v>96.096112505787005</v>
      </c>
      <c r="L61" s="1">
        <f t="shared" si="17"/>
        <v>20.151862322000635</v>
      </c>
      <c r="M61" s="1">
        <f t="shared" si="18"/>
        <v>59.047514882000868</v>
      </c>
      <c r="N61" s="1">
        <f t="shared" si="19"/>
        <v>79.291227466001544</v>
      </c>
      <c r="O61" s="1">
        <f t="shared" si="20"/>
        <v>94.287787774002084</v>
      </c>
    </row>
    <row r="62" spans="7:15" x14ac:dyDescent="0.35">
      <c r="G62">
        <v>6</v>
      </c>
      <c r="H62" s="1">
        <f t="shared" si="9"/>
        <v>18.436370679413518</v>
      </c>
      <c r="I62" s="1">
        <f t="shared" si="10"/>
        <v>51.723659406337276</v>
      </c>
      <c r="J62" s="1">
        <f t="shared" si="11"/>
        <v>81.967030415727123</v>
      </c>
      <c r="K62" s="1">
        <f t="shared" si="12"/>
        <v>96.304915570934753</v>
      </c>
      <c r="L62" s="1">
        <f t="shared" si="17"/>
        <v>20.172248000000643</v>
      </c>
      <c r="M62" s="1">
        <f t="shared" si="18"/>
        <v>59.303288000000869</v>
      </c>
      <c r="N62" s="1">
        <f t="shared" si="19"/>
        <v>79.552744000001582</v>
      </c>
      <c r="O62" s="1">
        <f t="shared" si="20"/>
        <v>94.41141600000212</v>
      </c>
    </row>
    <row r="63" spans="7:15" x14ac:dyDescent="0.35">
      <c r="G63">
        <v>6.1</v>
      </c>
      <c r="H63" s="1">
        <f t="shared" si="9"/>
        <v>18.71292719770382</v>
      </c>
      <c r="I63" s="1">
        <f t="shared" si="10"/>
        <v>52.306054804636723</v>
      </c>
      <c r="J63" s="1">
        <f t="shared" si="11"/>
        <v>82.474582570551263</v>
      </c>
      <c r="K63" s="1">
        <f t="shared" si="12"/>
        <v>96.502550609319513</v>
      </c>
      <c r="L63" s="1">
        <f t="shared" si="17"/>
        <v>20.200605358000651</v>
      </c>
      <c r="M63" s="1">
        <f t="shared" si="18"/>
        <v>59.548159198000867</v>
      </c>
      <c r="N63" s="1">
        <f t="shared" si="19"/>
        <v>79.813495574001593</v>
      </c>
      <c r="O63" s="1">
        <f t="shared" si="20"/>
        <v>94.533514786002158</v>
      </c>
    </row>
    <row r="64" spans="7:15" x14ac:dyDescent="0.35">
      <c r="G64">
        <v>6.2</v>
      </c>
      <c r="H64" s="1">
        <f t="shared" si="9"/>
        <v>18.988546000146446</v>
      </c>
      <c r="I64" s="1">
        <f t="shared" si="10"/>
        <v>52.881424310008306</v>
      </c>
      <c r="J64" s="1">
        <f t="shared" si="11"/>
        <v>82.967849269579403</v>
      </c>
      <c r="K64" s="1">
        <f t="shared" si="12"/>
        <v>96.689614953273022</v>
      </c>
      <c r="L64" s="1">
        <f t="shared" si="17"/>
        <v>20.236735104000669</v>
      </c>
      <c r="M64" s="1">
        <f t="shared" si="18"/>
        <v>59.782401024000883</v>
      </c>
      <c r="N64" s="1">
        <f t="shared" si="19"/>
        <v>80.073501312001625</v>
      </c>
      <c r="O64" s="1">
        <f t="shared" si="20"/>
        <v>94.654122368002191</v>
      </c>
    </row>
    <row r="65" spans="7:15" x14ac:dyDescent="0.35">
      <c r="G65">
        <v>6.3</v>
      </c>
      <c r="H65" s="1">
        <f t="shared" si="9"/>
        <v>19.263230266239795</v>
      </c>
      <c r="I65" s="1">
        <f t="shared" si="10"/>
        <v>53.449852681314439</v>
      </c>
      <c r="J65" s="1">
        <f t="shared" si="11"/>
        <v>83.447232588234471</v>
      </c>
      <c r="K65" s="1">
        <f t="shared" si="12"/>
        <v>96.866673986249907</v>
      </c>
      <c r="L65" s="1">
        <f t="shared" si="17"/>
        <v>20.280437946000674</v>
      </c>
      <c r="M65" s="1">
        <f t="shared" si="18"/>
        <v>60.0062860260009</v>
      </c>
      <c r="N65" s="1">
        <f t="shared" si="19"/>
        <v>80.332780338001641</v>
      </c>
      <c r="O65" s="1">
        <f t="shared" si="20"/>
        <v>94.773276982002216</v>
      </c>
    </row>
    <row r="66" spans="7:15" x14ac:dyDescent="0.35">
      <c r="G66">
        <v>6.4</v>
      </c>
      <c r="H66" s="1">
        <f t="shared" ref="H66:H102" si="21">(1-EXP(-$E$3*$G66))*100</f>
        <v>19.536983164701617</v>
      </c>
      <c r="I66" s="1">
        <f t="shared" ref="I66:I102" si="22">(1-EXP(-$E$4*$G66))*100</f>
        <v>54.011423654904824</v>
      </c>
      <c r="J66" s="1">
        <f t="shared" ref="J66:J102" si="23">(1-EXP(-$E$5*$G66))*100</f>
        <v>83.913123285209394</v>
      </c>
      <c r="K66" s="1">
        <f t="shared" ref="K66:K102" si="24">(1-EXP(-$E$6*$G66))*100</f>
        <v>97.034262851643206</v>
      </c>
      <c r="L66" s="1">
        <f t="shared" si="17"/>
        <v>20.331514592000694</v>
      </c>
      <c r="M66" s="1">
        <f t="shared" si="18"/>
        <v>60.22008675200091</v>
      </c>
      <c r="N66" s="1">
        <f t="shared" si="19"/>
        <v>80.591351776001673</v>
      </c>
      <c r="O66" s="1">
        <f t="shared" si="20"/>
        <v>94.891016864002253</v>
      </c>
    </row>
    <row r="67" spans="7:15" x14ac:dyDescent="0.35">
      <c r="G67">
        <v>6.5</v>
      </c>
      <c r="H67" s="1">
        <f t="shared" si="21"/>
        <v>19.8098078535055</v>
      </c>
      <c r="I67" s="1">
        <f t="shared" si="22"/>
        <v>54.566219956951848</v>
      </c>
      <c r="J67" s="1">
        <f t="shared" si="23"/>
        <v>84.365901120985441</v>
      </c>
      <c r="K67" s="1">
        <f t="shared" si="24"/>
        <v>97.192888070202244</v>
      </c>
      <c r="L67" s="1">
        <f t="shared" si="17"/>
        <v>20.389765750000706</v>
      </c>
      <c r="M67" s="1">
        <f t="shared" si="18"/>
        <v>60.424075750000924</v>
      </c>
      <c r="N67" s="1">
        <f t="shared" si="19"/>
        <v>80.849234750001699</v>
      </c>
      <c r="O67" s="1">
        <f t="shared" si="20"/>
        <v>95.007380250002285</v>
      </c>
    </row>
    <row r="68" spans="7:15" x14ac:dyDescent="0.35">
      <c r="G68">
        <v>6.6</v>
      </c>
      <c r="H68" s="1">
        <f t="shared" si="21"/>
        <v>20.081707479917387</v>
      </c>
      <c r="I68" s="1">
        <f t="shared" si="22"/>
        <v>55.114323315637115</v>
      </c>
      <c r="J68" s="1">
        <f t="shared" si="23"/>
        <v>84.805935167385542</v>
      </c>
      <c r="K68" s="1">
        <f t="shared" si="24"/>
        <v>97.343029070941498</v>
      </c>
      <c r="L68" s="1">
        <f t="shared" si="17"/>
        <v>20.454992128000711</v>
      </c>
      <c r="M68" s="1">
        <f t="shared" si="18"/>
        <v>60.61852556800094</v>
      </c>
      <c r="N68" s="1">
        <f t="shared" si="19"/>
        <v>81.106448384001723</v>
      </c>
      <c r="O68" s="1">
        <f t="shared" si="20"/>
        <v>95.12240537600232</v>
      </c>
    </row>
    <row r="69" spans="7:15" x14ac:dyDescent="0.35">
      <c r="G69">
        <v>6.7</v>
      </c>
      <c r="H69" s="1">
        <f t="shared" si="21"/>
        <v>20.352685180531836</v>
      </c>
      <c r="I69" s="1">
        <f t="shared" si="22"/>
        <v>55.655814473191036</v>
      </c>
      <c r="J69" s="1">
        <f t="shared" si="23"/>
        <v>85.233584108415016</v>
      </c>
      <c r="K69" s="1">
        <f t="shared" si="24"/>
        <v>97.485139640167262</v>
      </c>
      <c r="L69" s="1">
        <f t="shared" si="17"/>
        <v>20.52699443400072</v>
      </c>
      <c r="M69" s="1">
        <f t="shared" si="18"/>
        <v>60.803708754000944</v>
      </c>
      <c r="N69" s="1">
        <f t="shared" si="19"/>
        <v>81.363011802001751</v>
      </c>
      <c r="O69" s="1">
        <f t="shared" si="20"/>
        <v>95.236130478002352</v>
      </c>
    </row>
    <row r="70" spans="7:15" x14ac:dyDescent="0.35">
      <c r="G70">
        <v>6.8</v>
      </c>
      <c r="H70" s="1">
        <f t="shared" si="21"/>
        <v>20.622744081308152</v>
      </c>
      <c r="I70" s="1">
        <f t="shared" si="22"/>
        <v>56.190773197787095</v>
      </c>
      <c r="J70" s="1">
        <f t="shared" si="23"/>
        <v>85.649196532634917</v>
      </c>
      <c r="K70" s="1">
        <f t="shared" si="24"/>
        <v>97.619649293001785</v>
      </c>
      <c r="L70" s="1">
        <f t="shared" si="17"/>
        <v>20.605573376000727</v>
      </c>
      <c r="M70" s="1">
        <f t="shared" si="18"/>
        <v>60.979897856000953</v>
      </c>
      <c r="N70" s="1">
        <f t="shared" si="19"/>
        <v>81.618944128001772</v>
      </c>
      <c r="O70" s="1">
        <f t="shared" si="20"/>
        <v>95.348593792002376</v>
      </c>
    </row>
    <row r="71" spans="7:15" x14ac:dyDescent="0.35">
      <c r="G71">
        <v>6.9</v>
      </c>
      <c r="H71" s="1">
        <f t="shared" si="21"/>
        <v>20.891887297606537</v>
      </c>
      <c r="I71" s="1">
        <f t="shared" si="22"/>
        <v>56.719278295292661</v>
      </c>
      <c r="J71" s="1">
        <f t="shared" si="23"/>
        <v>86.053111217306238</v>
      </c>
      <c r="K71" s="1">
        <f t="shared" si="24"/>
        <v>97.746964571550322</v>
      </c>
      <c r="L71" s="1">
        <f t="shared" si="17"/>
        <v>20.690529662000749</v>
      </c>
      <c r="M71" s="1">
        <f t="shared" si="18"/>
        <v>61.147365422000966</v>
      </c>
      <c r="N71" s="1">
        <f t="shared" si="19"/>
        <v>81.874264486001792</v>
      </c>
      <c r="O71" s="1">
        <f t="shared" si="20"/>
        <v>95.459833554002415</v>
      </c>
    </row>
    <row r="72" spans="7:15" x14ac:dyDescent="0.35">
      <c r="G72">
        <v>7</v>
      </c>
      <c r="H72" s="1">
        <f t="shared" si="21"/>
        <v>21.160117934223997</v>
      </c>
      <c r="I72" s="1">
        <f t="shared" si="22"/>
        <v>57.241407620878078</v>
      </c>
      <c r="J72" s="1">
        <f t="shared" si="23"/>
        <v>86.445657404536675</v>
      </c>
      <c r="K72" s="1">
        <f t="shared" si="24"/>
        <v>97.867470273634254</v>
      </c>
      <c r="L72" s="1">
        <f t="shared" si="17"/>
        <v>20.78166400000076</v>
      </c>
      <c r="M72" s="1">
        <f t="shared" si="18"/>
        <v>61.306384000000975</v>
      </c>
      <c r="N72" s="1">
        <f t="shared" si="19"/>
        <v>82.128992000001816</v>
      </c>
      <c r="O72" s="1">
        <f t="shared" si="20"/>
        <v>95.56988800000245</v>
      </c>
    </row>
    <row r="73" spans="7:15" x14ac:dyDescent="0.35">
      <c r="G73">
        <v>7.1</v>
      </c>
      <c r="H73" s="1">
        <f t="shared" si="21"/>
        <v>21.427439085430144</v>
      </c>
      <c r="I73" s="1">
        <f t="shared" si="22"/>
        <v>57.757238090485629</v>
      </c>
      <c r="J73" s="1">
        <f t="shared" si="23"/>
        <v>86.82715506965512</v>
      </c>
      <c r="K73" s="1">
        <f t="shared" si="24"/>
        <v>97.981530615804445</v>
      </c>
      <c r="L73" s="1">
        <f t="shared" si="17"/>
        <v>20.878777098000768</v>
      </c>
      <c r="M73" s="1">
        <f t="shared" si="18"/>
        <v>61.457226138000991</v>
      </c>
      <c r="N73" s="1">
        <f t="shared" si="19"/>
        <v>82.383145794001848</v>
      </c>
      <c r="O73" s="1">
        <f t="shared" si="20"/>
        <v>95.678795366002475</v>
      </c>
    </row>
    <row r="74" spans="7:15" x14ac:dyDescent="0.35">
      <c r="G74">
        <v>7.2</v>
      </c>
      <c r="H74" s="1">
        <f t="shared" si="21"/>
        <v>21.693853835002873</v>
      </c>
      <c r="I74" s="1">
        <f t="shared" si="22"/>
        <v>58.266845692160189</v>
      </c>
      <c r="J74" s="1">
        <f t="shared" si="23"/>
        <v>87.197915182032389</v>
      </c>
      <c r="K74" s="1">
        <f t="shared" si="24"/>
        <v>98.08949033414973</v>
      </c>
      <c r="L74" s="1">
        <f t="shared" si="17"/>
        <v>20.981669664000783</v>
      </c>
      <c r="M74" s="1">
        <f t="shared" si="18"/>
        <v>61.600164384000983</v>
      </c>
      <c r="N74" s="1">
        <f t="shared" si="19"/>
        <v>82.636744992001866</v>
      </c>
      <c r="O74" s="1">
        <f t="shared" si="20"/>
        <v>95.786593888002514</v>
      </c>
    </row>
    <row r="75" spans="7:15" x14ac:dyDescent="0.35">
      <c r="G75">
        <v>7.3</v>
      </c>
      <c r="H75" s="1">
        <f t="shared" si="21"/>
        <v>21.959365256263986</v>
      </c>
      <c r="I75" s="1">
        <f t="shared" si="22"/>
        <v>58.7703054972432</v>
      </c>
      <c r="J75" s="1">
        <f t="shared" si="23"/>
        <v>87.558239958561032</v>
      </c>
      <c r="K75" s="1">
        <f t="shared" si="24"/>
        <v>98.191675726227572</v>
      </c>
      <c r="L75" s="1">
        <f t="shared" si="17"/>
        <v>21.090142406000794</v>
      </c>
      <c r="M75" s="1">
        <f t="shared" si="18"/>
        <v>61.735471286000994</v>
      </c>
      <c r="N75" s="1">
        <f t="shared" si="19"/>
        <v>82.889808718001888</v>
      </c>
      <c r="O75" s="1">
        <f t="shared" si="20"/>
        <v>95.893321802002546</v>
      </c>
    </row>
    <row r="76" spans="7:15" x14ac:dyDescent="0.35">
      <c r="G76">
        <v>7.4</v>
      </c>
      <c r="H76" s="1">
        <f t="shared" si="21"/>
        <v>22.223976412114631</v>
      </c>
      <c r="I76" s="1">
        <f t="shared" si="22"/>
        <v>59.267691671431599</v>
      </c>
      <c r="J76" s="1">
        <f t="shared" si="23"/>
        <v>87.908423110000754</v>
      </c>
      <c r="K76" s="1">
        <f t="shared" si="24"/>
        <v>98.28839563726612</v>
      </c>
      <c r="L76" s="1">
        <f t="shared" si="17"/>
        <v>21.203996032000809</v>
      </c>
      <c r="M76" s="1">
        <f t="shared" si="18"/>
        <v>61.86341939200102</v>
      </c>
      <c r="N76" s="1">
        <f t="shared" si="19"/>
        <v>83.142356096001919</v>
      </c>
      <c r="O76" s="1">
        <f t="shared" si="20"/>
        <v>95.999017344002581</v>
      </c>
    </row>
    <row r="77" spans="7:15" x14ac:dyDescent="0.35">
      <c r="G77">
        <v>7.5</v>
      </c>
      <c r="H77" s="1">
        <f t="shared" si="21"/>
        <v>22.487690355070601</v>
      </c>
      <c r="I77" s="1">
        <f t="shared" si="22"/>
        <v>59.759077485703251</v>
      </c>
      <c r="J77" s="1">
        <f t="shared" si="23"/>
        <v>88.248750080390209</v>
      </c>
      <c r="K77" s="1">
        <f t="shared" si="24"/>
        <v>98.379942393618322</v>
      </c>
      <c r="L77" s="1">
        <f t="shared" si="17"/>
        <v>21.323031250000817</v>
      </c>
      <c r="M77" s="1">
        <f t="shared" si="18"/>
        <v>61.984281250001025</v>
      </c>
      <c r="N77" s="1">
        <f t="shared" si="19"/>
        <v>83.39440625000195</v>
      </c>
      <c r="O77" s="1">
        <f t="shared" si="20"/>
        <v>96.103718750002614</v>
      </c>
    </row>
    <row r="78" spans="7:15" x14ac:dyDescent="0.35">
      <c r="G78">
        <v>7.6</v>
      </c>
      <c r="H78" s="1">
        <f t="shared" si="21"/>
        <v>22.750510127297574</v>
      </c>
      <c r="I78" s="1">
        <f t="shared" si="22"/>
        <v>60.244535327110718</v>
      </c>
      <c r="J78" s="1">
        <f t="shared" si="23"/>
        <v>88.579498279720426</v>
      </c>
      <c r="K78" s="1">
        <f t="shared" si="24"/>
        <v>98.466592686289374</v>
      </c>
      <c r="L78" s="1">
        <f t="shared" si="17"/>
        <v>21.447048768000826</v>
      </c>
      <c r="M78" s="1">
        <f t="shared" si="18"/>
        <v>62.098329408001042</v>
      </c>
      <c r="N78" s="1">
        <f t="shared" si="19"/>
        <v>83.645978304001972</v>
      </c>
      <c r="O78" s="1">
        <f t="shared" si="20"/>
        <v>96.207464256002652</v>
      </c>
    </row>
    <row r="79" spans="7:15" x14ac:dyDescent="0.35">
      <c r="G79">
        <v>7.7</v>
      </c>
      <c r="H79" s="1">
        <f t="shared" si="21"/>
        <v>23.012438760646237</v>
      </c>
      <c r="I79" s="1">
        <f t="shared" si="22"/>
        <v>60.724136709444707</v>
      </c>
      <c r="J79" s="1">
        <f t="shared" si="23"/>
        <v>88.900937310059405</v>
      </c>
      <c r="K79" s="1">
        <f t="shared" si="24"/>
        <v>98.548608407207922</v>
      </c>
      <c r="L79" s="1">
        <f t="shared" si="17"/>
        <v>21.575849294000847</v>
      </c>
      <c r="M79" s="1">
        <f t="shared" si="18"/>
        <v>62.205836414001041</v>
      </c>
      <c r="N79" s="1">
        <f t="shared" si="19"/>
        <v>83.897091382002003</v>
      </c>
      <c r="O79" s="1">
        <f t="shared" si="20"/>
        <v>96.310292098002691</v>
      </c>
    </row>
    <row r="80" spans="7:15" x14ac:dyDescent="0.35">
      <c r="G80">
        <v>7.8</v>
      </c>
      <c r="H80" s="1">
        <f t="shared" si="21"/>
        <v>23.273479276687169</v>
      </c>
      <c r="I80" s="1">
        <f t="shared" si="22"/>
        <v>61.197952283768927</v>
      </c>
      <c r="J80" s="1">
        <f t="shared" si="23"/>
        <v>89.21332918531219</v>
      </c>
      <c r="K80" s="1">
        <f t="shared" si="24"/>
        <v>98.626237440768421</v>
      </c>
      <c r="L80" s="1">
        <f t="shared" si="17"/>
        <v>21.709233536000852</v>
      </c>
      <c r="M80" s="1">
        <f t="shared" si="18"/>
        <v>62.307074816001048</v>
      </c>
      <c r="N80" s="1">
        <f t="shared" si="19"/>
        <v>84.147764608002021</v>
      </c>
      <c r="O80" s="1">
        <f t="shared" si="20"/>
        <v>96.412240512002711</v>
      </c>
    </row>
    <row r="81" spans="7:15" x14ac:dyDescent="0.35">
      <c r="G81">
        <v>7.9</v>
      </c>
      <c r="H81" s="1">
        <f t="shared" si="21"/>
        <v>23.53363468674582</v>
      </c>
      <c r="I81" s="1">
        <f t="shared" si="22"/>
        <v>61.666051848827827</v>
      </c>
      <c r="J81" s="1">
        <f t="shared" si="23"/>
        <v>89.516928544795846</v>
      </c>
      <c r="K81" s="1">
        <f t="shared" si="24"/>
        <v>98.699714413037213</v>
      </c>
      <c r="L81" s="1">
        <f t="shared" si="17"/>
        <v>21.847002202000866</v>
      </c>
      <c r="M81" s="1">
        <f t="shared" si="18"/>
        <v>62.402317162001076</v>
      </c>
      <c r="N81" s="1">
        <f t="shared" si="19"/>
        <v>84.398017106002044</v>
      </c>
      <c r="O81" s="1">
        <f t="shared" si="20"/>
        <v>96.51334773400275</v>
      </c>
    </row>
    <row r="82" spans="7:15" x14ac:dyDescent="0.35">
      <c r="G82">
        <v>8</v>
      </c>
      <c r="H82" s="1">
        <f t="shared" si="21"/>
        <v>23.792907991937152</v>
      </c>
      <c r="I82" s="1">
        <f t="shared" si="22"/>
        <v>62.128504361328815</v>
      </c>
      <c r="J82" s="1">
        <f t="shared" si="23"/>
        <v>89.811982860802942</v>
      </c>
      <c r="K82" s="1">
        <f t="shared" si="24"/>
        <v>98.769261400886577</v>
      </c>
      <c r="L82" s="1">
        <f t="shared" si="17"/>
        <v>21.988956000000876</v>
      </c>
      <c r="M82" s="1">
        <f t="shared" si="18"/>
        <v>62.491836000001079</v>
      </c>
      <c r="N82" s="1">
        <f t="shared" si="19"/>
        <v>84.647868000002077</v>
      </c>
      <c r="O82" s="1">
        <f t="shared" si="20"/>
        <v>96.613652000002787</v>
      </c>
    </row>
    <row r="83" spans="7:15" x14ac:dyDescent="0.35">
      <c r="G83">
        <v>8.1</v>
      </c>
      <c r="H83" s="1">
        <f t="shared" si="21"/>
        <v>24.051302183200285</v>
      </c>
      <c r="I83" s="1">
        <f t="shared" si="22"/>
        <v>62.585377946100373</v>
      </c>
      <c r="J83" s="1">
        <f t="shared" si="23"/>
        <v>90.098732640323135</v>
      </c>
      <c r="K83" s="1">
        <f t="shared" si="24"/>
        <v>98.835088603200035</v>
      </c>
      <c r="L83" s="1">
        <f t="shared" si="17"/>
        <v>22.134895638000891</v>
      </c>
      <c r="M83" s="1">
        <f t="shared" si="18"/>
        <v>62.575903878001078</v>
      </c>
      <c r="N83" s="1">
        <f t="shared" si="19"/>
        <v>84.897336414002098</v>
      </c>
      <c r="O83" s="1">
        <f t="shared" si="20"/>
        <v>96.713191546002818</v>
      </c>
    </row>
    <row r="84" spans="7:15" x14ac:dyDescent="0.35">
      <c r="G84">
        <v>8.1999999999999993</v>
      </c>
      <c r="H84" s="1">
        <f t="shared" si="21"/>
        <v>24.308820241333041</v>
      </c>
      <c r="I84" s="1">
        <f t="shared" si="22"/>
        <v>63.03673990612775</v>
      </c>
      <c r="J84" s="1">
        <f t="shared" si="23"/>
        <v>90.377411621087163</v>
      </c>
      <c r="K84" s="1">
        <f t="shared" si="24"/>
        <v>98.897394976177722</v>
      </c>
      <c r="L84" s="1">
        <f t="shared" si="17"/>
        <v>22.284621824000901</v>
      </c>
      <c r="M84" s="1">
        <f t="shared" si="18"/>
        <v>62.654793344001099</v>
      </c>
      <c r="N84" s="1">
        <f t="shared" si="19"/>
        <v>85.146441472002124</v>
      </c>
      <c r="O84" s="1">
        <f t="shared" si="20"/>
        <v>96.812004608002852</v>
      </c>
    </row>
    <row r="85" spans="7:15" x14ac:dyDescent="0.35">
      <c r="G85">
        <v>8.3000000000000007</v>
      </c>
      <c r="H85" s="1">
        <f t="shared" si="21"/>
        <v>24.565465137026276</v>
      </c>
      <c r="I85" s="1">
        <f t="shared" si="22"/>
        <v>63.482656732467376</v>
      </c>
      <c r="J85" s="1">
        <f t="shared" si="23"/>
        <v>90.648246962092927</v>
      </c>
      <c r="K85" s="1">
        <f t="shared" si="24"/>
        <v>98.956368834661788</v>
      </c>
      <c r="L85" s="1">
        <f t="shared" ref="L85:L102" si="25">$X$6*$G85^3+$Y$6*$G85^2+$Z$6*$G85+$AA$6</f>
        <v>22.43793526600092</v>
      </c>
      <c r="M85" s="1">
        <f t="shared" ref="M85:M102" si="26">$X$7*$G85^3+$Y$7*$G85^2+$Z$7*$G85+$AA$7</f>
        <v>62.728776946001112</v>
      </c>
      <c r="N85" s="1">
        <f t="shared" ref="N85:N102" si="27">$X$8*$G85^3+$Y$8*$G85^2+$Z$8*$G85+$AA$8</f>
        <v>85.395202298002161</v>
      </c>
      <c r="O85" s="1">
        <f t="shared" ref="O85:O102" si="28">$X$9*$G85^3+$Y$9*$G85^2+$Z$9*$G85+$AA$9</f>
        <v>96.910129422002896</v>
      </c>
    </row>
    <row r="86" spans="7:15" x14ac:dyDescent="0.35">
      <c r="G86">
        <v>8.4</v>
      </c>
      <c r="H86" s="1">
        <f t="shared" si="21"/>
        <v>24.821239830898158</v>
      </c>
      <c r="I86" s="1">
        <f t="shared" si="22"/>
        <v>63.923194114041905</v>
      </c>
      <c r="J86" s="1">
        <f t="shared" si="23"/>
        <v>90.911459428769106</v>
      </c>
      <c r="K86" s="1">
        <f t="shared" si="24"/>
        <v>99.012188421299314</v>
      </c>
      <c r="L86" s="1">
        <f t="shared" si="25"/>
        <v>22.594636672000931</v>
      </c>
      <c r="M86" s="1">
        <f t="shared" si="26"/>
        <v>62.798127232001129</v>
      </c>
      <c r="N86" s="1">
        <f t="shared" si="27"/>
        <v>85.643638016002186</v>
      </c>
      <c r="O86" s="1">
        <f t="shared" si="28"/>
        <v>97.007604224002932</v>
      </c>
    </row>
    <row r="87" spans="7:15" x14ac:dyDescent="0.35">
      <c r="G87">
        <v>8.5</v>
      </c>
      <c r="H87" s="1">
        <f t="shared" si="21"/>
        <v>25.07614727352837</v>
      </c>
      <c r="I87" s="1">
        <f t="shared" si="22"/>
        <v>64.35841694731694</v>
      </c>
      <c r="J87" s="1">
        <f t="shared" si="23"/>
        <v>91.167263572927254</v>
      </c>
      <c r="K87" s="1">
        <f t="shared" si="24"/>
        <v>99.065022445263082</v>
      </c>
      <c r="L87" s="1">
        <f t="shared" si="25"/>
        <v>22.754526750000934</v>
      </c>
      <c r="M87" s="1">
        <f t="shared" si="26"/>
        <v>62.863116750001133</v>
      </c>
      <c r="N87" s="1">
        <f t="shared" si="27"/>
        <v>85.891767750002217</v>
      </c>
      <c r="O87" s="1">
        <f t="shared" si="28"/>
        <v>97.104467250002969</v>
      </c>
    </row>
    <row r="88" spans="7:15" x14ac:dyDescent="0.35">
      <c r="G88">
        <v>8.6</v>
      </c>
      <c r="H88" s="1">
        <f t="shared" si="21"/>
        <v>25.330190405492083</v>
      </c>
      <c r="I88" s="1">
        <f t="shared" si="22"/>
        <v>64.788389345861077</v>
      </c>
      <c r="J88" s="1">
        <f t="shared" si="23"/>
        <v>91.415867907648931</v>
      </c>
      <c r="K88" s="1">
        <f t="shared" si="24"/>
        <v>99.115030592158405</v>
      </c>
      <c r="L88" s="1">
        <f t="shared" si="25"/>
        <v>22.917406208000941</v>
      </c>
      <c r="M88" s="1">
        <f t="shared" si="26"/>
        <v>62.924018048001152</v>
      </c>
      <c r="N88" s="1">
        <f t="shared" si="27"/>
        <v>86.139610624002245</v>
      </c>
      <c r="O88" s="1">
        <f t="shared" si="28"/>
        <v>97.200756736003001</v>
      </c>
    </row>
    <row r="89" spans="7:15" x14ac:dyDescent="0.35">
      <c r="G89">
        <v>8.6999999999999993</v>
      </c>
      <c r="H89" s="1">
        <f t="shared" si="21"/>
        <v>25.583372157393914</v>
      </c>
      <c r="I89" s="1">
        <f t="shared" si="22"/>
        <v>65.213174649790545</v>
      </c>
      <c r="J89" s="1">
        <f t="shared" si="23"/>
        <v>91.657475077250524</v>
      </c>
      <c r="K89" s="1">
        <f t="shared" si="24"/>
        <v>99.162364006656972</v>
      </c>
      <c r="L89" s="1">
        <f t="shared" si="25"/>
        <v>23.083075754000944</v>
      </c>
      <c r="M89" s="1">
        <f t="shared" si="26"/>
        <v>62.981103674001155</v>
      </c>
      <c r="N89" s="1">
        <f t="shared" si="27"/>
        <v>86.387185762002261</v>
      </c>
      <c r="O89" s="1">
        <f t="shared" si="28"/>
        <v>97.296510918003037</v>
      </c>
    </row>
    <row r="90" spans="7:15" x14ac:dyDescent="0.35">
      <c r="G90">
        <v>8.8000000000000007</v>
      </c>
      <c r="H90" s="1">
        <f t="shared" si="21"/>
        <v>25.835695449901731</v>
      </c>
      <c r="I90" s="1">
        <f t="shared" si="22"/>
        <v>65.632835435100134</v>
      </c>
      <c r="J90" s="1">
        <f t="shared" si="23"/>
        <v>91.892282022464272</v>
      </c>
      <c r="K90" s="1">
        <f t="shared" si="24"/>
        <v>99.207165749316658</v>
      </c>
      <c r="L90" s="1">
        <f t="shared" si="25"/>
        <v>23.251336096000983</v>
      </c>
      <c r="M90" s="1">
        <f t="shared" si="26"/>
        <v>63.034646176001168</v>
      </c>
      <c r="N90" s="1">
        <f t="shared" si="27"/>
        <v>86.634512288002298</v>
      </c>
      <c r="O90" s="1">
        <f t="shared" si="28"/>
        <v>97.391768032003071</v>
      </c>
    </row>
    <row r="91" spans="7:15" x14ac:dyDescent="0.35">
      <c r="G91">
        <v>8.9</v>
      </c>
      <c r="H91" s="1">
        <f t="shared" si="21"/>
        <v>26.087163193780317</v>
      </c>
      <c r="I91" s="1">
        <f t="shared" si="22"/>
        <v>66.04743352288115</v>
      </c>
      <c r="J91" s="1">
        <f t="shared" si="23"/>
        <v>92.120480140970145</v>
      </c>
      <c r="K91" s="1">
        <f t="shared" si="24"/>
        <v>99.249571228967966</v>
      </c>
      <c r="L91" s="1">
        <f t="shared" si="25"/>
        <v>23.421987942000996</v>
      </c>
      <c r="M91" s="1">
        <f t="shared" si="26"/>
        <v>63.084918102001161</v>
      </c>
      <c r="N91" s="1">
        <f t="shared" si="27"/>
        <v>86.881609326002319</v>
      </c>
      <c r="O91" s="1">
        <f t="shared" si="28"/>
        <v>97.486566314003113</v>
      </c>
    </row>
    <row r="92" spans="7:15" x14ac:dyDescent="0.35">
      <c r="G92">
        <v>9</v>
      </c>
      <c r="H92" s="1">
        <f t="shared" si="21"/>
        <v>26.337778289925005</v>
      </c>
      <c r="I92" s="1">
        <f t="shared" si="22"/>
        <v>66.457029988428616</v>
      </c>
      <c r="J92" s="1">
        <f t="shared" si="23"/>
        <v>92.342255443409414</v>
      </c>
      <c r="K92" s="1">
        <f t="shared" si="24"/>
        <v>99.289708611973708</v>
      </c>
      <c r="L92" s="1">
        <f t="shared" si="25"/>
        <v>23.594832000001006</v>
      </c>
      <c r="M92" s="1">
        <f t="shared" si="26"/>
        <v>63.132192000001176</v>
      </c>
      <c r="N92" s="1">
        <f t="shared" si="27"/>
        <v>87.128496000002343</v>
      </c>
      <c r="O92" s="1">
        <f t="shared" si="28"/>
        <v>97.580944000003143</v>
      </c>
    </row>
    <row r="93" spans="7:15" x14ac:dyDescent="0.35">
      <c r="G93">
        <v>9.1</v>
      </c>
      <c r="H93" s="1">
        <f t="shared" si="21"/>
        <v>26.587543629395071</v>
      </c>
      <c r="I93" s="1">
        <f t="shared" si="22"/>
        <v>66.861685170238317</v>
      </c>
      <c r="J93" s="1">
        <f t="shared" si="23"/>
        <v>92.557788705007113</v>
      </c>
      <c r="K93" s="1">
        <f t="shared" si="24"/>
        <v>99.327699209599217</v>
      </c>
      <c r="L93" s="1">
        <f t="shared" si="25"/>
        <v>23.769668978001008</v>
      </c>
      <c r="M93" s="1">
        <f t="shared" si="26"/>
        <v>63.176740418001209</v>
      </c>
      <c r="N93" s="1">
        <f t="shared" si="27"/>
        <v>87.375191434002375</v>
      </c>
      <c r="O93" s="1">
        <f t="shared" si="28"/>
        <v>97.674939326003184</v>
      </c>
    </row>
    <row r="94" spans="7:15" x14ac:dyDescent="0.35">
      <c r="G94">
        <v>9.1999999999999993</v>
      </c>
      <c r="H94" s="1">
        <f t="shared" si="21"/>
        <v>26.836462093447157</v>
      </c>
      <c r="I94" s="1">
        <f t="shared" si="22"/>
        <v>67.26145867889538</v>
      </c>
      <c r="J94" s="1">
        <f t="shared" si="23"/>
        <v>92.767255612926959</v>
      </c>
      <c r="K94" s="1">
        <f t="shared" si="24"/>
        <v>99.363657844663635</v>
      </c>
      <c r="L94" s="1">
        <f t="shared" si="25"/>
        <v>23.946299584001025</v>
      </c>
      <c r="M94" s="1">
        <f t="shared" si="26"/>
        <v>63.218835904001203</v>
      </c>
      <c r="N94" s="1">
        <f t="shared" si="27"/>
        <v>87.621714752002404</v>
      </c>
      <c r="O94" s="1">
        <f t="shared" si="28"/>
        <v>97.768590528003216</v>
      </c>
    </row>
    <row r="95" spans="7:15" x14ac:dyDescent="0.35">
      <c r="G95">
        <v>9.3000000000000007</v>
      </c>
      <c r="H95" s="1">
        <f t="shared" si="21"/>
        <v>27.084536553568451</v>
      </c>
      <c r="I95" s="1">
        <f t="shared" si="22"/>
        <v>67.656409405855641</v>
      </c>
      <c r="J95" s="1">
        <f t="shared" si="23"/>
        <v>92.970826909478845</v>
      </c>
      <c r="K95" s="1">
        <f t="shared" si="24"/>
        <v>99.397693198580455</v>
      </c>
      <c r="L95" s="1">
        <f t="shared" si="25"/>
        <v>24.124524526001053</v>
      </c>
      <c r="M95" s="1">
        <f t="shared" si="26"/>
        <v>63.258751006001226</v>
      </c>
      <c r="N95" s="1">
        <f t="shared" si="27"/>
        <v>87.868085078002437</v>
      </c>
      <c r="O95" s="1">
        <f t="shared" si="28"/>
        <v>97.861935842003263</v>
      </c>
    </row>
    <row r="96" spans="7:15" x14ac:dyDescent="0.35">
      <c r="G96">
        <v>9.4</v>
      </c>
      <c r="H96" s="1">
        <f t="shared" si="21"/>
        <v>27.331769871509838</v>
      </c>
      <c r="I96" s="1">
        <f t="shared" si="22"/>
        <v>68.046595532121046</v>
      </c>
      <c r="J96" s="1">
        <f t="shared" si="23"/>
        <v>93.168668531295666</v>
      </c>
      <c r="K96" s="1">
        <f t="shared" si="24"/>
        <v>99.429908139836357</v>
      </c>
      <c r="L96" s="1">
        <f t="shared" si="25"/>
        <v>24.304144512001059</v>
      </c>
      <c r="M96" s="1">
        <f t="shared" si="26"/>
        <v>63.296758272001235</v>
      </c>
      <c r="N96" s="1">
        <f t="shared" si="27"/>
        <v>88.114321536002464</v>
      </c>
      <c r="O96" s="1">
        <f t="shared" si="28"/>
        <v>97.95501350400329</v>
      </c>
    </row>
    <row r="97" spans="7:15" x14ac:dyDescent="0.35">
      <c r="G97">
        <v>9.5</v>
      </c>
      <c r="H97" s="1">
        <f t="shared" si="21"/>
        <v>27.578164899318903</v>
      </c>
      <c r="I97" s="1">
        <f t="shared" si="22"/>
        <v>68.432074536810489</v>
      </c>
      <c r="J97" s="1">
        <f t="shared" si="23"/>
        <v>93.360941744592864</v>
      </c>
      <c r="K97" s="1">
        <f t="shared" si="24"/>
        <v>99.46040003490107</v>
      </c>
      <c r="L97" s="1">
        <f t="shared" si="25"/>
        <v>24.484960250001066</v>
      </c>
      <c r="M97" s="1">
        <f t="shared" si="26"/>
        <v>63.33313025000124</v>
      </c>
      <c r="N97" s="1">
        <f t="shared" si="27"/>
        <v>88.360443250002504</v>
      </c>
      <c r="O97" s="1">
        <f t="shared" si="28"/>
        <v>98.047861750003335</v>
      </c>
    </row>
    <row r="98" spans="7:15" x14ac:dyDescent="0.35">
      <c r="G98">
        <v>9.6</v>
      </c>
      <c r="H98" s="1">
        <f t="shared" si="21"/>
        <v>27.823724479372856</v>
      </c>
      <c r="I98" s="1">
        <f t="shared" si="22"/>
        <v>68.812903205627094</v>
      </c>
      <c r="J98" s="1">
        <f t="shared" si="23"/>
        <v>93.547803276621039</v>
      </c>
      <c r="K98" s="1">
        <f t="shared" si="24"/>
        <v>99.489261042507792</v>
      </c>
      <c r="L98" s="1">
        <f t="shared" si="25"/>
        <v>24.66677244800109</v>
      </c>
      <c r="M98" s="1">
        <f t="shared" si="26"/>
        <v>63.368139488001255</v>
      </c>
      <c r="N98" s="1">
        <f t="shared" si="27"/>
        <v>88.60646934400252</v>
      </c>
      <c r="O98" s="1">
        <f t="shared" si="28"/>
        <v>98.140518816003379</v>
      </c>
    </row>
    <row r="99" spans="7:15" x14ac:dyDescent="0.35">
      <c r="G99">
        <v>9.6999999999999993</v>
      </c>
      <c r="H99" s="1">
        <f t="shared" si="21"/>
        <v>28.068451444411291</v>
      </c>
      <c r="I99" s="1">
        <f t="shared" si="22"/>
        <v>69.189137639223475</v>
      </c>
      <c r="J99" s="1">
        <f t="shared" si="23"/>
        <v>93.729405443418713</v>
      </c>
      <c r="K99" s="1">
        <f t="shared" si="24"/>
        <v>99.516578392193921</v>
      </c>
      <c r="L99" s="1">
        <f t="shared" si="25"/>
        <v>24.849381814001099</v>
      </c>
      <c r="M99" s="1">
        <f t="shared" si="26"/>
        <v>63.402058534001263</v>
      </c>
      <c r="N99" s="1">
        <f t="shared" si="27"/>
        <v>88.852418942002544</v>
      </c>
      <c r="O99" s="1">
        <f t="shared" si="28"/>
        <v>98.233022938003415</v>
      </c>
    </row>
    <row r="100" spans="7:15" x14ac:dyDescent="0.35">
      <c r="G100">
        <v>9.8000000000000007</v>
      </c>
      <c r="H100" s="1">
        <f t="shared" si="21"/>
        <v>28.312348617568873</v>
      </c>
      <c r="I100" s="1">
        <f t="shared" si="22"/>
        <v>69.560833261466016</v>
      </c>
      <c r="J100" s="1">
        <f t="shared" si="23"/>
        <v>93.905896273969276</v>
      </c>
      <c r="K100" s="1">
        <f t="shared" si="24"/>
        <v>99.542434647943651</v>
      </c>
      <c r="L100" s="1">
        <f t="shared" si="25"/>
        <v>25.032589056001129</v>
      </c>
      <c r="M100" s="1">
        <f t="shared" si="26"/>
        <v>63.435159936001277</v>
      </c>
      <c r="N100" s="1">
        <f t="shared" si="27"/>
        <v>89.098311168002581</v>
      </c>
      <c r="O100" s="1">
        <f t="shared" si="28"/>
        <v>98.32541235200344</v>
      </c>
    </row>
    <row r="101" spans="7:15" x14ac:dyDescent="0.35">
      <c r="G101">
        <v>9.9</v>
      </c>
      <c r="H101" s="1">
        <f t="shared" si="21"/>
        <v>28.555418812407929</v>
      </c>
      <c r="I101" s="1">
        <f t="shared" si="22"/>
        <v>69.928044827599493</v>
      </c>
      <c r="J101" s="1">
        <f t="shared" si="23"/>
        <v>94.077419630863659</v>
      </c>
      <c r="K101" s="1">
        <f t="shared" si="24"/>
        <v>99.566907957729455</v>
      </c>
      <c r="L101" s="1">
        <f t="shared" si="25"/>
        <v>25.216194882001133</v>
      </c>
      <c r="M101" s="1">
        <f t="shared" si="26"/>
        <v>63.467716242001266</v>
      </c>
      <c r="N101" s="1">
        <f t="shared" si="27"/>
        <v>89.344165146002609</v>
      </c>
      <c r="O101" s="1">
        <f t="shared" si="28"/>
        <v>98.417725294003489</v>
      </c>
    </row>
    <row r="102" spans="7:15" x14ac:dyDescent="0.35">
      <c r="G102">
        <v>10</v>
      </c>
      <c r="H102" s="1">
        <f t="shared" si="21"/>
        <v>28.797664832950844</v>
      </c>
      <c r="I102" s="1">
        <f t="shared" si="22"/>
        <v>70.290826432313182</v>
      </c>
      <c r="J102" s="1">
        <f t="shared" si="23"/>
        <v>94.244115327566647</v>
      </c>
      <c r="K102" s="1">
        <f t="shared" si="24"/>
        <v>99.590072289706555</v>
      </c>
      <c r="L102" s="1">
        <f t="shared" si="25"/>
        <v>25.400000000001128</v>
      </c>
      <c r="M102" s="1">
        <f t="shared" si="26"/>
        <v>63.500000000001286</v>
      </c>
      <c r="N102" s="1">
        <f t="shared" si="27"/>
        <v>89.590000000002647</v>
      </c>
      <c r="O102" s="1">
        <f t="shared" si="28"/>
        <v>98.510000000003529</v>
      </c>
    </row>
  </sheetData>
  <pageMargins left="0.70866141732283472" right="0.70866141732283472" top="0.74803149606299213" bottom="0.74803149606299213" header="0.31496062992125984" footer="0.31496062992125984"/>
  <pageSetup scale="45" fitToWidth="2" orientation="portrait" r:id="rId1"/>
  <colBreaks count="1" manualBreakCount="1">
    <brk id="1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3"/>
  <sheetViews>
    <sheetView topLeftCell="A19" workbookViewId="0">
      <selection activeCell="J37" sqref="J37"/>
    </sheetView>
  </sheetViews>
  <sheetFormatPr baseColWidth="10" defaultRowHeight="14.5" x14ac:dyDescent="0.35"/>
  <sheetData>
    <row r="1" spans="1:21" x14ac:dyDescent="0.35">
      <c r="B1" s="5" t="s">
        <v>93</v>
      </c>
      <c r="E1" s="5" t="s">
        <v>94</v>
      </c>
      <c r="H1" s="5" t="s">
        <v>95</v>
      </c>
      <c r="R1" s="5" t="s">
        <v>97</v>
      </c>
    </row>
    <row r="2" spans="1:21" x14ac:dyDescent="0.35">
      <c r="A2" s="5" t="s">
        <v>181</v>
      </c>
      <c r="B2" s="5" t="s">
        <v>58</v>
      </c>
      <c r="C2" s="5" t="s">
        <v>59</v>
      </c>
      <c r="D2" s="5" t="s">
        <v>60</v>
      </c>
      <c r="E2" s="5" t="s">
        <v>26</v>
      </c>
      <c r="F2" s="5" t="s">
        <v>47</v>
      </c>
      <c r="G2" s="5" t="s">
        <v>42</v>
      </c>
      <c r="H2" s="5" t="s">
        <v>20</v>
      </c>
      <c r="I2" s="5" t="s">
        <v>29</v>
      </c>
      <c r="J2" s="5" t="s">
        <v>44</v>
      </c>
      <c r="K2" s="5" t="s">
        <v>45</v>
      </c>
      <c r="L2" s="5" t="s">
        <v>46</v>
      </c>
      <c r="M2" s="5" t="s">
        <v>96</v>
      </c>
      <c r="N2" s="5" t="s">
        <v>48</v>
      </c>
      <c r="O2" s="5" t="s">
        <v>49</v>
      </c>
      <c r="P2" s="5" t="s">
        <v>50</v>
      </c>
      <c r="Q2" s="5" t="s">
        <v>51</v>
      </c>
      <c r="R2" s="5" t="s">
        <v>52</v>
      </c>
      <c r="S2" s="5" t="s">
        <v>53</v>
      </c>
      <c r="T2" s="5" t="s">
        <v>182</v>
      </c>
      <c r="U2" s="6" t="s">
        <v>183</v>
      </c>
    </row>
    <row r="3" spans="1:21" x14ac:dyDescent="0.35">
      <c r="A3" s="1">
        <f>'Table S3'!A6</f>
        <v>0.2</v>
      </c>
      <c r="B3" s="1">
        <f>'Table S3'!D6</f>
        <v>12.47</v>
      </c>
      <c r="C3" s="1">
        <f>'Table S3'!E6</f>
        <v>20.36</v>
      </c>
      <c r="D3" s="1">
        <f>'Table S3'!F6</f>
        <v>25.4</v>
      </c>
      <c r="E3">
        <f>B3/100-$I3*(1-EXP(-$H3))</f>
        <v>6.9628329389378879E-3</v>
      </c>
      <c r="F3">
        <f>C3/100-$I3*(1-EXP(-5*$H3))</f>
        <v>-2.3814619389563918E-2</v>
      </c>
      <c r="G3">
        <f>D3/100-$I3*(1-EXP(-10*$H3))</f>
        <v>1.9608232994493574E-2</v>
      </c>
      <c r="H3">
        <v>0.696826937263887</v>
      </c>
      <c r="I3">
        <v>0.23461260327468958</v>
      </c>
      <c r="J3">
        <f>(1-EXP(-H3))^2+(1-EXP(-5*H3))^2+(1-EXP(-10*H3))^2</f>
        <v>2.1895388855259981</v>
      </c>
      <c r="K3">
        <f>(1-EXP(-H3))*I3*EXP(-H3)+(1-EXP(-5*H3))*5*I3*EXP(-5*H3)+(1-EXP(-10*H3))*10*I3*EXP(-10*H3)</f>
        <v>9.5744381618263319E-2</v>
      </c>
      <c r="L3">
        <f>I3^2*EXP(-2*H3)+25*I3^2*EXP(-10*H3)+100*I3^2*EXP(-20*H3)</f>
        <v>1.4960018756167587E-2</v>
      </c>
      <c r="M3">
        <f>J3*L3-K3^2</f>
        <v>2.3588556183363571E-2</v>
      </c>
      <c r="N3">
        <f>E3*(1-EXP(-H3))+F3*(1-EXP(-5*H3))+G3*(1-EXP(-10*H3))</f>
        <v>4.163336342344337E-17</v>
      </c>
      <c r="O3">
        <f>E3*(I3*EXP(-H3))+F3*(5*I3*EXP(-5*H3))+G3*(10*I3*EXP(-10*H3))</f>
        <v>-5.7636505431616497E-12</v>
      </c>
      <c r="P3">
        <f>1/M3*(L3*N3-K3*O3)</f>
        <v>2.3394300849319255E-11</v>
      </c>
      <c r="Q3">
        <f>1/M3*(-K3*N3+J3*O3)</f>
        <v>-5.3499420968785282E-10</v>
      </c>
      <c r="R3" s="2">
        <f>H3+Q3</f>
        <v>0.69682693672889284</v>
      </c>
      <c r="S3" s="2">
        <f>I3+P3</f>
        <v>0.23461260329808389</v>
      </c>
      <c r="T3" s="2">
        <f>A3*(1-S3)</f>
        <v>0.15307747934038324</v>
      </c>
      <c r="U3" s="2">
        <f>R3*S3*A3</f>
        <v>3.2696876334838948E-2</v>
      </c>
    </row>
    <row r="4" spans="1:21" x14ac:dyDescent="0.35">
      <c r="A4" s="1">
        <f>'Table S3'!A7</f>
        <v>0.22</v>
      </c>
      <c r="B4" s="1">
        <f>'Table S3'!D7</f>
        <v>14.42</v>
      </c>
      <c r="C4" s="1">
        <f>'Table S3'!E7</f>
        <v>25.33</v>
      </c>
      <c r="D4" s="1">
        <f>'Table S3'!F7</f>
        <v>28.94</v>
      </c>
      <c r="E4">
        <f t="shared" ref="E4:E9" si="0">B4/100-$I4*(1-EXP(-$H4))</f>
        <v>4.3965804971003719E-3</v>
      </c>
      <c r="F4">
        <f t="shared" ref="F4:F9" si="1">C4/100-$I4*(1-EXP(-5*$H4))</f>
        <v>-1.5384128150112641E-2</v>
      </c>
      <c r="G4">
        <f t="shared" ref="G4:G9" si="2">D4/100-$I4*(1-EXP(-10*$H4))</f>
        <v>1.271789542422147E-2</v>
      </c>
      <c r="H4">
        <v>0.70286957638989589</v>
      </c>
      <c r="I4">
        <v>0.27692748633649872</v>
      </c>
      <c r="J4">
        <f t="shared" ref="J4:J33" si="3">(1-EXP(-H4))^2+(1-EXP(-5*H4))^2+(1-EXP(-10*H4))^2</f>
        <v>2.1944413275946912</v>
      </c>
      <c r="K4">
        <f t="shared" ref="K4:K9" si="4">(1-EXP(-H4))*I4*EXP(-H4)+(1-EXP(-5*H4))*5*I4*EXP(-5*H4)+(1-EXP(-10*H4))*10*I4*EXP(-10*H4)</f>
        <v>0.11166691614859195</v>
      </c>
      <c r="L4">
        <f t="shared" ref="L4:L9" si="5">I4^2*EXP(-2*H4)+25*I4^2*EXP(-10*H4)+100*I4^2*EXP(-20*H4)</f>
        <v>2.0507854780561233E-2</v>
      </c>
      <c r="M4">
        <f t="shared" ref="M4:M9" si="6">J4*L4-K4^2</f>
        <v>3.2533783908637259E-2</v>
      </c>
      <c r="N4">
        <f t="shared" ref="N4:N9" si="7">E4*(1-EXP(-H4))+F4*(1-EXP(-5*H4))+G4*(1-EXP(-10*H4))</f>
        <v>1.0928757898653885E-16</v>
      </c>
      <c r="O4">
        <f t="shared" ref="O4:O9" si="8">E4*(I4*EXP(-H4))+F4*(5*I4*EXP(-5*H4))+G4*(10*I4*EXP(-10*H4))</f>
        <v>8.9748765060362889E-15</v>
      </c>
      <c r="P4">
        <f t="shared" ref="P4:P9" si="9">1/M4*(L4*N4-K4*O4)</f>
        <v>-3.0735912282827733E-14</v>
      </c>
      <c r="Q4">
        <f t="shared" ref="Q4:Q9" si="10">1/M4*(-K4*N4+J4*O4)</f>
        <v>6.0499068178664707E-13</v>
      </c>
      <c r="R4" s="2">
        <f t="shared" ref="R4:R9" si="11">H4+Q4</f>
        <v>0.70286957639050085</v>
      </c>
      <c r="S4" s="2">
        <f t="shared" ref="S4:S9" si="12">I4+P4</f>
        <v>0.27692748633646797</v>
      </c>
      <c r="T4" s="2">
        <f t="shared" ref="T4:T9" si="13">A4*(1-S4)</f>
        <v>0.15907595300597707</v>
      </c>
      <c r="U4" s="2">
        <f t="shared" ref="U4:U33" si="14">R4*S4*A4</f>
        <v>4.282165910268388E-2</v>
      </c>
    </row>
    <row r="5" spans="1:21" x14ac:dyDescent="0.35">
      <c r="A5" s="1">
        <f>'Table S3'!A8</f>
        <v>0.24</v>
      </c>
      <c r="B5" s="1">
        <f>'Table S3'!D8</f>
        <v>16.16</v>
      </c>
      <c r="C5" s="1">
        <f>'Table S3'!E8</f>
        <v>28.44</v>
      </c>
      <c r="D5" s="1">
        <f>'Table S3'!F8</f>
        <v>32.200000000000003</v>
      </c>
      <c r="E5">
        <f t="shared" si="0"/>
        <v>4.3981476601011316E-3</v>
      </c>
      <c r="F5">
        <f t="shared" si="1"/>
        <v>-1.5837931629098412E-2</v>
      </c>
      <c r="G5">
        <f t="shared" si="2"/>
        <v>1.3158026509963283E-2</v>
      </c>
      <c r="H5">
        <v>0.71046863781258385</v>
      </c>
      <c r="I5">
        <v>0.30909581756969301</v>
      </c>
      <c r="J5">
        <f t="shared" si="3"/>
        <v>2.2005244784755327</v>
      </c>
      <c r="K5">
        <f t="shared" si="4"/>
        <v>0.12280773264448341</v>
      </c>
      <c r="L5">
        <f t="shared" si="5"/>
        <v>2.5039773938322157E-2</v>
      </c>
      <c r="M5">
        <f t="shared" si="6"/>
        <v>4.0018896289492678E-2</v>
      </c>
      <c r="N5">
        <f t="shared" si="7"/>
        <v>-4.5102810375396984E-17</v>
      </c>
      <c r="O5">
        <f t="shared" si="8"/>
        <v>-4.7339984308916033E-13</v>
      </c>
      <c r="P5">
        <f t="shared" si="9"/>
        <v>1.452714527140079E-12</v>
      </c>
      <c r="Q5">
        <f t="shared" si="10"/>
        <v>-2.6030762975434908E-11</v>
      </c>
      <c r="R5" s="2">
        <f t="shared" si="11"/>
        <v>0.71046863778655311</v>
      </c>
      <c r="S5" s="2">
        <f t="shared" si="12"/>
        <v>0.30909581757114574</v>
      </c>
      <c r="T5" s="2">
        <f t="shared" si="13"/>
        <v>0.16581700378292499</v>
      </c>
      <c r="U5" s="2">
        <f t="shared" si="14"/>
        <v>5.2704692269270277E-2</v>
      </c>
    </row>
    <row r="6" spans="1:21" x14ac:dyDescent="0.35">
      <c r="A6" s="1">
        <f>'Table S3'!A9</f>
        <v>0.26</v>
      </c>
      <c r="B6" s="1">
        <f>'Table S3'!D9</f>
        <v>15.56</v>
      </c>
      <c r="C6" s="1">
        <f>'Table S3'!E9</f>
        <v>30.77</v>
      </c>
      <c r="D6" s="1">
        <f>'Table S3'!F9</f>
        <v>35.82</v>
      </c>
      <c r="E6">
        <f t="shared" si="0"/>
        <v>8.6504208428709317E-3</v>
      </c>
      <c r="F6">
        <f t="shared" si="1"/>
        <v>-1.7250270833209125E-2</v>
      </c>
      <c r="G6">
        <f t="shared" si="2"/>
        <v>1.2539183709991575E-2</v>
      </c>
      <c r="H6">
        <v>0.55060582897882138</v>
      </c>
      <c r="I6">
        <v>0.34707064760834627</v>
      </c>
      <c r="J6">
        <f t="shared" si="3"/>
        <v>2.0477526336197709</v>
      </c>
      <c r="K6">
        <f t="shared" si="4"/>
        <v>0.20232495555766106</v>
      </c>
      <c r="L6">
        <f t="shared" si="5"/>
        <v>5.2479981189524093E-2</v>
      </c>
      <c r="M6">
        <f t="shared" si="6"/>
        <v>6.6530632051754468E-2</v>
      </c>
      <c r="N6">
        <f t="shared" si="7"/>
        <v>1.420738526825005E-15</v>
      </c>
      <c r="O6">
        <f t="shared" si="8"/>
        <v>3.4911665453083579E-10</v>
      </c>
      <c r="P6">
        <f t="shared" si="9"/>
        <v>-1.0616904555650737E-9</v>
      </c>
      <c r="Q6">
        <f t="shared" si="10"/>
        <v>1.0745490299100966E-8</v>
      </c>
      <c r="R6" s="2">
        <f t="shared" si="11"/>
        <v>0.55060583972431165</v>
      </c>
      <c r="S6" s="2">
        <f t="shared" si="12"/>
        <v>0.34707064654665581</v>
      </c>
      <c r="T6" s="2">
        <f t="shared" si="13"/>
        <v>0.1697616318978695</v>
      </c>
      <c r="U6" s="2">
        <f t="shared" si="14"/>
        <v>4.9685772444225111E-2</v>
      </c>
    </row>
    <row r="7" spans="1:21" x14ac:dyDescent="0.35">
      <c r="A7" s="1">
        <f>'Table S3'!A10</f>
        <v>0.28000000000000003</v>
      </c>
      <c r="B7" s="1">
        <f>'Table S3'!D10</f>
        <v>16.02</v>
      </c>
      <c r="C7" s="1">
        <f>'Table S3'!E10</f>
        <v>35.96</v>
      </c>
      <c r="D7" s="1">
        <f>'Table S3'!F10</f>
        <v>39.32</v>
      </c>
      <c r="E7">
        <f t="shared" si="0"/>
        <v>1.9956831344751791E-3</v>
      </c>
      <c r="F7">
        <f t="shared" si="1"/>
        <v>-3.5051001128991177E-3</v>
      </c>
      <c r="G7">
        <f t="shared" si="2"/>
        <v>2.4491154808463644E-3</v>
      </c>
      <c r="H7">
        <v>0.51504381414171185</v>
      </c>
      <c r="I7">
        <v>0.39302922159209236</v>
      </c>
      <c r="J7">
        <f t="shared" si="3"/>
        <v>2.0039893018047428</v>
      </c>
      <c r="K7">
        <f t="shared" si="4"/>
        <v>0.25540325251377977</v>
      </c>
      <c r="L7">
        <f t="shared" si="5"/>
        <v>7.8048144019172025E-2</v>
      </c>
      <c r="M7">
        <f t="shared" si="6"/>
        <v>9.1176824245519011E-2</v>
      </c>
      <c r="N7">
        <f t="shared" si="7"/>
        <v>-1.0408340855860843E-17</v>
      </c>
      <c r="O7">
        <f t="shared" si="8"/>
        <v>1.1205974841631272E-15</v>
      </c>
      <c r="P7">
        <f t="shared" si="9"/>
        <v>-3.147911722909631E-15</v>
      </c>
      <c r="Q7">
        <f t="shared" si="10"/>
        <v>2.4658938415598211E-14</v>
      </c>
      <c r="R7" s="2">
        <f t="shared" si="11"/>
        <v>0.5150438141417365</v>
      </c>
      <c r="S7" s="2">
        <f t="shared" si="12"/>
        <v>0.3930292215920892</v>
      </c>
      <c r="T7" s="2">
        <f t="shared" si="13"/>
        <v>0.16995181795421505</v>
      </c>
      <c r="U7" s="2">
        <f t="shared" si="14"/>
        <v>5.6679635420225263E-2</v>
      </c>
    </row>
    <row r="8" spans="1:21" x14ac:dyDescent="0.35">
      <c r="A8" s="1">
        <f>'Table S3'!A11</f>
        <v>0.3</v>
      </c>
      <c r="B8" s="1">
        <f>'Table S3'!D11</f>
        <v>18.13</v>
      </c>
      <c r="C8" s="1">
        <f>'Table S3'!E11</f>
        <v>41.53</v>
      </c>
      <c r="D8" s="1">
        <f>'Table S3'!F11</f>
        <v>42.64</v>
      </c>
      <c r="E8">
        <f t="shared" si="0"/>
        <v>-3.9851621072839738E-3</v>
      </c>
      <c r="F8">
        <f t="shared" si="1"/>
        <v>8.1243916490623125E-3</v>
      </c>
      <c r="G8">
        <f t="shared" si="2"/>
        <v>-5.943566424196689E-3</v>
      </c>
      <c r="H8">
        <v>0.55673457641925317</v>
      </c>
      <c r="I8">
        <v>0.43400171675997368</v>
      </c>
      <c r="J8">
        <f t="shared" si="3"/>
        <v>2.0548348061550685</v>
      </c>
      <c r="K8">
        <f t="shared" si="4"/>
        <v>0.24854067238933406</v>
      </c>
      <c r="L8">
        <f t="shared" si="5"/>
        <v>8.0125873121241975E-2</v>
      </c>
      <c r="M8">
        <f t="shared" si="6"/>
        <v>0.10287296713135058</v>
      </c>
      <c r="N8">
        <f t="shared" si="7"/>
        <v>0</v>
      </c>
      <c r="O8">
        <f t="shared" si="8"/>
        <v>-7.5487576259303246E-18</v>
      </c>
      <c r="P8">
        <f t="shared" si="9"/>
        <v>1.8237767883736595E-17</v>
      </c>
      <c r="Q8">
        <f t="shared" si="10"/>
        <v>-1.507825655809534E-16</v>
      </c>
      <c r="R8" s="2">
        <f t="shared" si="11"/>
        <v>0.55673457641925306</v>
      </c>
      <c r="S8" s="2">
        <f t="shared" si="12"/>
        <v>0.43400171675997368</v>
      </c>
      <c r="T8" s="2">
        <f t="shared" si="13"/>
        <v>0.16979948497200789</v>
      </c>
      <c r="U8" s="2">
        <f t="shared" si="14"/>
        <v>7.2487128583677771E-2</v>
      </c>
    </row>
    <row r="9" spans="1:21" x14ac:dyDescent="0.35">
      <c r="A9" s="1">
        <f>'Table S3'!A12</f>
        <v>0.32</v>
      </c>
      <c r="B9" s="1">
        <f>'Table S3'!D12</f>
        <v>17.39</v>
      </c>
      <c r="C9" s="1">
        <f>'Table S3'!E12</f>
        <v>43.23</v>
      </c>
      <c r="D9" s="1">
        <f>'Table S3'!F12</f>
        <v>46.85</v>
      </c>
      <c r="E9">
        <f t="shared" si="0"/>
        <v>-2.4824591316885414E-3</v>
      </c>
      <c r="F9">
        <f t="shared" si="1"/>
        <v>3.6403452095197797E-3</v>
      </c>
      <c r="G9">
        <f t="shared" si="2"/>
        <v>-2.3840410306382731E-3</v>
      </c>
      <c r="H9">
        <v>0.4635330662918043</v>
      </c>
      <c r="I9">
        <v>0.47549774722791793</v>
      </c>
      <c r="J9">
        <f t="shared" si="3"/>
        <v>1.9309832188769218</v>
      </c>
      <c r="K9">
        <f t="shared" si="4"/>
        <v>0.36776598828740764</v>
      </c>
      <c r="L9">
        <f t="shared" si="5"/>
        <v>0.14644375663982098</v>
      </c>
      <c r="M9">
        <f t="shared" si="6"/>
        <v>0.14752861443977644</v>
      </c>
      <c r="N9">
        <f t="shared" si="7"/>
        <v>-2.5153490401663703E-17</v>
      </c>
      <c r="O9">
        <f t="shared" si="8"/>
        <v>-2.6047957193964244E-17</v>
      </c>
      <c r="P9">
        <f t="shared" si="9"/>
        <v>3.9965000116569741E-17</v>
      </c>
      <c r="Q9">
        <f t="shared" si="10"/>
        <v>-2.7823463351158872E-16</v>
      </c>
      <c r="R9" s="2">
        <f t="shared" si="11"/>
        <v>0.46353306629180402</v>
      </c>
      <c r="S9" s="2">
        <f t="shared" si="12"/>
        <v>0.47549774722791799</v>
      </c>
      <c r="T9" s="2">
        <f t="shared" si="13"/>
        <v>0.16784072088706622</v>
      </c>
      <c r="U9" s="2">
        <f t="shared" si="14"/>
        <v>7.0530857211968639E-2</v>
      </c>
    </row>
    <row r="10" spans="1:21" x14ac:dyDescent="0.35">
      <c r="A10" s="1">
        <f>'Table S3'!A13</f>
        <v>0.34</v>
      </c>
      <c r="B10" s="1">
        <f>'Table S3'!D13</f>
        <v>18.37</v>
      </c>
      <c r="C10" s="1">
        <f>'Table S3'!E13</f>
        <v>48.06</v>
      </c>
      <c r="D10" s="1">
        <f>'Table S3'!F13</f>
        <v>50.95</v>
      </c>
      <c r="E10">
        <f t="shared" ref="E10:E33" si="15">B10/100-$I10*(1-EXP(-$H10))</f>
        <v>-7.950091603632109E-3</v>
      </c>
      <c r="F10">
        <f t="shared" ref="F10:F33" si="16">C10/100-$I10*(1-EXP(-5*$H10))</f>
        <v>1.1405062957724588E-2</v>
      </c>
      <c r="G10">
        <f t="shared" ref="G10:G33" si="17">D10/100-$I10*(1-EXP(-10*$H10))</f>
        <v>-7.4047720571179809E-3</v>
      </c>
      <c r="H10">
        <v>0.45717615293298886</v>
      </c>
      <c r="I10">
        <v>0.52230526746299211</v>
      </c>
      <c r="J10">
        <f t="shared" si="3"/>
        <v>1.9210367507058472</v>
      </c>
      <c r="K10">
        <f t="shared" ref="K10:K33" si="18">(1-EXP(-H10))*I10*EXP(-H10)+(1-EXP(-5*H10))*5*I10*EXP(-5*H10)+(1-EXP(-10*H10))*10*I10*EXP(-10*H10)</f>
        <v>0.41332342855580906</v>
      </c>
      <c r="L10">
        <f t="shared" ref="L10:L33" si="19">I10^2*EXP(-2*H10)+25*I10^2*EXP(-10*H10)+100*I10^2*EXP(-20*H10)</f>
        <v>0.18276706032041351</v>
      </c>
      <c r="M10">
        <f t="shared" ref="M10:M33" si="20">J10*L10-K10^2</f>
        <v>0.18026598310085776</v>
      </c>
      <c r="N10">
        <f t="shared" ref="N10:N33" si="21">E10*(1-EXP(-H10))+F10*(1-EXP(-5*H10))+G10*(1-EXP(-10*H10))</f>
        <v>-1.3704315460216776E-16</v>
      </c>
      <c r="O10">
        <f t="shared" ref="O10:O33" si="22">E10*(I10*EXP(-H10))+F10*(5*I10*EXP(-5*H10))+G10*(10*I10*EXP(-10*H10))</f>
        <v>-1.2879535220451654E-12</v>
      </c>
      <c r="P10">
        <f t="shared" ref="P10:P33" si="23">1/M10*(L10*N10-K10*O10)</f>
        <v>2.9529493552863278E-12</v>
      </c>
      <c r="Q10">
        <f t="shared" ref="Q10:Q33" si="24">1/M10*(-K10*N10+J10*O10)</f>
        <v>-1.3724993275736355E-11</v>
      </c>
      <c r="R10" s="2">
        <f t="shared" ref="R10:R33" si="25">H10+Q10</f>
        <v>0.45717615291926389</v>
      </c>
      <c r="S10" s="2">
        <f t="shared" ref="S10:S33" si="26">I10+P10</f>
        <v>0.52230526746594508</v>
      </c>
      <c r="T10" s="2">
        <f t="shared" ref="T10:T33" si="27">A10*(1-S10)</f>
        <v>0.16241620906157869</v>
      </c>
      <c r="U10" s="2">
        <f t="shared" si="14"/>
        <v>8.1187074362046308E-2</v>
      </c>
    </row>
    <row r="11" spans="1:21" x14ac:dyDescent="0.35">
      <c r="A11" s="1">
        <f>'Table S3'!A14</f>
        <v>0.36</v>
      </c>
      <c r="B11" s="1">
        <f>'Table S3'!D14</f>
        <v>18.62</v>
      </c>
      <c r="C11" s="1">
        <f>'Table S3'!E14</f>
        <v>47.64</v>
      </c>
      <c r="D11" s="1">
        <f>'Table S3'!F14</f>
        <v>55.29</v>
      </c>
      <c r="E11">
        <f t="shared" si="15"/>
        <v>4.5889115843908979E-3</v>
      </c>
      <c r="F11">
        <f t="shared" si="16"/>
        <v>-5.2630523295146281E-3</v>
      </c>
      <c r="G11">
        <f t="shared" si="17"/>
        <v>3.0949527118984133E-3</v>
      </c>
      <c r="H11">
        <v>0.39113022377649653</v>
      </c>
      <c r="I11">
        <v>0.56103381398370178</v>
      </c>
      <c r="J11">
        <f t="shared" si="3"/>
        <v>1.8022283105217451</v>
      </c>
      <c r="K11">
        <f t="shared" si="18"/>
        <v>0.57357241007646864</v>
      </c>
      <c r="L11">
        <f t="shared" si="19"/>
        <v>0.31406306996708733</v>
      </c>
      <c r="M11">
        <f t="shared" si="20"/>
        <v>0.23702804638312774</v>
      </c>
      <c r="N11">
        <f t="shared" si="21"/>
        <v>-9.1072982488782372E-18</v>
      </c>
      <c r="O11">
        <f t="shared" si="22"/>
        <v>1.7143946852427039E-15</v>
      </c>
      <c r="P11">
        <f t="shared" si="23"/>
        <v>-4.1606458498587807E-15</v>
      </c>
      <c r="Q11">
        <f t="shared" si="24"/>
        <v>1.3057333844602021E-14</v>
      </c>
      <c r="R11" s="2">
        <f t="shared" si="25"/>
        <v>0.39113022377650958</v>
      </c>
      <c r="S11" s="2">
        <f t="shared" si="26"/>
        <v>0.56103381398369767</v>
      </c>
      <c r="T11" s="2">
        <f t="shared" si="27"/>
        <v>0.15802782696586884</v>
      </c>
      <c r="U11" s="2">
        <f t="shared" si="14"/>
        <v>7.899742123546763E-2</v>
      </c>
    </row>
    <row r="12" spans="1:21" x14ac:dyDescent="0.35">
      <c r="A12" s="1">
        <f>'Table S3'!A15</f>
        <v>0.38</v>
      </c>
      <c r="B12" s="1">
        <f>'Table S3'!D15</f>
        <v>18.46</v>
      </c>
      <c r="C12" s="1">
        <f>'Table S3'!E15</f>
        <v>49.86</v>
      </c>
      <c r="D12" s="1">
        <f>'Table S3'!F15</f>
        <v>60</v>
      </c>
      <c r="E12">
        <f t="shared" si="15"/>
        <v>6.3830119211136793E-3</v>
      </c>
      <c r="F12">
        <f t="shared" si="16"/>
        <v>-6.2073142752602783E-3</v>
      </c>
      <c r="G12">
        <f t="shared" si="17"/>
        <v>3.3452115483454392E-3</v>
      </c>
      <c r="H12">
        <v>0.3408094977462503</v>
      </c>
      <c r="I12">
        <v>0.61708282453032937</v>
      </c>
      <c r="J12">
        <f t="shared" si="3"/>
        <v>1.6875091524185866</v>
      </c>
      <c r="K12">
        <f t="shared" si="18"/>
        <v>0.78350211305080408</v>
      </c>
      <c r="L12">
        <f t="shared" si="19"/>
        <v>0.54947844328329198</v>
      </c>
      <c r="M12">
        <f t="shared" si="20"/>
        <v>0.3133743409421974</v>
      </c>
      <c r="N12">
        <f t="shared" si="21"/>
        <v>-6.2883726004159257E-17</v>
      </c>
      <c r="O12">
        <f t="shared" si="22"/>
        <v>9.783840404509192E-16</v>
      </c>
      <c r="P12">
        <f t="shared" si="23"/>
        <v>-2.5564288784220058E-15</v>
      </c>
      <c r="Q12">
        <f t="shared" si="24"/>
        <v>5.4257842232066908E-15</v>
      </c>
      <c r="R12" s="2">
        <f t="shared" si="25"/>
        <v>0.34080949774625574</v>
      </c>
      <c r="S12" s="2">
        <f t="shared" si="26"/>
        <v>0.61708282453032681</v>
      </c>
      <c r="T12" s="2">
        <f t="shared" si="27"/>
        <v>0.1455085266784758</v>
      </c>
      <c r="U12" s="2">
        <f t="shared" si="14"/>
        <v>7.991692124848819E-2</v>
      </c>
    </row>
    <row r="13" spans="1:21" x14ac:dyDescent="0.35">
      <c r="A13" s="1">
        <f>'Table S3'!A16</f>
        <v>0.4</v>
      </c>
      <c r="B13" s="1">
        <f>'Table S3'!D16</f>
        <v>19.88</v>
      </c>
      <c r="C13" s="1">
        <f>'Table S3'!E16</f>
        <v>56.21</v>
      </c>
      <c r="D13" s="1">
        <f>'Table S3'!F16</f>
        <v>63.5</v>
      </c>
      <c r="E13">
        <f t="shared" si="15"/>
        <v>-6.6248996772791946E-3</v>
      </c>
      <c r="F13">
        <f t="shared" si="16"/>
        <v>7.2468358497727037E-3</v>
      </c>
      <c r="G13">
        <f t="shared" si="17"/>
        <v>-4.1617174140351487E-3</v>
      </c>
      <c r="H13">
        <v>0.37684403751563439</v>
      </c>
      <c r="I13">
        <v>0.65426747357187598</v>
      </c>
      <c r="J13">
        <f t="shared" si="3"/>
        <v>1.7721315254985277</v>
      </c>
      <c r="K13">
        <f t="shared" si="18"/>
        <v>0.71003892243933109</v>
      </c>
      <c r="L13">
        <f t="shared" si="19"/>
        <v>0.47135816599492353</v>
      </c>
      <c r="M13">
        <f t="shared" si="20"/>
        <v>0.33115339438196567</v>
      </c>
      <c r="N13">
        <f t="shared" si="21"/>
        <v>-5.377642775528102E-17</v>
      </c>
      <c r="O13">
        <f t="shared" si="22"/>
        <v>-2.5695591487906455E-17</v>
      </c>
      <c r="P13">
        <f t="shared" si="23"/>
        <v>-2.1449540875852922E-17</v>
      </c>
      <c r="Q13">
        <f t="shared" si="24"/>
        <v>-2.2203036570942045E-17</v>
      </c>
      <c r="R13" s="2">
        <f t="shared" si="25"/>
        <v>0.37684403751563439</v>
      </c>
      <c r="S13" s="2">
        <f t="shared" si="26"/>
        <v>0.65426747357187598</v>
      </c>
      <c r="T13" s="2">
        <f t="shared" si="27"/>
        <v>0.13829301057124962</v>
      </c>
      <c r="U13" s="2">
        <f t="shared" si="14"/>
        <v>9.8622718542391741E-2</v>
      </c>
    </row>
    <row r="14" spans="1:21" x14ac:dyDescent="0.35">
      <c r="A14" s="1">
        <f>'Table S3'!A17</f>
        <v>0.42</v>
      </c>
      <c r="B14" s="1">
        <f>'Table S3'!D17</f>
        <v>22.33</v>
      </c>
      <c r="C14" s="1">
        <f>'Table S3'!E17</f>
        <v>59.65</v>
      </c>
      <c r="D14" s="1">
        <f>'Table S3'!F17</f>
        <v>65.62</v>
      </c>
      <c r="E14">
        <f t="shared" si="15"/>
        <v>-6.3311801442705595E-3</v>
      </c>
      <c r="F14">
        <f t="shared" si="16"/>
        <v>7.9635526304711046E-3</v>
      </c>
      <c r="G14">
        <f t="shared" si="17"/>
        <v>-4.8904121823072355E-3</v>
      </c>
      <c r="H14">
        <v>0.41866164604410783</v>
      </c>
      <c r="I14">
        <v>0.67129245970913365</v>
      </c>
      <c r="J14">
        <f t="shared" si="3"/>
        <v>1.8554901900013023</v>
      </c>
      <c r="K14">
        <f t="shared" si="18"/>
        <v>0.61432033152796672</v>
      </c>
      <c r="L14">
        <f t="shared" si="19"/>
        <v>0.37668680269965488</v>
      </c>
      <c r="M14">
        <f t="shared" si="20"/>
        <v>0.32154919738353471</v>
      </c>
      <c r="N14">
        <f t="shared" si="21"/>
        <v>6.3317406873153459E-17</v>
      </c>
      <c r="O14">
        <f t="shared" si="22"/>
        <v>9.0704353750137301E-16</v>
      </c>
      <c r="P14">
        <f t="shared" si="23"/>
        <v>-1.6587335918045534E-15</v>
      </c>
      <c r="Q14">
        <f t="shared" si="24"/>
        <v>5.1131000442057324E-15</v>
      </c>
      <c r="R14" s="2">
        <f t="shared" si="25"/>
        <v>0.41866164604411293</v>
      </c>
      <c r="S14" s="2">
        <f t="shared" si="26"/>
        <v>0.67129245970913198</v>
      </c>
      <c r="T14" s="2">
        <f t="shared" si="27"/>
        <v>0.13805716692216455</v>
      </c>
      <c r="U14" s="2">
        <f t="shared" si="14"/>
        <v>0.11803865058670714</v>
      </c>
    </row>
    <row r="15" spans="1:21" x14ac:dyDescent="0.35">
      <c r="A15" s="1">
        <f>'Table S3'!A18</f>
        <v>0.44</v>
      </c>
      <c r="B15" s="1">
        <f>'Table S3'!D18</f>
        <v>23.06</v>
      </c>
      <c r="C15" s="1">
        <f>'Table S3'!E18</f>
        <v>60.86</v>
      </c>
      <c r="D15" s="1">
        <f>'Table S3'!F18</f>
        <v>68.599999999999994</v>
      </c>
      <c r="E15">
        <f t="shared" si="15"/>
        <v>-1.6983819110214515E-3</v>
      </c>
      <c r="F15">
        <f t="shared" si="16"/>
        <v>2.0303253488419548E-3</v>
      </c>
      <c r="G15">
        <f t="shared" si="17"/>
        <v>-1.2179577193581759E-3</v>
      </c>
      <c r="H15">
        <v>0.40354441720095952</v>
      </c>
      <c r="I15">
        <v>0.69958510168030608</v>
      </c>
      <c r="J15">
        <f t="shared" si="3"/>
        <v>1.8269769977979979</v>
      </c>
      <c r="K15">
        <f t="shared" si="18"/>
        <v>0.67988993541768405</v>
      </c>
      <c r="L15">
        <f t="shared" si="19"/>
        <v>0.44994824508318781</v>
      </c>
      <c r="M15">
        <f t="shared" si="20"/>
        <v>0.35979476968429763</v>
      </c>
      <c r="N15">
        <f t="shared" si="21"/>
        <v>-2.9707139526102821E-17</v>
      </c>
      <c r="O15">
        <f t="shared" si="22"/>
        <v>-1.5856456772600502E-17</v>
      </c>
      <c r="P15">
        <f t="shared" si="23"/>
        <v>-7.1875139469198768E-18</v>
      </c>
      <c r="Q15">
        <f t="shared" si="24"/>
        <v>-2.438000036512494E-17</v>
      </c>
      <c r="R15" s="2">
        <f t="shared" si="25"/>
        <v>0.40354441720095952</v>
      </c>
      <c r="S15" s="2">
        <f t="shared" si="26"/>
        <v>0.69958510168030608</v>
      </c>
      <c r="T15" s="2">
        <f t="shared" si="27"/>
        <v>0.13218255526066533</v>
      </c>
      <c r="U15" s="2">
        <f t="shared" si="14"/>
        <v>0.12421801134162337</v>
      </c>
    </row>
    <row r="16" spans="1:21" x14ac:dyDescent="0.35">
      <c r="A16" s="1">
        <f>'Table S3'!A19</f>
        <v>0.46</v>
      </c>
      <c r="B16" s="1">
        <f>'Table S3'!D19</f>
        <v>22.09</v>
      </c>
      <c r="C16" s="1">
        <f>'Table S3'!E19</f>
        <v>63.79</v>
      </c>
      <c r="D16" s="1">
        <f>'Table S3'!F19</f>
        <v>72.52</v>
      </c>
      <c r="E16">
        <f t="shared" si="15"/>
        <v>-8.486391863361864E-3</v>
      </c>
      <c r="F16">
        <f t="shared" si="16"/>
        <v>8.9361545799215847E-3</v>
      </c>
      <c r="G16">
        <f t="shared" si="17"/>
        <v>-5.0310859249806938E-3</v>
      </c>
      <c r="H16">
        <v>0.36526216150124735</v>
      </c>
      <c r="I16">
        <v>0.74966470346952807</v>
      </c>
      <c r="J16">
        <f t="shared" si="3"/>
        <v>1.7463630263674759</v>
      </c>
      <c r="K16">
        <f t="shared" si="18"/>
        <v>0.85483210994157388</v>
      </c>
      <c r="L16">
        <f t="shared" si="19"/>
        <v>0.67267349896137185</v>
      </c>
      <c r="M16">
        <f t="shared" si="20"/>
        <v>0.4439941912162173</v>
      </c>
      <c r="N16">
        <f t="shared" si="21"/>
        <v>2.3418766925686896E-17</v>
      </c>
      <c r="O16">
        <f t="shared" si="22"/>
        <v>-1.2524703496552547E-15</v>
      </c>
      <c r="P16">
        <f t="shared" si="23"/>
        <v>2.4468902454520285E-15</v>
      </c>
      <c r="Q16">
        <f t="shared" si="24"/>
        <v>-4.971432212111727E-15</v>
      </c>
      <c r="R16" s="2">
        <f t="shared" si="25"/>
        <v>0.36526216150124236</v>
      </c>
      <c r="S16" s="2">
        <f t="shared" si="26"/>
        <v>0.74966470346953051</v>
      </c>
      <c r="T16" s="2">
        <f t="shared" si="27"/>
        <v>0.11515423640401597</v>
      </c>
      <c r="U16" s="2">
        <f t="shared" si="14"/>
        <v>0.12595910899561558</v>
      </c>
    </row>
    <row r="17" spans="1:21" x14ac:dyDescent="0.35">
      <c r="A17" s="1">
        <f>'Table S3'!A20</f>
        <v>0.48</v>
      </c>
      <c r="B17" s="1">
        <f>'Table S3'!D20</f>
        <v>24.27</v>
      </c>
      <c r="C17" s="1">
        <f>'Table S3'!E20</f>
        <v>64.099999999999994</v>
      </c>
      <c r="D17" s="1">
        <f>'Table S3'!F20</f>
        <v>76.010000000000005</v>
      </c>
      <c r="E17">
        <f t="shared" si="15"/>
        <v>7.5269404570711962E-3</v>
      </c>
      <c r="F17">
        <f t="shared" si="16"/>
        <v>-7.8053375403830394E-3</v>
      </c>
      <c r="G17">
        <f t="shared" si="17"/>
        <v>4.3586486771592936E-3</v>
      </c>
      <c r="H17">
        <v>0.36058041520031991</v>
      </c>
      <c r="I17">
        <v>0.77684479922495997</v>
      </c>
      <c r="J17">
        <f t="shared" si="3"/>
        <v>1.7355771749103788</v>
      </c>
      <c r="K17">
        <f t="shared" si="18"/>
        <v>0.90396114400780303</v>
      </c>
      <c r="L17">
        <f t="shared" si="19"/>
        <v>0.74779641861781121</v>
      </c>
      <c r="M17">
        <f t="shared" si="20"/>
        <v>0.48071264575690376</v>
      </c>
      <c r="N17">
        <f t="shared" si="21"/>
        <v>-1.0234868508263162E-16</v>
      </c>
      <c r="O17">
        <f t="shared" si="22"/>
        <v>2.1738253558334364E-16</v>
      </c>
      <c r="P17">
        <f t="shared" si="23"/>
        <v>-5.67992850028637E-16</v>
      </c>
      <c r="Q17">
        <f t="shared" si="24"/>
        <v>9.7730610081592042E-16</v>
      </c>
      <c r="R17" s="2">
        <f t="shared" si="25"/>
        <v>0.36058041520032091</v>
      </c>
      <c r="S17" s="2">
        <f t="shared" si="26"/>
        <v>0.77684479922495941</v>
      </c>
      <c r="T17" s="2">
        <f t="shared" si="27"/>
        <v>0.10711449637201947</v>
      </c>
      <c r="U17" s="2">
        <f t="shared" si="14"/>
        <v>0.13445520972035799</v>
      </c>
    </row>
    <row r="18" spans="1:21" x14ac:dyDescent="0.35">
      <c r="A18" s="1">
        <f>'Table S3'!A21</f>
        <v>0.5</v>
      </c>
      <c r="B18" s="1">
        <f>'Table S3'!D21</f>
        <v>26.17</v>
      </c>
      <c r="C18" s="1">
        <f>'Table S3'!E21</f>
        <v>66.66</v>
      </c>
      <c r="D18" s="1">
        <f>'Table S3'!F21</f>
        <v>81.010000000000005</v>
      </c>
      <c r="E18">
        <f t="shared" si="15"/>
        <v>1.6676159109180771E-2</v>
      </c>
      <c r="F18">
        <f t="shared" si="16"/>
        <v>-1.6832341106890358E-2</v>
      </c>
      <c r="G18">
        <f t="shared" si="17"/>
        <v>9.2624398528345919E-3</v>
      </c>
      <c r="H18">
        <v>0.35229926015789126</v>
      </c>
      <c r="I18">
        <v>0.82518972441725968</v>
      </c>
      <c r="J18">
        <f t="shared" si="3"/>
        <v>1.7159522683989168</v>
      </c>
      <c r="K18">
        <f t="shared" si="18"/>
        <v>0.99563000935848256</v>
      </c>
      <c r="L18">
        <f t="shared" si="19"/>
        <v>0.89827413594685523</v>
      </c>
      <c r="M18">
        <f t="shared" si="20"/>
        <v>0.5501164256869111</v>
      </c>
      <c r="N18">
        <f t="shared" si="21"/>
        <v>0</v>
      </c>
      <c r="O18">
        <f t="shared" si="22"/>
        <v>2.846113102139558E-13</v>
      </c>
      <c r="P18">
        <f t="shared" si="23"/>
        <v>-5.1510470914955803E-13</v>
      </c>
      <c r="Q18">
        <f t="shared" si="24"/>
        <v>8.8777466108888312E-13</v>
      </c>
      <c r="R18" s="2">
        <f t="shared" si="25"/>
        <v>0.35229926015877905</v>
      </c>
      <c r="S18" s="2">
        <f t="shared" si="26"/>
        <v>0.82518972441674454</v>
      </c>
      <c r="T18" s="2">
        <f t="shared" si="27"/>
        <v>8.7405137791627729E-2</v>
      </c>
      <c r="U18" s="2">
        <f t="shared" si="14"/>
        <v>0.14535686470132295</v>
      </c>
    </row>
    <row r="19" spans="1:21" x14ac:dyDescent="0.35">
      <c r="A19" s="1">
        <f>'Table S3'!A22</f>
        <v>0.52</v>
      </c>
      <c r="B19" s="1">
        <f>'Table S3'!D22</f>
        <v>27.29</v>
      </c>
      <c r="C19" s="1">
        <f>'Table S3'!E22</f>
        <v>69.95</v>
      </c>
      <c r="D19" s="1">
        <f>'Table S3'!F22</f>
        <v>84.98</v>
      </c>
      <c r="E19">
        <f t="shared" si="15"/>
        <v>1.6761756040272469E-2</v>
      </c>
      <c r="F19">
        <f t="shared" si="16"/>
        <v>-1.6810769674232451E-2</v>
      </c>
      <c r="G19">
        <f t="shared" si="17"/>
        <v>9.2179082596037798E-3</v>
      </c>
      <c r="H19">
        <v>0.35032937044636075</v>
      </c>
      <c r="I19">
        <v>0.86666711284915132</v>
      </c>
      <c r="J19">
        <f t="shared" si="3"/>
        <v>1.7111780525082425</v>
      </c>
      <c r="K19">
        <f t="shared" si="18"/>
        <v>1.0547938584525633</v>
      </c>
      <c r="L19">
        <f t="shared" si="19"/>
        <v>1.0059640806951686</v>
      </c>
      <c r="M19">
        <f t="shared" si="20"/>
        <v>0.60879357266795697</v>
      </c>
      <c r="N19">
        <f t="shared" si="21"/>
        <v>-1.457167719820518E-16</v>
      </c>
      <c r="O19">
        <f t="shared" si="22"/>
        <v>3.0427613553762889E-13</v>
      </c>
      <c r="P19">
        <f t="shared" si="23"/>
        <v>-5.2742867088787166E-13</v>
      </c>
      <c r="Q19">
        <f t="shared" si="24"/>
        <v>8.555023731734396E-13</v>
      </c>
      <c r="R19" s="2">
        <f t="shared" si="25"/>
        <v>0.35032937044721624</v>
      </c>
      <c r="S19" s="2">
        <f t="shared" si="26"/>
        <v>0.86666711284862386</v>
      </c>
      <c r="T19" s="2">
        <f t="shared" si="27"/>
        <v>6.9333101318715604E-2</v>
      </c>
      <c r="U19" s="2">
        <f t="shared" si="14"/>
        <v>0.15788185089641377</v>
      </c>
    </row>
    <row r="20" spans="1:21" x14ac:dyDescent="0.35">
      <c r="A20" s="1">
        <f>'Table S3'!A23</f>
        <v>0.54</v>
      </c>
      <c r="B20" s="1">
        <f>'Table S3'!D23</f>
        <v>28.35</v>
      </c>
      <c r="C20" s="1">
        <f>'Table S3'!E23</f>
        <v>71.67</v>
      </c>
      <c r="D20" s="1">
        <f>'Table S3'!F23</f>
        <v>86.29</v>
      </c>
      <c r="E20">
        <f t="shared" si="15"/>
        <v>1.64783671440904E-2</v>
      </c>
      <c r="F20">
        <f t="shared" si="16"/>
        <v>-1.7246159998144273E-2</v>
      </c>
      <c r="G20">
        <f t="shared" si="17"/>
        <v>9.6782251071526604E-3</v>
      </c>
      <c r="H20">
        <v>0.36339975355303444</v>
      </c>
      <c r="I20">
        <v>0.87636697425507704</v>
      </c>
      <c r="J20">
        <f t="shared" si="3"/>
        <v>1.7420985511854274</v>
      </c>
      <c r="K20">
        <f t="shared" si="18"/>
        <v>1.0073797203771802</v>
      </c>
      <c r="L20">
        <f t="shared" si="19"/>
        <v>0.93196397877679693</v>
      </c>
      <c r="M20">
        <f t="shared" si="20"/>
        <v>0.60875919615685858</v>
      </c>
      <c r="N20">
        <f t="shared" si="21"/>
        <v>-1.0408340855860843E-16</v>
      </c>
      <c r="O20">
        <f t="shared" si="22"/>
        <v>1.8718880612222932E-13</v>
      </c>
      <c r="P20">
        <f t="shared" si="23"/>
        <v>-3.0992091839890786E-13</v>
      </c>
      <c r="Q20">
        <f t="shared" si="24"/>
        <v>5.3585424502502612E-13</v>
      </c>
      <c r="R20" s="2">
        <f t="shared" si="25"/>
        <v>0.36339975355357029</v>
      </c>
      <c r="S20" s="2">
        <f t="shared" si="26"/>
        <v>0.87636697425476706</v>
      </c>
      <c r="T20" s="2">
        <f t="shared" si="27"/>
        <v>6.6761833902425793E-2</v>
      </c>
      <c r="U20" s="2">
        <f t="shared" si="14"/>
        <v>0.17197463293200205</v>
      </c>
    </row>
    <row r="21" spans="1:21" x14ac:dyDescent="0.35">
      <c r="A21" s="1">
        <f>'Table S3'!A24</f>
        <v>0.56000000000000005</v>
      </c>
      <c r="B21" s="1">
        <f>'Table S3'!D24</f>
        <v>27.76</v>
      </c>
      <c r="C21" s="1">
        <f>'Table S3'!E24</f>
        <v>75.58</v>
      </c>
      <c r="D21" s="1">
        <f>'Table S3'!F24</f>
        <v>88.07</v>
      </c>
      <c r="E21">
        <f t="shared" si="15"/>
        <v>1.5707075257708758E-3</v>
      </c>
      <c r="F21">
        <f t="shared" si="16"/>
        <v>-1.6507030711871984E-3</v>
      </c>
      <c r="G21">
        <f t="shared" si="17"/>
        <v>9.2838288815388914E-4</v>
      </c>
      <c r="H21">
        <v>0.36466208453652221</v>
      </c>
      <c r="I21">
        <v>0.90332964614805478</v>
      </c>
      <c r="J21">
        <f t="shared" si="3"/>
        <v>1.7449927348350267</v>
      </c>
      <c r="K21">
        <f t="shared" si="18"/>
        <v>1.0327245095599642</v>
      </c>
      <c r="L21">
        <f t="shared" si="19"/>
        <v>0.98102045775699087</v>
      </c>
      <c r="M21">
        <f t="shared" si="20"/>
        <v>0.64535365886461271</v>
      </c>
      <c r="N21">
        <f t="shared" si="21"/>
        <v>9.2482445313013528E-17</v>
      </c>
      <c r="O21">
        <f t="shared" si="22"/>
        <v>5.7001929218425396E-17</v>
      </c>
      <c r="P21">
        <f t="shared" si="23"/>
        <v>4.9368096084618398E-17</v>
      </c>
      <c r="Q21">
        <f t="shared" si="24"/>
        <v>6.1347205901178645E-18</v>
      </c>
      <c r="R21" s="2">
        <f t="shared" si="25"/>
        <v>0.36466208453652221</v>
      </c>
      <c r="S21" s="2">
        <f t="shared" si="26"/>
        <v>0.90332964614805478</v>
      </c>
      <c r="T21" s="2">
        <f t="shared" si="27"/>
        <v>5.4135398157089329E-2</v>
      </c>
      <c r="U21" s="2">
        <f t="shared" si="14"/>
        <v>0.18446964020127365</v>
      </c>
    </row>
    <row r="22" spans="1:21" x14ac:dyDescent="0.35">
      <c r="A22" s="1">
        <f>'Table S3'!A25</f>
        <v>0.57999999999999996</v>
      </c>
      <c r="B22" s="1">
        <f>'Table S3'!D25</f>
        <v>30.05</v>
      </c>
      <c r="C22" s="1">
        <f>'Table S3'!E25</f>
        <v>76.819999999999993</v>
      </c>
      <c r="D22" s="1">
        <f>'Table S3'!F25</f>
        <v>88.76</v>
      </c>
      <c r="E22">
        <f t="shared" si="15"/>
        <v>6.4549776644246548E-3</v>
      </c>
      <c r="F22">
        <f t="shared" si="16"/>
        <v>-7.5082439565895553E-3</v>
      </c>
      <c r="G22">
        <f t="shared" si="17"/>
        <v>4.4456016872626014E-3</v>
      </c>
      <c r="H22">
        <v>0.39535732856682249</v>
      </c>
      <c r="I22">
        <v>0.90043006943875903</v>
      </c>
      <c r="J22">
        <f t="shared" si="3"/>
        <v>1.810796701554523</v>
      </c>
      <c r="K22">
        <f t="shared" si="18"/>
        <v>0.90469445978613172</v>
      </c>
      <c r="L22">
        <f t="shared" si="19"/>
        <v>0.78643605042589448</v>
      </c>
      <c r="M22">
        <f t="shared" si="20"/>
        <v>0.60560374052705557</v>
      </c>
      <c r="N22">
        <f t="shared" si="21"/>
        <v>1.3530843112619095E-16</v>
      </c>
      <c r="O22">
        <f t="shared" si="22"/>
        <v>-8.6302492929846153E-17</v>
      </c>
      <c r="P22">
        <f t="shared" si="23"/>
        <v>3.0463618871146538E-16</v>
      </c>
      <c r="Q22">
        <f t="shared" si="24"/>
        <v>-4.6018384446069279E-16</v>
      </c>
      <c r="R22" s="2">
        <f t="shared" si="25"/>
        <v>0.39535732856682204</v>
      </c>
      <c r="S22" s="2">
        <f t="shared" si="26"/>
        <v>0.90043006943875936</v>
      </c>
      <c r="T22" s="2">
        <f t="shared" si="27"/>
        <v>5.7750559725519568E-2</v>
      </c>
      <c r="U22" s="2">
        <f t="shared" si="14"/>
        <v>0.20647514355243665</v>
      </c>
    </row>
    <row r="23" spans="1:21" x14ac:dyDescent="0.35">
      <c r="A23" s="1">
        <f>'Table S3'!A26</f>
        <v>0.6</v>
      </c>
      <c r="B23" s="1">
        <f>'Table S3'!D26</f>
        <v>33.49</v>
      </c>
      <c r="C23" s="1">
        <f>'Table S3'!E26</f>
        <v>76.900000000000006</v>
      </c>
      <c r="D23" s="1">
        <f>'Table S3'!F26</f>
        <v>89.59</v>
      </c>
      <c r="E23">
        <f t="shared" si="15"/>
        <v>1.7634064531560911E-2</v>
      </c>
      <c r="F23">
        <f t="shared" si="16"/>
        <v>-2.3823521492865152E-2</v>
      </c>
      <c r="G23">
        <f t="shared" si="17"/>
        <v>1.5092006802020386E-2</v>
      </c>
      <c r="H23">
        <v>0.43968806209009359</v>
      </c>
      <c r="I23">
        <v>0.89179102154120105</v>
      </c>
      <c r="J23">
        <f t="shared" si="3"/>
        <v>1.8924508174196579</v>
      </c>
      <c r="K23">
        <f t="shared" si="18"/>
        <v>0.75279457150553131</v>
      </c>
      <c r="L23">
        <f t="shared" si="19"/>
        <v>0.58700591733114893</v>
      </c>
      <c r="M23">
        <f t="shared" si="20"/>
        <v>0.54418016119531254</v>
      </c>
      <c r="N23">
        <f t="shared" si="21"/>
        <v>2.0816681711721685E-17</v>
      </c>
      <c r="O23">
        <f t="shared" si="22"/>
        <v>4.951154937427038E-12</v>
      </c>
      <c r="P23">
        <f t="shared" si="23"/>
        <v>-6.849184527189713E-12</v>
      </c>
      <c r="Q23">
        <f t="shared" si="24"/>
        <v>1.7218197585959501E-11</v>
      </c>
      <c r="R23" s="2">
        <f t="shared" si="25"/>
        <v>0.43968806210731176</v>
      </c>
      <c r="S23" s="2">
        <f t="shared" si="26"/>
        <v>0.89179102153435186</v>
      </c>
      <c r="T23" s="2">
        <f t="shared" si="27"/>
        <v>6.4925387079388885E-2</v>
      </c>
      <c r="U23" s="2">
        <f t="shared" si="14"/>
        <v>0.23526591963788343</v>
      </c>
    </row>
    <row r="24" spans="1:21" x14ac:dyDescent="0.35">
      <c r="A24" s="1">
        <f>'Table S3'!A27</f>
        <v>0.62</v>
      </c>
      <c r="B24" s="1">
        <f>'Table S3'!D27</f>
        <v>34.36</v>
      </c>
      <c r="C24" s="1">
        <f>'Table S3'!E27</f>
        <v>79.91</v>
      </c>
      <c r="D24" s="1">
        <f>'Table S3'!F27</f>
        <v>91.12</v>
      </c>
      <c r="E24">
        <f t="shared" si="15"/>
        <v>1.1822979886332574E-2</v>
      </c>
      <c r="F24">
        <f t="shared" si="16"/>
        <v>-1.6740834247461089E-2</v>
      </c>
      <c r="G24">
        <f t="shared" si="17"/>
        <v>1.0812301364904964E-2</v>
      </c>
      <c r="H24">
        <v>0.45338265822127061</v>
      </c>
      <c r="I24">
        <v>0.91016238921424908</v>
      </c>
      <c r="J24">
        <f t="shared" si="3"/>
        <v>1.9149912362243535</v>
      </c>
      <c r="K24">
        <f t="shared" si="18"/>
        <v>0.73026744911289942</v>
      </c>
      <c r="L24">
        <f t="shared" si="19"/>
        <v>0.56649798606525681</v>
      </c>
      <c r="M24">
        <f t="shared" si="20"/>
        <v>0.55154813141985159</v>
      </c>
      <c r="N24">
        <f t="shared" si="21"/>
        <v>0</v>
      </c>
      <c r="O24">
        <f t="shared" si="22"/>
        <v>2.1375479511420714E-14</v>
      </c>
      <c r="P24">
        <f t="shared" si="23"/>
        <v>-2.8301821739810563E-14</v>
      </c>
      <c r="Q24">
        <f t="shared" si="24"/>
        <v>7.4216289753512128E-14</v>
      </c>
      <c r="R24" s="2">
        <f t="shared" si="25"/>
        <v>0.45338265822134483</v>
      </c>
      <c r="S24" s="2">
        <f t="shared" si="26"/>
        <v>0.91016238921422077</v>
      </c>
      <c r="T24" s="2">
        <f t="shared" si="27"/>
        <v>5.5699318687183121E-2</v>
      </c>
      <c r="U24" s="2">
        <f t="shared" si="14"/>
        <v>0.25584414292972091</v>
      </c>
    </row>
    <row r="25" spans="1:21" x14ac:dyDescent="0.35">
      <c r="A25" s="1">
        <f>'Table S3'!A28</f>
        <v>0.64</v>
      </c>
      <c r="B25" s="1">
        <f>'Table S3'!D28</f>
        <v>33.82</v>
      </c>
      <c r="C25" s="1">
        <f>'Table S3'!E28</f>
        <v>83.51</v>
      </c>
      <c r="D25" s="1">
        <f>'Table S3'!F28</f>
        <v>92.5</v>
      </c>
      <c r="E25">
        <f t="shared" si="15"/>
        <v>4.3189135675769652E-4</v>
      </c>
      <c r="F25">
        <f t="shared" si="16"/>
        <v>-6.0057659218060166E-4</v>
      </c>
      <c r="G25">
        <f t="shared" si="17"/>
        <v>3.8505009863798456E-4</v>
      </c>
      <c r="H25">
        <v>0.44811931559776452</v>
      </c>
      <c r="I25">
        <v>0.93520133425903951</v>
      </c>
      <c r="J25">
        <f t="shared" si="3"/>
        <v>1.9064630996449949</v>
      </c>
      <c r="K25">
        <f t="shared" si="18"/>
        <v>0.7650132219032737</v>
      </c>
      <c r="L25">
        <f t="shared" si="19"/>
        <v>0.61564363185351811</v>
      </c>
      <c r="M25">
        <f t="shared" si="20"/>
        <v>0.58845663697333273</v>
      </c>
      <c r="N25">
        <f t="shared" si="21"/>
        <v>-1.0842021724855044E-17</v>
      </c>
      <c r="O25">
        <f t="shared" si="22"/>
        <v>1.6981316526554213E-17</v>
      </c>
      <c r="P25">
        <f t="shared" si="23"/>
        <v>-3.3419205535027811E-17</v>
      </c>
      <c r="Q25">
        <f t="shared" si="24"/>
        <v>6.9110518528805308E-17</v>
      </c>
      <c r="R25" s="2">
        <f t="shared" si="25"/>
        <v>0.44811931559776458</v>
      </c>
      <c r="S25" s="2">
        <f t="shared" si="26"/>
        <v>0.93520133425903951</v>
      </c>
      <c r="T25" s="2">
        <f t="shared" si="27"/>
        <v>4.1471146074214718E-2</v>
      </c>
      <c r="U25" s="2">
        <f t="shared" si="14"/>
        <v>0.2682123403867373</v>
      </c>
    </row>
    <row r="26" spans="1:21" x14ac:dyDescent="0.35">
      <c r="A26" s="1">
        <f>'Table S3'!A29</f>
        <v>0.66</v>
      </c>
      <c r="B26" s="1">
        <f>'Table S3'!D29</f>
        <v>34.619999999999997</v>
      </c>
      <c r="C26" s="1">
        <f>'Table S3'!E29</f>
        <v>84.64</v>
      </c>
      <c r="D26" s="1">
        <f>'Table S3'!F29</f>
        <v>93.38</v>
      </c>
      <c r="E26">
        <f t="shared" si="15"/>
        <v>4.3807871684081734E-4</v>
      </c>
      <c r="F26">
        <f t="shared" si="16"/>
        <v>-6.2727413661656239E-4</v>
      </c>
      <c r="G26">
        <f t="shared" si="17"/>
        <v>4.0695328147344334E-4</v>
      </c>
      <c r="H26">
        <v>0.45662828967080621</v>
      </c>
      <c r="I26">
        <v>0.94319904670462384</v>
      </c>
      <c r="J26">
        <f t="shared" si="3"/>
        <v>1.9201687913725403</v>
      </c>
      <c r="K26">
        <f t="shared" si="18"/>
        <v>0.74788042318685666</v>
      </c>
      <c r="L26">
        <f t="shared" si="19"/>
        <v>0.59777212837640947</v>
      </c>
      <c r="M26">
        <f t="shared" si="20"/>
        <v>0.58849825787456933</v>
      </c>
      <c r="N26">
        <f t="shared" si="21"/>
        <v>1.577514160966409E-17</v>
      </c>
      <c r="O26">
        <f t="shared" si="22"/>
        <v>4.4384526436125338E-18</v>
      </c>
      <c r="P26">
        <f t="shared" si="23"/>
        <v>1.0383222129012266E-17</v>
      </c>
      <c r="Q26">
        <f t="shared" si="24"/>
        <v>-5.5655922354769862E-18</v>
      </c>
      <c r="R26" s="2">
        <f t="shared" si="25"/>
        <v>0.45662828967080621</v>
      </c>
      <c r="S26" s="2">
        <f t="shared" si="26"/>
        <v>0.94319904670462384</v>
      </c>
      <c r="T26" s="2">
        <f t="shared" si="27"/>
        <v>3.7488629174948267E-2</v>
      </c>
      <c r="U26" s="2">
        <f t="shared" si="14"/>
        <v>0.28425630256047241</v>
      </c>
    </row>
    <row r="27" spans="1:21" x14ac:dyDescent="0.35">
      <c r="A27" s="1">
        <f>'Table S3'!A30</f>
        <v>0.68</v>
      </c>
      <c r="B27" s="1">
        <f>'Table S3'!D30</f>
        <v>36.659999999999997</v>
      </c>
      <c r="C27" s="1">
        <f>'Table S3'!E30</f>
        <v>85.76</v>
      </c>
      <c r="D27" s="1">
        <f>'Table S3'!F30</f>
        <v>94.39</v>
      </c>
      <c r="E27">
        <f t="shared" si="15"/>
        <v>3.5024441144584362E-3</v>
      </c>
      <c r="F27">
        <f t="shared" si="16"/>
        <v>-5.4967634109769348E-3</v>
      </c>
      <c r="G27">
        <f t="shared" si="17"/>
        <v>3.6933474168941993E-3</v>
      </c>
      <c r="H27">
        <v>0.48305905453723746</v>
      </c>
      <c r="I27">
        <v>0.94777158172253451</v>
      </c>
      <c r="J27">
        <f t="shared" si="3"/>
        <v>1.9601706659462224</v>
      </c>
      <c r="K27">
        <f t="shared" si="18"/>
        <v>0.68458740212451108</v>
      </c>
      <c r="L27">
        <f t="shared" si="19"/>
        <v>0.52681215317927688</v>
      </c>
      <c r="M27">
        <f t="shared" si="20"/>
        <v>0.5639818179783993</v>
      </c>
      <c r="N27">
        <f t="shared" si="21"/>
        <v>4.163336342344337E-17</v>
      </c>
      <c r="O27">
        <f t="shared" si="22"/>
        <v>1.6967763999398144E-17</v>
      </c>
      <c r="P27">
        <f t="shared" si="23"/>
        <v>1.8293221561594597E-17</v>
      </c>
      <c r="Q27">
        <f t="shared" si="24"/>
        <v>8.4365080555488629E-18</v>
      </c>
      <c r="R27" s="2">
        <f t="shared" si="25"/>
        <v>0.48305905453723746</v>
      </c>
      <c r="S27" s="2">
        <f t="shared" si="26"/>
        <v>0.94777158172253451</v>
      </c>
      <c r="T27" s="2">
        <f t="shared" si="27"/>
        <v>3.551532442867654E-2</v>
      </c>
      <c r="U27" s="2">
        <f t="shared" si="14"/>
        <v>0.31132415804522179</v>
      </c>
    </row>
    <row r="28" spans="1:21" x14ac:dyDescent="0.35">
      <c r="A28" s="1">
        <f>'Table S3'!A31</f>
        <v>0.7</v>
      </c>
      <c r="B28" s="1">
        <f>'Table S3'!D31</f>
        <v>39.32</v>
      </c>
      <c r="C28" s="1">
        <f>'Table S3'!E31</f>
        <v>87.95</v>
      </c>
      <c r="D28" s="1">
        <f>'Table S3'!F31</f>
        <v>95.46</v>
      </c>
      <c r="E28">
        <f t="shared" si="15"/>
        <v>3.4559834487342678E-3</v>
      </c>
      <c r="F28">
        <f t="shared" si="16"/>
        <v>-6.2721351947926385E-3</v>
      </c>
      <c r="G28">
        <f t="shared" si="17"/>
        <v>4.4294508147896261E-3</v>
      </c>
      <c r="H28">
        <v>0.52427414568911079</v>
      </c>
      <c r="I28">
        <v>0.95521959764807107</v>
      </c>
      <c r="J28">
        <f t="shared" si="3"/>
        <v>2.0158122355086725</v>
      </c>
      <c r="K28">
        <f t="shared" si="18"/>
        <v>0.60293824861852996</v>
      </c>
      <c r="L28">
        <f t="shared" si="19"/>
        <v>0.44288567288478914</v>
      </c>
      <c r="M28">
        <f t="shared" si="20"/>
        <v>0.52923982668546921</v>
      </c>
      <c r="N28">
        <f t="shared" si="21"/>
        <v>4.5970172113385388E-17</v>
      </c>
      <c r="O28">
        <f t="shared" si="22"/>
        <v>2.4855334804230189E-17</v>
      </c>
      <c r="P28">
        <f t="shared" si="23"/>
        <v>1.0152861335150238E-17</v>
      </c>
      <c r="Q28">
        <f t="shared" si="24"/>
        <v>4.2299373222717144E-17</v>
      </c>
      <c r="R28" s="2">
        <f t="shared" si="25"/>
        <v>0.52427414568911079</v>
      </c>
      <c r="S28" s="2">
        <f t="shared" si="26"/>
        <v>0.95521959764807107</v>
      </c>
      <c r="T28" s="2">
        <f t="shared" si="27"/>
        <v>3.1346281646350248E-2</v>
      </c>
      <c r="U28" s="2">
        <f t="shared" si="14"/>
        <v>0.35055785695170699</v>
      </c>
    </row>
    <row r="29" spans="1:21" x14ac:dyDescent="0.35">
      <c r="A29" s="1">
        <f>'Table S3'!A32</f>
        <v>0.72</v>
      </c>
      <c r="B29" s="1">
        <f>'Table S3'!D32</f>
        <v>39.75</v>
      </c>
      <c r="C29" s="1">
        <f>'Table S3'!E32</f>
        <v>89.49</v>
      </c>
      <c r="D29" s="1">
        <f>'Table S3'!F32</f>
        <v>97.47</v>
      </c>
      <c r="E29">
        <f t="shared" si="15"/>
        <v>3.8973982167579413E-3</v>
      </c>
      <c r="F29">
        <f t="shared" si="16"/>
        <v>-6.8853859930381178E-3</v>
      </c>
      <c r="G29">
        <f t="shared" si="17"/>
        <v>4.8203033875962031E-3</v>
      </c>
      <c r="H29">
        <v>0.51669657906363697</v>
      </c>
      <c r="I29">
        <v>0.9754415111450212</v>
      </c>
      <c r="J29">
        <f t="shared" si="3"/>
        <v>2.0061317057988304</v>
      </c>
      <c r="K29">
        <f t="shared" si="18"/>
        <v>0.63055170165075558</v>
      </c>
      <c r="L29">
        <f t="shared" si="19"/>
        <v>0.47726051384694335</v>
      </c>
      <c r="M29">
        <f t="shared" si="20"/>
        <v>0.5598520002995313</v>
      </c>
      <c r="N29">
        <f t="shared" si="21"/>
        <v>-9.8011876392689601E-17</v>
      </c>
      <c r="O29">
        <f t="shared" si="22"/>
        <v>-8.3591987498632392E-17</v>
      </c>
      <c r="P29">
        <f t="shared" si="23"/>
        <v>1.0595427841964572E-17</v>
      </c>
      <c r="Q29">
        <f t="shared" si="24"/>
        <v>-1.8914816946924572E-16</v>
      </c>
      <c r="R29" s="2">
        <f t="shared" si="25"/>
        <v>0.51669657906363675</v>
      </c>
      <c r="S29" s="2">
        <f t="shared" si="26"/>
        <v>0.9754415111450212</v>
      </c>
      <c r="T29" s="2">
        <f t="shared" si="27"/>
        <v>1.7682111975584735E-2</v>
      </c>
      <c r="U29" s="2">
        <f t="shared" si="14"/>
        <v>0.36288525015741369</v>
      </c>
    </row>
    <row r="30" spans="1:21" x14ac:dyDescent="0.35">
      <c r="A30" s="1">
        <f>'Table S3'!A33</f>
        <v>0.74</v>
      </c>
      <c r="B30" s="1">
        <f>'Table S3'!D33</f>
        <v>39.590000000000003</v>
      </c>
      <c r="C30" s="1">
        <f>'Table S3'!E33</f>
        <v>89.99</v>
      </c>
      <c r="D30" s="1">
        <f>'Table S3'!F33</f>
        <v>99.49</v>
      </c>
      <c r="E30">
        <f t="shared" si="15"/>
        <v>6.8244227175616179E-3</v>
      </c>
      <c r="F30">
        <f t="shared" si="16"/>
        <v>-1.1227830223485613E-2</v>
      </c>
      <c r="G30">
        <f t="shared" si="17"/>
        <v>7.6727750100944458E-3</v>
      </c>
      <c r="H30">
        <v>0.49652857885842483</v>
      </c>
      <c r="I30">
        <v>0.99416245933392577</v>
      </c>
      <c r="J30">
        <f t="shared" si="3"/>
        <v>1.9791910939408723</v>
      </c>
      <c r="K30">
        <f t="shared" si="18"/>
        <v>0.68617241615853197</v>
      </c>
      <c r="L30">
        <f t="shared" si="19"/>
        <v>0.54330862315914752</v>
      </c>
      <c r="M30">
        <f t="shared" si="20"/>
        <v>0.60447900352102479</v>
      </c>
      <c r="N30">
        <f t="shared" si="21"/>
        <v>-1.214306433183765E-17</v>
      </c>
      <c r="O30">
        <f t="shared" si="22"/>
        <v>-4.1514101184469965E-16</v>
      </c>
      <c r="P30">
        <f t="shared" si="23"/>
        <v>4.6033175339436465E-16</v>
      </c>
      <c r="Q30">
        <f t="shared" si="24"/>
        <v>-1.3454746200331804E-15</v>
      </c>
      <c r="R30" s="2">
        <f t="shared" si="25"/>
        <v>0.4965285788584235</v>
      </c>
      <c r="S30" s="2">
        <f t="shared" si="26"/>
        <v>0.99416245933392622</v>
      </c>
      <c r="T30" s="2">
        <f t="shared" si="27"/>
        <v>4.3197800928945988E-3</v>
      </c>
      <c r="U30" s="2">
        <f t="shared" si="14"/>
        <v>0.36528625408472754</v>
      </c>
    </row>
    <row r="31" spans="1:21" x14ac:dyDescent="0.35">
      <c r="A31" s="1">
        <f>'Table S3'!A34</f>
        <v>0.76</v>
      </c>
      <c r="B31" s="1">
        <f>'Table S3'!D34</f>
        <v>41.03</v>
      </c>
      <c r="C31" s="1">
        <f>'Table S3'!E34</f>
        <v>90.74</v>
      </c>
      <c r="D31" s="1">
        <f>'Table S3'!F34</f>
        <v>99.46</v>
      </c>
      <c r="E31">
        <f t="shared" si="15"/>
        <v>6.4710546848842365E-3</v>
      </c>
      <c r="F31">
        <f t="shared" si="16"/>
        <v>-1.1688193605268848E-2</v>
      </c>
      <c r="G31">
        <f t="shared" si="17"/>
        <v>8.2417126340683655E-3</v>
      </c>
      <c r="H31">
        <v>0.52293326376896543</v>
      </c>
      <c r="I31">
        <v>0.99167076606930005</v>
      </c>
      <c r="J31">
        <f t="shared" si="3"/>
        <v>2.0141159499905821</v>
      </c>
      <c r="K31">
        <f t="shared" si="18"/>
        <v>0.62857206729929482</v>
      </c>
      <c r="L31">
        <f t="shared" si="19"/>
        <v>0.48008599486237746</v>
      </c>
      <c r="M31">
        <f t="shared" si="20"/>
        <v>0.57184601583050187</v>
      </c>
      <c r="N31">
        <f t="shared" si="21"/>
        <v>-1.2836953722228372E-16</v>
      </c>
      <c r="O31">
        <f t="shared" si="22"/>
        <v>-2.9945664004049632E-16</v>
      </c>
      <c r="P31">
        <f t="shared" si="23"/>
        <v>2.2139117665357288E-16</v>
      </c>
      <c r="Q31">
        <f t="shared" si="24"/>
        <v>-9.1362163096882448E-16</v>
      </c>
      <c r="R31" s="2">
        <f t="shared" si="25"/>
        <v>0.52293326376896454</v>
      </c>
      <c r="S31" s="2">
        <f t="shared" si="26"/>
        <v>0.99167076606930027</v>
      </c>
      <c r="T31" s="2">
        <f t="shared" si="27"/>
        <v>6.3302177873317952E-3</v>
      </c>
      <c r="U31" s="2">
        <f t="shared" si="14"/>
        <v>0.39411899901651531</v>
      </c>
    </row>
    <row r="32" spans="1:21" x14ac:dyDescent="0.35">
      <c r="A32" s="1">
        <f>'Table S3'!A35</f>
        <v>0.78</v>
      </c>
      <c r="B32" s="1">
        <f>'Table S3'!D35</f>
        <v>42.89</v>
      </c>
      <c r="C32" s="1">
        <f>'Table S3'!E35</f>
        <v>92.09</v>
      </c>
      <c r="D32" s="1">
        <f>'Table S3'!F35</f>
        <v>98.22</v>
      </c>
      <c r="E32">
        <f t="shared" si="15"/>
        <v>2.0959442965254316E-3</v>
      </c>
      <c r="F32">
        <f t="shared" si="16"/>
        <v>-4.4852441653974173E-3</v>
      </c>
      <c r="G32">
        <f t="shared" si="17"/>
        <v>3.3262934934398247E-3</v>
      </c>
      <c r="H32">
        <v>0.5701488315034714</v>
      </c>
      <c r="I32">
        <v>0.9821550761173482</v>
      </c>
      <c r="J32">
        <f t="shared" si="3"/>
        <v>2.0699088734660434</v>
      </c>
      <c r="K32">
        <f t="shared" si="18"/>
        <v>0.5414790078750118</v>
      </c>
      <c r="L32">
        <f t="shared" si="19"/>
        <v>0.39006184002330929</v>
      </c>
      <c r="M32">
        <f t="shared" si="20"/>
        <v>0.51419294789543302</v>
      </c>
      <c r="N32">
        <f t="shared" si="21"/>
        <v>0</v>
      </c>
      <c r="O32">
        <f t="shared" si="22"/>
        <v>-2.3581397251559721E-18</v>
      </c>
      <c r="P32">
        <f t="shared" si="23"/>
        <v>2.4832762954729934E-18</v>
      </c>
      <c r="Q32">
        <f t="shared" si="24"/>
        <v>-9.4928068577201833E-18</v>
      </c>
      <c r="R32" s="2">
        <f t="shared" si="25"/>
        <v>0.5701488315034714</v>
      </c>
      <c r="S32" s="2">
        <f t="shared" si="26"/>
        <v>0.9821550761173482</v>
      </c>
      <c r="T32" s="2">
        <f t="shared" si="27"/>
        <v>1.3919040628468403E-2</v>
      </c>
      <c r="U32" s="2">
        <f t="shared" si="14"/>
        <v>0.4367801638227371</v>
      </c>
    </row>
    <row r="33" spans="1:21" x14ac:dyDescent="0.35">
      <c r="A33" s="1">
        <f>'Table S3'!A36</f>
        <v>0.8</v>
      </c>
      <c r="B33" s="1">
        <f>'Table S3'!D36</f>
        <v>43.11</v>
      </c>
      <c r="C33" s="1">
        <f>'Table S3'!E36</f>
        <v>93.1</v>
      </c>
      <c r="D33" s="1">
        <f>'Table S3'!F36</f>
        <v>98.51</v>
      </c>
      <c r="E33">
        <f t="shared" si="15"/>
        <v>2.6347224240758083E-4</v>
      </c>
      <c r="F33">
        <f t="shared" si="16"/>
        <v>-5.694999472505291E-4</v>
      </c>
      <c r="G33">
        <f t="shared" si="17"/>
        <v>4.2350489432163574E-4</v>
      </c>
      <c r="H33">
        <v>0.57291242858187053</v>
      </c>
      <c r="I33">
        <v>0.98788705095681895</v>
      </c>
      <c r="J33">
        <f t="shared" si="3"/>
        <v>2.0729444378510729</v>
      </c>
      <c r="K33">
        <f t="shared" si="18"/>
        <v>0.54047663209389674</v>
      </c>
      <c r="L33">
        <f t="shared" si="19"/>
        <v>0.39062771607674512</v>
      </c>
      <c r="M33">
        <f t="shared" si="20"/>
        <v>0.51763456147219555</v>
      </c>
      <c r="N33">
        <f t="shared" si="21"/>
        <v>-4.3584927333917278E-17</v>
      </c>
      <c r="O33">
        <f t="shared" si="22"/>
        <v>-1.5297415027412664E-17</v>
      </c>
      <c r="P33">
        <f t="shared" si="23"/>
        <v>-1.6918470901852356E-17</v>
      </c>
      <c r="Q33">
        <f t="shared" si="24"/>
        <v>-1.5752535216912208E-17</v>
      </c>
      <c r="R33" s="2">
        <f t="shared" si="25"/>
        <v>0.57291242858187053</v>
      </c>
      <c r="S33" s="2">
        <f t="shared" si="26"/>
        <v>0.98788705095681895</v>
      </c>
      <c r="T33" s="2">
        <f t="shared" si="27"/>
        <v>9.6903592345448444E-3</v>
      </c>
      <c r="U33" s="2">
        <f t="shared" si="14"/>
        <v>0.45277821562260262</v>
      </c>
    </row>
  </sheetData>
  <pageMargins left="0.70866141732283472" right="0.70866141732283472" top="0.74803149606299213" bottom="0.74803149606299213" header="0.31496062992125984" footer="0.31496062992125984"/>
  <pageSetup scale="5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workbookViewId="0">
      <selection activeCell="A5" sqref="A5:J5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6" width="6.36328125" bestFit="1" customWidth="1"/>
  </cols>
  <sheetData>
    <row r="1" spans="1:19" x14ac:dyDescent="0.35">
      <c r="A1" s="5" t="s">
        <v>116</v>
      </c>
      <c r="E1" t="s">
        <v>114</v>
      </c>
    </row>
    <row r="2" spans="1:19" x14ac:dyDescent="0.35">
      <c r="A2" s="5" t="s">
        <v>118</v>
      </c>
      <c r="E2">
        <v>35</v>
      </c>
    </row>
    <row r="3" spans="1:19" x14ac:dyDescent="0.35">
      <c r="A3" s="5" t="s">
        <v>115</v>
      </c>
      <c r="E3" t="s">
        <v>117</v>
      </c>
    </row>
    <row r="4" spans="1:19" x14ac:dyDescent="0.35">
      <c r="A4" s="5"/>
    </row>
    <row r="5" spans="1:19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L5" s="6" t="s">
        <v>66</v>
      </c>
      <c r="M5" s="6" t="s">
        <v>67</v>
      </c>
      <c r="N5" s="6" t="s">
        <v>68</v>
      </c>
      <c r="O5" s="5" t="s">
        <v>23</v>
      </c>
      <c r="P5" s="5" t="s">
        <v>24</v>
      </c>
      <c r="Q5" s="5" t="s">
        <v>25</v>
      </c>
      <c r="R5" s="5" t="s">
        <v>69</v>
      </c>
      <c r="S5" s="5" t="s">
        <v>70</v>
      </c>
    </row>
    <row r="6" spans="1:19" x14ac:dyDescent="0.35">
      <c r="A6" s="1">
        <v>0.2</v>
      </c>
      <c r="B6" s="2">
        <f>A6/100</f>
        <v>2E-3</v>
      </c>
      <c r="C6" s="2">
        <f>B6/2</f>
        <v>1E-3</v>
      </c>
      <c r="D6" s="1">
        <v>12.47</v>
      </c>
      <c r="E6" s="1">
        <v>20.36</v>
      </c>
      <c r="F6" s="1">
        <v>25.4</v>
      </c>
      <c r="H6" s="1">
        <f>35*D6/24-79*E6/600+F6/50</f>
        <v>16.012683333333335</v>
      </c>
      <c r="I6" s="2">
        <f>H6/100</f>
        <v>0.16012683333333336</v>
      </c>
      <c r="J6" s="2">
        <f t="shared" ref="J6:J36" si="0">H6/100*A6</f>
        <v>3.2025366666666673E-2</v>
      </c>
      <c r="L6" s="2">
        <f>-LN(1-D6/100)</f>
        <v>0.13318859424374477</v>
      </c>
      <c r="M6" s="2">
        <f t="shared" ref="M6:M36" si="1">-LN(1-E6/100)</f>
        <v>0.22765370679209582</v>
      </c>
      <c r="N6" s="2">
        <f t="shared" ref="N6:N36" si="2">-LN(1-F6/100)</f>
        <v>0.29302967877837621</v>
      </c>
      <c r="O6" s="2">
        <f>EXP(-2*L6)</f>
        <v>0.76615009000000001</v>
      </c>
      <c r="P6" s="2">
        <f t="shared" ref="P6:P36" si="3">EXP(-2*M6)</f>
        <v>0.63425295999999998</v>
      </c>
      <c r="Q6" s="2">
        <f t="shared" ref="Q6:Q36" si="4">EXP(-2*N6)</f>
        <v>0.55651600000000001</v>
      </c>
      <c r="R6" s="2">
        <f>SUMPRODUCT({1,5,10},L6:N6,O6:Q6)/(1^2*O6+5^2*P6+10^2*Q6)</f>
        <v>3.3964457081796441E-2</v>
      </c>
      <c r="S6" s="2">
        <f>R6*A6</f>
        <v>6.7928914163592887E-3</v>
      </c>
    </row>
    <row r="7" spans="1:19" x14ac:dyDescent="0.35">
      <c r="A7" s="1">
        <v>0.22</v>
      </c>
      <c r="B7" s="2">
        <f t="shared" ref="B7:B36" si="5">A7/100</f>
        <v>2.2000000000000001E-3</v>
      </c>
      <c r="C7" s="2">
        <f t="shared" ref="C7:C36" si="6">B7/2</f>
        <v>1.1000000000000001E-3</v>
      </c>
      <c r="D7" s="1">
        <v>14.42</v>
      </c>
      <c r="E7" s="1">
        <v>25.33</v>
      </c>
      <c r="F7" s="1">
        <v>28.94</v>
      </c>
      <c r="H7" s="1">
        <f t="shared" ref="H7:H36" si="7">35*D7/24-79*E7/600+F7/50</f>
        <v>18.272849999999998</v>
      </c>
      <c r="I7" s="2">
        <f t="shared" ref="I7:I36" si="8">H7/100</f>
        <v>0.18272849999999999</v>
      </c>
      <c r="J7" s="2">
        <f t="shared" si="0"/>
        <v>4.0200269999999996E-2</v>
      </c>
      <c r="L7" s="2">
        <f t="shared" ref="L7:L36" si="9">-LN(1-D7/100)</f>
        <v>0.15571857499942057</v>
      </c>
      <c r="M7" s="2">
        <f t="shared" si="1"/>
        <v>0.29209178094048099</v>
      </c>
      <c r="N7" s="2">
        <f t="shared" si="2"/>
        <v>0.34164559539521033</v>
      </c>
      <c r="O7" s="2">
        <f t="shared" ref="O7:O36" si="10">EXP(-2*L7)</f>
        <v>0.73239364000000007</v>
      </c>
      <c r="P7" s="2">
        <f t="shared" si="3"/>
        <v>0.55756089000000009</v>
      </c>
      <c r="Q7" s="2">
        <f t="shared" si="4"/>
        <v>0.50495235999999999</v>
      </c>
      <c r="R7" s="2">
        <f>SUMPRODUCT({1,5,10},L7:N7,O7:Q7)/(1^2*O7+5^2*P7+10^2*Q7)</f>
        <v>4.0718519066115899E-2</v>
      </c>
      <c r="S7" s="2">
        <f t="shared" ref="S7:S36" si="11">R7*A7</f>
        <v>8.9580741945454977E-3</v>
      </c>
    </row>
    <row r="8" spans="1:19" x14ac:dyDescent="0.35">
      <c r="A8" s="1">
        <v>0.24</v>
      </c>
      <c r="B8" s="2">
        <f t="shared" si="5"/>
        <v>2.3999999999999998E-3</v>
      </c>
      <c r="C8" s="2">
        <f t="shared" si="6"/>
        <v>1.1999999999999999E-3</v>
      </c>
      <c r="D8" s="1">
        <v>16.16</v>
      </c>
      <c r="E8" s="1">
        <v>28.44</v>
      </c>
      <c r="F8" s="1">
        <v>32.200000000000003</v>
      </c>
      <c r="H8" s="1">
        <f t="shared" si="7"/>
        <v>20.466066666666663</v>
      </c>
      <c r="I8" s="2">
        <f t="shared" si="8"/>
        <v>0.20466066666666663</v>
      </c>
      <c r="J8" s="2">
        <f t="shared" si="0"/>
        <v>4.9118559999999992E-2</v>
      </c>
      <c r="L8" s="2">
        <f t="shared" si="9"/>
        <v>0.17625996541535929</v>
      </c>
      <c r="M8" s="2">
        <f t="shared" si="1"/>
        <v>0.33463392734757291</v>
      </c>
      <c r="N8" s="2">
        <f t="shared" si="2"/>
        <v>0.3886079910417416</v>
      </c>
      <c r="O8" s="2">
        <f t="shared" si="10"/>
        <v>0.70291456000000008</v>
      </c>
      <c r="P8" s="2">
        <f t="shared" si="3"/>
        <v>0.5120833600000001</v>
      </c>
      <c r="Q8" s="2">
        <f t="shared" si="4"/>
        <v>0.45968399999999987</v>
      </c>
      <c r="R8" s="2">
        <f>SUMPRODUCT({1,5,10},L8:N8,O8:Q8)/(1^2*O8+5^2*P8+10^2*Q8)</f>
        <v>4.6526125124916301E-2</v>
      </c>
      <c r="S8" s="2">
        <f t="shared" si="11"/>
        <v>1.1166270029979912E-2</v>
      </c>
    </row>
    <row r="9" spans="1:19" x14ac:dyDescent="0.35">
      <c r="A9" s="1">
        <v>0.26</v>
      </c>
      <c r="B9" s="2">
        <f t="shared" si="5"/>
        <v>2.5999999999999999E-3</v>
      </c>
      <c r="C9" s="2">
        <f t="shared" si="6"/>
        <v>1.2999999999999999E-3</v>
      </c>
      <c r="D9" s="1">
        <v>15.56</v>
      </c>
      <c r="E9" s="1">
        <v>30.77</v>
      </c>
      <c r="F9" s="1">
        <v>35.82</v>
      </c>
      <c r="H9" s="1">
        <f t="shared" si="7"/>
        <v>19.356683333333333</v>
      </c>
      <c r="I9" s="2">
        <f t="shared" si="8"/>
        <v>0.19356683333333333</v>
      </c>
      <c r="J9" s="2">
        <f t="shared" si="0"/>
        <v>5.0327376666666666E-2</v>
      </c>
      <c r="L9" s="2">
        <f t="shared" si="9"/>
        <v>0.16912896300797145</v>
      </c>
      <c r="M9" s="2">
        <f t="shared" si="1"/>
        <v>0.36773589129815726</v>
      </c>
      <c r="N9" s="2">
        <f t="shared" si="2"/>
        <v>0.44347855030638067</v>
      </c>
      <c r="O9" s="2">
        <f t="shared" si="10"/>
        <v>0.71301136000000009</v>
      </c>
      <c r="P9" s="2">
        <f t="shared" si="3"/>
        <v>0.47927929000000008</v>
      </c>
      <c r="Q9" s="2">
        <f t="shared" si="4"/>
        <v>0.4119072399999999</v>
      </c>
      <c r="R9" s="2">
        <f>SUMPRODUCT({1,5,10},L9:N9,O9:Q9)/(1^2*O9+5^2*P9+10^2*Q9)</f>
        <v>5.2491684965670769E-2</v>
      </c>
      <c r="S9" s="2">
        <f t="shared" si="11"/>
        <v>1.36478380910744E-2</v>
      </c>
    </row>
    <row r="10" spans="1:19" x14ac:dyDescent="0.35">
      <c r="A10" s="1">
        <v>0.28000000000000003</v>
      </c>
      <c r="B10" s="2">
        <f t="shared" si="5"/>
        <v>2.8000000000000004E-3</v>
      </c>
      <c r="C10" s="2">
        <f t="shared" si="6"/>
        <v>1.4000000000000002E-3</v>
      </c>
      <c r="D10" s="1">
        <v>16.02</v>
      </c>
      <c r="E10" s="1">
        <v>35.96</v>
      </c>
      <c r="F10" s="1">
        <v>39.32</v>
      </c>
      <c r="H10" s="1">
        <f t="shared" si="7"/>
        <v>19.414166666666663</v>
      </c>
      <c r="I10" s="2">
        <f t="shared" si="8"/>
        <v>0.19414166666666663</v>
      </c>
      <c r="J10" s="2">
        <f t="shared" si="0"/>
        <v>5.435966666666666E-2</v>
      </c>
      <c r="L10" s="2">
        <f t="shared" si="9"/>
        <v>0.17459151073204415</v>
      </c>
      <c r="M10" s="2">
        <f t="shared" si="1"/>
        <v>0.44566229785957751</v>
      </c>
      <c r="N10" s="2">
        <f t="shared" si="2"/>
        <v>0.49955603150775985</v>
      </c>
      <c r="O10" s="2">
        <f t="shared" si="10"/>
        <v>0.70526403999999998</v>
      </c>
      <c r="P10" s="2">
        <f t="shared" si="3"/>
        <v>0.41011215999999995</v>
      </c>
      <c r="Q10" s="2">
        <f t="shared" si="4"/>
        <v>0.36820624000000002</v>
      </c>
      <c r="R10" s="2">
        <f>SUMPRODUCT({1,5,10},L10:N10,O10:Q10)/(1^2*O10+5^2*P10+10^2*Q10)</f>
        <v>6.0202301689991931E-2</v>
      </c>
      <c r="S10" s="2">
        <f t="shared" si="11"/>
        <v>1.6856644473197742E-2</v>
      </c>
    </row>
    <row r="11" spans="1:19" x14ac:dyDescent="0.35">
      <c r="A11" s="1">
        <v>0.3</v>
      </c>
      <c r="B11" s="2">
        <f t="shared" si="5"/>
        <v>3.0000000000000001E-3</v>
      </c>
      <c r="C11" s="2">
        <f t="shared" si="6"/>
        <v>1.5E-3</v>
      </c>
      <c r="D11" s="1">
        <v>18.13</v>
      </c>
      <c r="E11" s="1">
        <v>41.53</v>
      </c>
      <c r="F11" s="1">
        <v>42.64</v>
      </c>
      <c r="H11" s="1">
        <f t="shared" si="7"/>
        <v>21.824266666666663</v>
      </c>
      <c r="I11" s="2">
        <f t="shared" si="8"/>
        <v>0.21824266666666664</v>
      </c>
      <c r="J11" s="2">
        <f t="shared" si="0"/>
        <v>6.5472799999999984E-2</v>
      </c>
      <c r="L11" s="2">
        <f t="shared" si="9"/>
        <v>0.2000375625997346</v>
      </c>
      <c r="M11" s="2">
        <f t="shared" si="1"/>
        <v>0.53665638380051228</v>
      </c>
      <c r="N11" s="2">
        <f t="shared" si="2"/>
        <v>0.5558229896967265</v>
      </c>
      <c r="O11" s="2">
        <f t="shared" si="10"/>
        <v>0.67026968999999992</v>
      </c>
      <c r="P11" s="2">
        <f t="shared" si="3"/>
        <v>0.34187408999999996</v>
      </c>
      <c r="Q11" s="2">
        <f t="shared" si="4"/>
        <v>0.32901695999999997</v>
      </c>
      <c r="R11" s="2">
        <f>SUMPRODUCT({1,5,10},L11:N11,O11:Q11)/(1^2*O11+5^2*P11+10^2*Q11)</f>
        <v>6.8382156097750571E-2</v>
      </c>
      <c r="S11" s="2">
        <f t="shared" si="11"/>
        <v>2.0514646829325172E-2</v>
      </c>
    </row>
    <row r="12" spans="1:19" x14ac:dyDescent="0.35">
      <c r="A12" s="1">
        <v>0.32</v>
      </c>
      <c r="B12" s="2">
        <f t="shared" si="5"/>
        <v>3.2000000000000002E-3</v>
      </c>
      <c r="C12" s="2">
        <f t="shared" si="6"/>
        <v>1.6000000000000001E-3</v>
      </c>
      <c r="D12" s="1">
        <v>17.39</v>
      </c>
      <c r="E12" s="1">
        <v>43.23</v>
      </c>
      <c r="F12" s="1">
        <v>46.85</v>
      </c>
      <c r="H12" s="1">
        <f t="shared" si="7"/>
        <v>20.605466666666668</v>
      </c>
      <c r="I12" s="2">
        <f t="shared" si="8"/>
        <v>0.20605466666666669</v>
      </c>
      <c r="J12" s="2">
        <f t="shared" si="0"/>
        <v>6.5937493333333347E-2</v>
      </c>
      <c r="L12" s="2">
        <f t="shared" si="9"/>
        <v>0.19103944741367737</v>
      </c>
      <c r="M12" s="2">
        <f t="shared" si="1"/>
        <v>0.56616216880545633</v>
      </c>
      <c r="N12" s="2">
        <f t="shared" si="2"/>
        <v>0.63205208120013445</v>
      </c>
      <c r="O12" s="2">
        <f t="shared" si="10"/>
        <v>0.68244121000000013</v>
      </c>
      <c r="P12" s="2">
        <f t="shared" si="3"/>
        <v>0.32228329000000011</v>
      </c>
      <c r="Q12" s="2">
        <f t="shared" si="4"/>
        <v>0.28249225</v>
      </c>
      <c r="R12" s="2">
        <f>SUMPRODUCT({1,5,10},L12:N12,O12:Q12)/(1^2*O12+5^2*P12+10^2*Q12)</f>
        <v>7.6460937093993181E-2</v>
      </c>
      <c r="S12" s="2">
        <f t="shared" si="11"/>
        <v>2.4467499870077819E-2</v>
      </c>
    </row>
    <row r="13" spans="1:19" x14ac:dyDescent="0.35">
      <c r="A13" s="1">
        <v>0.34</v>
      </c>
      <c r="B13" s="2">
        <f t="shared" si="5"/>
        <v>3.4000000000000002E-3</v>
      </c>
      <c r="C13" s="2">
        <f t="shared" si="6"/>
        <v>1.7000000000000001E-3</v>
      </c>
      <c r="D13" s="1">
        <v>18.37</v>
      </c>
      <c r="E13" s="1">
        <v>48.06</v>
      </c>
      <c r="F13" s="1">
        <v>50.95</v>
      </c>
      <c r="H13" s="1">
        <f t="shared" si="7"/>
        <v>21.480683333333339</v>
      </c>
      <c r="I13" s="2">
        <f t="shared" si="8"/>
        <v>0.21480683333333339</v>
      </c>
      <c r="J13" s="2">
        <f t="shared" si="0"/>
        <v>7.3034323333333359E-2</v>
      </c>
      <c r="L13" s="2">
        <f t="shared" si="9"/>
        <v>0.20297334452482671</v>
      </c>
      <c r="M13" s="2">
        <f t="shared" si="1"/>
        <v>0.655080979753489</v>
      </c>
      <c r="N13" s="2">
        <f t="shared" si="2"/>
        <v>0.71232999997671942</v>
      </c>
      <c r="O13" s="2">
        <f t="shared" si="10"/>
        <v>0.6663456900000001</v>
      </c>
      <c r="P13" s="2">
        <f t="shared" si="3"/>
        <v>0.26977635999999999</v>
      </c>
      <c r="Q13" s="2">
        <f t="shared" si="4"/>
        <v>0.24059024999999992</v>
      </c>
      <c r="R13" s="2">
        <f>SUMPRODUCT({1,5,10},L13:N13,O13:Q13)/(1^2*O13+5^2*P13+10^2*Q13)</f>
        <v>8.683485487068697E-2</v>
      </c>
      <c r="S13" s="2">
        <f t="shared" si="11"/>
        <v>2.9523850656033572E-2</v>
      </c>
    </row>
    <row r="14" spans="1:19" x14ac:dyDescent="0.35">
      <c r="A14" s="1">
        <v>0.36</v>
      </c>
      <c r="B14" s="2">
        <f t="shared" si="5"/>
        <v>3.5999999999999999E-3</v>
      </c>
      <c r="C14" s="2">
        <f t="shared" si="6"/>
        <v>1.8E-3</v>
      </c>
      <c r="D14" s="1">
        <v>18.62</v>
      </c>
      <c r="E14" s="1">
        <v>47.64</v>
      </c>
      <c r="F14" s="1">
        <v>55.29</v>
      </c>
      <c r="H14" s="1">
        <f t="shared" si="7"/>
        <v>21.987366666666667</v>
      </c>
      <c r="I14" s="2">
        <f t="shared" si="8"/>
        <v>0.21987366666666666</v>
      </c>
      <c r="J14" s="2">
        <f t="shared" si="0"/>
        <v>7.9154519999999992E-2</v>
      </c>
      <c r="L14" s="2">
        <f t="shared" si="9"/>
        <v>0.2060406434145475</v>
      </c>
      <c r="M14" s="2">
        <f t="shared" si="1"/>
        <v>0.64702724494639208</v>
      </c>
      <c r="N14" s="2">
        <f t="shared" si="2"/>
        <v>0.80497299574220194</v>
      </c>
      <c r="O14" s="2">
        <f t="shared" si="10"/>
        <v>0.66227044000000002</v>
      </c>
      <c r="P14" s="2">
        <f t="shared" si="3"/>
        <v>0.27415696000000006</v>
      </c>
      <c r="Q14" s="2">
        <f t="shared" si="4"/>
        <v>0.19989841000000005</v>
      </c>
      <c r="R14" s="2">
        <f>SUMPRODUCT({1,5,10},L14:N14,O14:Q14)/(1^2*O14+5^2*P14+10^2*Q14)</f>
        <v>9.5706920951617008E-2</v>
      </c>
      <c r="S14" s="2">
        <f t="shared" si="11"/>
        <v>3.4454491542582122E-2</v>
      </c>
    </row>
    <row r="15" spans="1:19" x14ac:dyDescent="0.35">
      <c r="A15" s="1">
        <v>0.38</v>
      </c>
      <c r="B15" s="2">
        <f t="shared" si="5"/>
        <v>3.8E-3</v>
      </c>
      <c r="C15" s="2">
        <f t="shared" si="6"/>
        <v>1.9E-3</v>
      </c>
      <c r="D15" s="1">
        <v>18.46</v>
      </c>
      <c r="E15" s="1">
        <v>49.86</v>
      </c>
      <c r="F15" s="1">
        <v>60</v>
      </c>
      <c r="H15" s="1">
        <f t="shared" si="7"/>
        <v>21.555933333333332</v>
      </c>
      <c r="I15" s="2">
        <f t="shared" si="8"/>
        <v>0.21555933333333333</v>
      </c>
      <c r="J15" s="2">
        <f t="shared" si="0"/>
        <v>8.1912546666666669E-2</v>
      </c>
      <c r="L15" s="2">
        <f t="shared" si="9"/>
        <v>0.20407648859698402</v>
      </c>
      <c r="M15" s="2">
        <f t="shared" si="1"/>
        <v>0.69035109325794386</v>
      </c>
      <c r="N15" s="2">
        <f t="shared" si="2"/>
        <v>0.916290731874155</v>
      </c>
      <c r="O15" s="2">
        <f t="shared" si="10"/>
        <v>0.66487715999999997</v>
      </c>
      <c r="P15" s="2">
        <f t="shared" si="3"/>
        <v>0.25140196000000009</v>
      </c>
      <c r="Q15" s="2">
        <f t="shared" si="4"/>
        <v>0.16000000000000003</v>
      </c>
      <c r="R15" s="2">
        <f>SUMPRODUCT({1,5,10},L15:N15,O15:Q15)/(1^2*O15+5^2*P15+10^2*Q15)</f>
        <v>0.10760509814318865</v>
      </c>
      <c r="S15" s="2">
        <f t="shared" si="11"/>
        <v>4.0889937294411691E-2</v>
      </c>
    </row>
    <row r="16" spans="1:19" x14ac:dyDescent="0.35">
      <c r="A16" s="1">
        <v>0.4</v>
      </c>
      <c r="B16" s="2">
        <f t="shared" si="5"/>
        <v>4.0000000000000001E-3</v>
      </c>
      <c r="C16" s="2">
        <f t="shared" si="6"/>
        <v>2E-3</v>
      </c>
      <c r="D16" s="1">
        <v>19.88</v>
      </c>
      <c r="E16" s="1">
        <v>56.21</v>
      </c>
      <c r="F16" s="1">
        <v>63.5</v>
      </c>
      <c r="H16" s="1">
        <f t="shared" si="7"/>
        <v>22.860683333333331</v>
      </c>
      <c r="I16" s="2">
        <f t="shared" si="8"/>
        <v>0.22860683333333331</v>
      </c>
      <c r="J16" s="2">
        <f t="shared" si="0"/>
        <v>9.1442733333333331E-2</v>
      </c>
      <c r="L16" s="2">
        <f t="shared" si="9"/>
        <v>0.22164467519047384</v>
      </c>
      <c r="M16" s="2">
        <f t="shared" si="1"/>
        <v>0.82576470517478451</v>
      </c>
      <c r="N16" s="2">
        <f t="shared" si="2"/>
        <v>1.0078579253996456</v>
      </c>
      <c r="O16" s="2">
        <f t="shared" si="10"/>
        <v>0.64192144000000007</v>
      </c>
      <c r="P16" s="2">
        <f t="shared" si="3"/>
        <v>0.19175640999999996</v>
      </c>
      <c r="Q16" s="2">
        <f t="shared" si="4"/>
        <v>0.13322499999999998</v>
      </c>
      <c r="R16" s="2">
        <f>SUMPRODUCT({1,5,10},L16:N16,O16:Q16)/(1^2*O16+5^2*P16+10^2*Q16)</f>
        <v>0.12137143135384043</v>
      </c>
      <c r="S16" s="2">
        <f t="shared" si="11"/>
        <v>4.8548572541536175E-2</v>
      </c>
    </row>
    <row r="17" spans="1:19" x14ac:dyDescent="0.35">
      <c r="A17" s="1">
        <v>0.42</v>
      </c>
      <c r="B17" s="2">
        <f t="shared" si="5"/>
        <v>4.1999999999999997E-3</v>
      </c>
      <c r="C17" s="2">
        <f t="shared" si="6"/>
        <v>2.0999999999999999E-3</v>
      </c>
      <c r="D17" s="1">
        <v>22.33</v>
      </c>
      <c r="E17" s="1">
        <v>59.65</v>
      </c>
      <c r="F17" s="1">
        <v>65.62</v>
      </c>
      <c r="H17" s="1">
        <f t="shared" si="7"/>
        <v>26.023066666666665</v>
      </c>
      <c r="I17" s="2">
        <f t="shared" si="8"/>
        <v>0.26023066666666667</v>
      </c>
      <c r="J17" s="2">
        <f t="shared" si="0"/>
        <v>0.10929688</v>
      </c>
      <c r="L17" s="2">
        <f t="shared" si="9"/>
        <v>0.25270110355653536</v>
      </c>
      <c r="M17" s="2">
        <f t="shared" si="1"/>
        <v>0.90757879127213359</v>
      </c>
      <c r="N17" s="2">
        <f t="shared" si="2"/>
        <v>1.0676951860333881</v>
      </c>
      <c r="O17" s="2">
        <f t="shared" si="10"/>
        <v>0.60326289000000011</v>
      </c>
      <c r="P17" s="2">
        <f t="shared" si="3"/>
        <v>0.16281224999999999</v>
      </c>
      <c r="Q17" s="2">
        <f t="shared" si="4"/>
        <v>0.11819844000000002</v>
      </c>
      <c r="R17" s="2">
        <f>SUMPRODUCT({1,5,10},L17:N17,O17:Q17)/(1^2*O17+5^2*P17+10^2*Q17)</f>
        <v>0.13055326747128035</v>
      </c>
      <c r="S17" s="2">
        <f t="shared" si="11"/>
        <v>5.4832372337937745E-2</v>
      </c>
    </row>
    <row r="18" spans="1:19" x14ac:dyDescent="0.35">
      <c r="A18" s="1">
        <v>0.44</v>
      </c>
      <c r="B18" s="2">
        <f t="shared" si="5"/>
        <v>4.4000000000000003E-3</v>
      </c>
      <c r="C18" s="2">
        <f t="shared" si="6"/>
        <v>2.2000000000000001E-3</v>
      </c>
      <c r="D18" s="1">
        <v>23.06</v>
      </c>
      <c r="E18" s="1">
        <v>60.86</v>
      </c>
      <c r="F18" s="1">
        <v>68.599999999999994</v>
      </c>
      <c r="H18" s="1">
        <f t="shared" si="7"/>
        <v>26.987933333333331</v>
      </c>
      <c r="I18" s="2">
        <f t="shared" si="8"/>
        <v>0.2698793333333333</v>
      </c>
      <c r="J18" s="2">
        <f t="shared" si="0"/>
        <v>0.11874690666666665</v>
      </c>
      <c r="L18" s="2">
        <f t="shared" si="9"/>
        <v>0.26214428866394235</v>
      </c>
      <c r="M18" s="2">
        <f t="shared" si="1"/>
        <v>0.93802522402016131</v>
      </c>
      <c r="N18" s="2">
        <f t="shared" si="2"/>
        <v>1.1583622930738835</v>
      </c>
      <c r="O18" s="2">
        <f t="shared" si="10"/>
        <v>0.59197635999999998</v>
      </c>
      <c r="P18" s="2">
        <f t="shared" si="3"/>
        <v>0.15319395999999996</v>
      </c>
      <c r="Q18" s="2">
        <f t="shared" si="4"/>
        <v>9.8596000000000031E-2</v>
      </c>
      <c r="R18" s="2">
        <f>SUMPRODUCT({1,5,10},L18:N18,O18:Q18)/(1^2*O18+5^2*P18+10^2*Q18)</f>
        <v>0.1411470529517842</v>
      </c>
      <c r="S18" s="2">
        <f t="shared" si="11"/>
        <v>6.2104703298785049E-2</v>
      </c>
    </row>
    <row r="19" spans="1:19" x14ac:dyDescent="0.35">
      <c r="A19" s="1">
        <v>0.46</v>
      </c>
      <c r="B19" s="2">
        <f t="shared" si="5"/>
        <v>4.5999999999999999E-3</v>
      </c>
      <c r="C19" s="2">
        <f t="shared" si="6"/>
        <v>2.3E-3</v>
      </c>
      <c r="D19" s="1">
        <v>22.09</v>
      </c>
      <c r="E19" s="1">
        <v>63.79</v>
      </c>
      <c r="F19" s="1">
        <v>72.52</v>
      </c>
      <c r="H19" s="1">
        <f t="shared" si="7"/>
        <v>25.26596666666666</v>
      </c>
      <c r="I19" s="2">
        <f t="shared" si="8"/>
        <v>0.25265966666666662</v>
      </c>
      <c r="J19" s="2">
        <f t="shared" si="0"/>
        <v>0.11622344666666665</v>
      </c>
      <c r="L19" s="2">
        <f t="shared" si="9"/>
        <v>0.24961587164532459</v>
      </c>
      <c r="M19" s="2">
        <f t="shared" si="1"/>
        <v>1.0158348622105415</v>
      </c>
      <c r="N19" s="2">
        <f t="shared" si="2"/>
        <v>1.2917117186339426</v>
      </c>
      <c r="O19" s="2">
        <f t="shared" si="10"/>
        <v>0.60699681000000005</v>
      </c>
      <c r="P19" s="2">
        <f t="shared" si="3"/>
        <v>0.13111640999999999</v>
      </c>
      <c r="Q19" s="2">
        <f t="shared" si="4"/>
        <v>7.5515040000000019E-2</v>
      </c>
      <c r="R19" s="2">
        <f>SUMPRODUCT({1,5,10},L19:N19,O19:Q19)/(1^2*O19+5^2*P19+10^2*Q19)</f>
        <v>0.15677258808277264</v>
      </c>
      <c r="S19" s="2">
        <f t="shared" si="11"/>
        <v>7.2115390518075417E-2</v>
      </c>
    </row>
    <row r="20" spans="1:19" x14ac:dyDescent="0.35">
      <c r="A20" s="1">
        <v>0.48</v>
      </c>
      <c r="B20" s="2">
        <f t="shared" si="5"/>
        <v>4.7999999999999996E-3</v>
      </c>
      <c r="C20" s="2">
        <f t="shared" si="6"/>
        <v>2.3999999999999998E-3</v>
      </c>
      <c r="D20" s="1">
        <v>24.27</v>
      </c>
      <c r="E20" s="1">
        <v>64.099999999999994</v>
      </c>
      <c r="F20" s="1">
        <v>76.010000000000005</v>
      </c>
      <c r="H20" s="1">
        <f t="shared" si="7"/>
        <v>28.474116666666664</v>
      </c>
      <c r="I20" s="2">
        <f t="shared" si="8"/>
        <v>0.28474116666666666</v>
      </c>
      <c r="J20" s="2">
        <f t="shared" si="0"/>
        <v>0.13667575999999998</v>
      </c>
      <c r="L20" s="2">
        <f t="shared" si="9"/>
        <v>0.27799580286236009</v>
      </c>
      <c r="M20" s="2">
        <f t="shared" si="1"/>
        <v>1.024432890493858</v>
      </c>
      <c r="N20" s="2">
        <f t="shared" si="2"/>
        <v>1.4275331091364882</v>
      </c>
      <c r="O20" s="2">
        <f t="shared" si="10"/>
        <v>0.57350329</v>
      </c>
      <c r="P20" s="2">
        <f t="shared" si="3"/>
        <v>0.12888100000000005</v>
      </c>
      <c r="Q20" s="2">
        <f t="shared" si="4"/>
        <v>5.7552009999999994E-2</v>
      </c>
      <c r="R20" s="2">
        <f>SUMPRODUCT({1,5,10},L20:N20,O20:Q20)/(1^2*O20+5^2*P20+10^2*Q20)</f>
        <v>0.17183558786325856</v>
      </c>
      <c r="S20" s="2">
        <f t="shared" si="11"/>
        <v>8.2481082174364104E-2</v>
      </c>
    </row>
    <row r="21" spans="1:19" x14ac:dyDescent="0.35">
      <c r="A21" s="1">
        <v>0.5</v>
      </c>
      <c r="B21" s="2">
        <f t="shared" si="5"/>
        <v>5.0000000000000001E-3</v>
      </c>
      <c r="C21" s="2">
        <f t="shared" si="6"/>
        <v>2.5000000000000001E-3</v>
      </c>
      <c r="D21" s="1">
        <v>26.17</v>
      </c>
      <c r="E21" s="1">
        <v>66.66</v>
      </c>
      <c r="F21" s="1">
        <v>81.010000000000005</v>
      </c>
      <c r="H21" s="1">
        <f t="shared" si="7"/>
        <v>31.007883333333336</v>
      </c>
      <c r="I21" s="2">
        <f t="shared" si="8"/>
        <v>0.31007883333333336</v>
      </c>
      <c r="J21" s="2">
        <f t="shared" si="0"/>
        <v>0.15503941666666668</v>
      </c>
      <c r="L21" s="2">
        <f t="shared" si="9"/>
        <v>0.30340503291701726</v>
      </c>
      <c r="M21" s="2">
        <f t="shared" si="1"/>
        <v>1.0984123086654434</v>
      </c>
      <c r="N21" s="2">
        <f t="shared" si="2"/>
        <v>1.6612576611638972</v>
      </c>
      <c r="O21" s="2">
        <f t="shared" si="10"/>
        <v>0.54508688999999988</v>
      </c>
      <c r="P21" s="2">
        <f t="shared" si="3"/>
        <v>0.11115556000000001</v>
      </c>
      <c r="Q21" s="2">
        <f t="shared" si="4"/>
        <v>3.6062009999999978E-2</v>
      </c>
      <c r="R21" s="2">
        <f>SUMPRODUCT({1,5,10},L21:N21,O21:Q21)/(1^2*O21+5^2*P21+10^2*Q21)</f>
        <v>0.19839871448083285</v>
      </c>
      <c r="S21" s="2">
        <f t="shared" si="11"/>
        <v>9.9199357240416425E-2</v>
      </c>
    </row>
    <row r="22" spans="1:19" x14ac:dyDescent="0.35">
      <c r="A22" s="1">
        <v>0.52</v>
      </c>
      <c r="B22" s="2">
        <f t="shared" si="5"/>
        <v>5.1999999999999998E-3</v>
      </c>
      <c r="C22" s="2">
        <f t="shared" si="6"/>
        <v>2.5999999999999999E-3</v>
      </c>
      <c r="D22" s="1">
        <v>27.29</v>
      </c>
      <c r="E22" s="1">
        <v>69.95</v>
      </c>
      <c r="F22" s="1">
        <v>84.98</v>
      </c>
      <c r="H22" s="1">
        <f t="shared" si="7"/>
        <v>32.287433333333333</v>
      </c>
      <c r="I22" s="2">
        <f t="shared" si="8"/>
        <v>0.32287433333333332</v>
      </c>
      <c r="J22" s="2">
        <f t="shared" si="0"/>
        <v>0.16789465333333334</v>
      </c>
      <c r="L22" s="2">
        <f t="shared" si="9"/>
        <v>0.3186912593261258</v>
      </c>
      <c r="M22" s="2">
        <f t="shared" si="1"/>
        <v>1.2023075250068749</v>
      </c>
      <c r="N22" s="2">
        <f t="shared" si="2"/>
        <v>1.8957875396521027</v>
      </c>
      <c r="O22" s="2">
        <f t="shared" si="10"/>
        <v>0.52867441000000015</v>
      </c>
      <c r="P22" s="2">
        <f t="shared" si="3"/>
        <v>9.0300249999999985E-2</v>
      </c>
      <c r="Q22" s="2">
        <f t="shared" si="4"/>
        <v>2.256004E-2</v>
      </c>
      <c r="R22" s="2">
        <f>SUMPRODUCT({1,5,10},L22:N22,O22:Q22)/(1^2*O22+5^2*P22+10^2*Q22)</f>
        <v>0.22589765508150528</v>
      </c>
      <c r="S22" s="2">
        <f t="shared" si="11"/>
        <v>0.11746678064238275</v>
      </c>
    </row>
    <row r="23" spans="1:19" x14ac:dyDescent="0.35">
      <c r="A23" s="1">
        <v>0.54</v>
      </c>
      <c r="B23" s="2">
        <f t="shared" si="5"/>
        <v>5.4000000000000003E-3</v>
      </c>
      <c r="C23" s="2">
        <f t="shared" si="6"/>
        <v>2.7000000000000001E-3</v>
      </c>
      <c r="D23" s="1">
        <v>28.35</v>
      </c>
      <c r="E23" s="1">
        <v>71.67</v>
      </c>
      <c r="F23" s="1">
        <v>86.29</v>
      </c>
      <c r="H23" s="1">
        <f t="shared" si="7"/>
        <v>33.633000000000003</v>
      </c>
      <c r="I23" s="2">
        <f t="shared" si="8"/>
        <v>0.33633000000000002</v>
      </c>
      <c r="J23" s="2">
        <f t="shared" si="0"/>
        <v>0.18161820000000004</v>
      </c>
      <c r="L23" s="2">
        <f t="shared" si="9"/>
        <v>0.33337703171391064</v>
      </c>
      <c r="M23" s="2">
        <f t="shared" si="1"/>
        <v>1.2612488721456663</v>
      </c>
      <c r="N23" s="2">
        <f t="shared" si="2"/>
        <v>1.9870446924138692</v>
      </c>
      <c r="O23" s="2">
        <f t="shared" si="10"/>
        <v>0.51337224999999986</v>
      </c>
      <c r="P23" s="2">
        <f t="shared" si="3"/>
        <v>8.0258889999999986E-2</v>
      </c>
      <c r="Q23" s="2">
        <f t="shared" si="4"/>
        <v>1.8796409999999968E-2</v>
      </c>
      <c r="R23" s="2">
        <f>SUMPRODUCT({1,5,10},L23:N23,O23:Q23)/(1^2*O23+5^2*P23+10^2*Q23)</f>
        <v>0.23883969082281484</v>
      </c>
      <c r="S23" s="2">
        <f t="shared" si="11"/>
        <v>0.12897343304432002</v>
      </c>
    </row>
    <row r="24" spans="1:19" x14ac:dyDescent="0.35">
      <c r="A24" s="1">
        <v>0.56000000000000005</v>
      </c>
      <c r="B24" s="2">
        <f t="shared" si="5"/>
        <v>5.6000000000000008E-3</v>
      </c>
      <c r="C24" s="2">
        <f t="shared" si="6"/>
        <v>2.8000000000000004E-3</v>
      </c>
      <c r="D24" s="1">
        <v>27.76</v>
      </c>
      <c r="E24" s="1">
        <v>75.58</v>
      </c>
      <c r="F24" s="1">
        <v>88.07</v>
      </c>
      <c r="H24" s="1">
        <f t="shared" si="7"/>
        <v>32.293366666666671</v>
      </c>
      <c r="I24" s="2">
        <f t="shared" si="8"/>
        <v>0.32293366666666673</v>
      </c>
      <c r="J24" s="2">
        <f t="shared" si="0"/>
        <v>0.18084285333333339</v>
      </c>
      <c r="L24" s="2">
        <f t="shared" si="9"/>
        <v>0.32517627687936146</v>
      </c>
      <c r="M24" s="2">
        <f t="shared" si="1"/>
        <v>1.409767717305533</v>
      </c>
      <c r="N24" s="2">
        <f t="shared" si="2"/>
        <v>2.126113949878266</v>
      </c>
      <c r="O24" s="2">
        <f t="shared" si="10"/>
        <v>0.52186175999999995</v>
      </c>
      <c r="P24" s="2">
        <f t="shared" si="3"/>
        <v>5.9633639999999974E-2</v>
      </c>
      <c r="Q24" s="2">
        <f t="shared" si="4"/>
        <v>1.423249000000002E-2</v>
      </c>
      <c r="R24" s="2">
        <f>SUMPRODUCT({1,5,10},L24:N24,O24:Q24)/(1^2*O24+5^2*P24+10^2*Q24)</f>
        <v>0.25979524292117523</v>
      </c>
      <c r="S24" s="2">
        <f t="shared" si="11"/>
        <v>0.14548533603585814</v>
      </c>
    </row>
    <row r="25" spans="1:19" x14ac:dyDescent="0.35">
      <c r="A25" s="1">
        <v>0.57999999999999996</v>
      </c>
      <c r="B25" s="2">
        <f t="shared" si="5"/>
        <v>5.7999999999999996E-3</v>
      </c>
      <c r="C25" s="2">
        <f t="shared" si="6"/>
        <v>2.8999999999999998E-3</v>
      </c>
      <c r="D25" s="1">
        <v>30.05</v>
      </c>
      <c r="E25" s="1">
        <v>76.819999999999993</v>
      </c>
      <c r="F25" s="1">
        <v>88.76</v>
      </c>
      <c r="H25" s="1">
        <f t="shared" si="7"/>
        <v>35.483483333333332</v>
      </c>
      <c r="I25" s="2">
        <f t="shared" si="8"/>
        <v>0.35483483333333332</v>
      </c>
      <c r="J25" s="2">
        <f t="shared" si="0"/>
        <v>0.20580420333333332</v>
      </c>
      <c r="L25" s="2">
        <f t="shared" si="9"/>
        <v>0.35738948487660116</v>
      </c>
      <c r="M25" s="2">
        <f t="shared" si="1"/>
        <v>1.4618803480764853</v>
      </c>
      <c r="N25" s="2">
        <f t="shared" si="2"/>
        <v>2.185691341522547</v>
      </c>
      <c r="O25" s="2">
        <f t="shared" si="10"/>
        <v>0.48930025000000005</v>
      </c>
      <c r="P25" s="2">
        <f t="shared" si="3"/>
        <v>5.3731240000000048E-2</v>
      </c>
      <c r="Q25" s="2">
        <f t="shared" si="4"/>
        <v>1.2633759999999985E-2</v>
      </c>
      <c r="R25" s="2">
        <f>SUMPRODUCT({1,5,10},L25:N25,O25:Q25)/(1^2*O25+5^2*P25+10^2*Q25)</f>
        <v>0.27253250408904611</v>
      </c>
      <c r="S25" s="2">
        <f t="shared" si="11"/>
        <v>0.15806885237164672</v>
      </c>
    </row>
    <row r="26" spans="1:19" x14ac:dyDescent="0.35">
      <c r="A26" s="1">
        <v>0.6</v>
      </c>
      <c r="B26" s="2">
        <f t="shared" si="5"/>
        <v>6.0000000000000001E-3</v>
      </c>
      <c r="C26" s="2">
        <f t="shared" si="6"/>
        <v>3.0000000000000001E-3</v>
      </c>
      <c r="D26" s="1">
        <v>33.49</v>
      </c>
      <c r="E26" s="1">
        <v>76.900000000000006</v>
      </c>
      <c r="F26" s="1">
        <v>89.59</v>
      </c>
      <c r="H26" s="1">
        <f t="shared" si="7"/>
        <v>40.506216666666674</v>
      </c>
      <c r="I26" s="2">
        <f t="shared" si="8"/>
        <v>0.40506216666666672</v>
      </c>
      <c r="J26" s="2">
        <f t="shared" si="0"/>
        <v>0.24303730000000001</v>
      </c>
      <c r="L26" s="2">
        <f t="shared" si="9"/>
        <v>0.40781787369176153</v>
      </c>
      <c r="M26" s="2">
        <f t="shared" si="1"/>
        <v>1.4653375684603436</v>
      </c>
      <c r="N26" s="2">
        <f t="shared" si="2"/>
        <v>2.2624033033612143</v>
      </c>
      <c r="O26" s="2">
        <f t="shared" si="10"/>
        <v>0.44235801000000002</v>
      </c>
      <c r="P26" s="2">
        <f t="shared" si="3"/>
        <v>5.3360999999999992E-2</v>
      </c>
      <c r="Q26" s="2">
        <f t="shared" si="4"/>
        <v>1.083680999999999E-2</v>
      </c>
      <c r="R26" s="2">
        <f>SUMPRODUCT({1,5,10},L26:N26,O26:Q26)/(1^2*O26+5^2*P26+10^2*Q26)</f>
        <v>0.28549474332246133</v>
      </c>
      <c r="S26" s="2">
        <f t="shared" si="11"/>
        <v>0.1712968459934768</v>
      </c>
    </row>
    <row r="27" spans="1:19" x14ac:dyDescent="0.35">
      <c r="A27" s="1">
        <v>0.62</v>
      </c>
      <c r="B27" s="2">
        <f t="shared" si="5"/>
        <v>6.1999999999999998E-3</v>
      </c>
      <c r="C27" s="2">
        <f t="shared" si="6"/>
        <v>3.0999999999999999E-3</v>
      </c>
      <c r="D27" s="1">
        <v>34.36</v>
      </c>
      <c r="E27" s="1">
        <v>79.91</v>
      </c>
      <c r="F27" s="1">
        <v>91.12</v>
      </c>
      <c r="H27" s="1">
        <f t="shared" si="7"/>
        <v>41.40925</v>
      </c>
      <c r="I27" s="2">
        <f t="shared" si="8"/>
        <v>0.41409249999999997</v>
      </c>
      <c r="J27" s="2">
        <f t="shared" si="0"/>
        <v>0.25673734999999998</v>
      </c>
      <c r="L27" s="2">
        <f t="shared" si="9"/>
        <v>0.42098491976620123</v>
      </c>
      <c r="M27" s="2">
        <f t="shared" si="1"/>
        <v>1.6049480071612479</v>
      </c>
      <c r="N27" s="2">
        <f t="shared" si="2"/>
        <v>2.4213686289840126</v>
      </c>
      <c r="O27" s="2">
        <f t="shared" si="10"/>
        <v>0.43086096000000002</v>
      </c>
      <c r="P27" s="2">
        <f t="shared" si="3"/>
        <v>4.0360810000000039E-2</v>
      </c>
      <c r="Q27" s="2">
        <f t="shared" si="4"/>
        <v>7.8854400000000005E-3</v>
      </c>
      <c r="R27" s="2">
        <f>SUMPRODUCT({1,5,10},L27:N27,O27:Q27)/(1^2*O27+5^2*P27+10^2*Q27)</f>
        <v>0.31242087096022131</v>
      </c>
      <c r="S27" s="2">
        <f t="shared" si="11"/>
        <v>0.19370093999533722</v>
      </c>
    </row>
    <row r="28" spans="1:19" x14ac:dyDescent="0.35">
      <c r="A28" s="1">
        <v>0.64</v>
      </c>
      <c r="B28" s="2">
        <f t="shared" si="5"/>
        <v>6.4000000000000003E-3</v>
      </c>
      <c r="C28" s="2">
        <f t="shared" si="6"/>
        <v>3.2000000000000002E-3</v>
      </c>
      <c r="D28" s="1">
        <v>33.82</v>
      </c>
      <c r="E28" s="1">
        <v>83.51</v>
      </c>
      <c r="F28" s="1">
        <v>92.5</v>
      </c>
      <c r="H28" s="1">
        <f t="shared" si="7"/>
        <v>40.175350000000002</v>
      </c>
      <c r="I28" s="2">
        <f t="shared" si="8"/>
        <v>0.40175350000000004</v>
      </c>
      <c r="J28" s="2">
        <f t="shared" si="0"/>
        <v>0.25712224000000006</v>
      </c>
      <c r="L28" s="2">
        <f t="shared" si="9"/>
        <v>0.41279188349462537</v>
      </c>
      <c r="M28" s="2">
        <f t="shared" si="1"/>
        <v>1.8024160494165842</v>
      </c>
      <c r="N28" s="2">
        <f t="shared" si="2"/>
        <v>2.5902671654458271</v>
      </c>
      <c r="O28" s="2">
        <f t="shared" si="10"/>
        <v>0.43797923999999994</v>
      </c>
      <c r="P28" s="2">
        <f t="shared" si="3"/>
        <v>2.7192009999999982E-2</v>
      </c>
      <c r="Q28" s="2">
        <f t="shared" si="4"/>
        <v>5.6249999999999937E-3</v>
      </c>
      <c r="R28" s="2">
        <f>SUMPRODUCT({1,5,10},L28:N28,O28:Q28)/(1^2*O28+5^2*P28+10^2*Q28)</f>
        <v>0.34015375600814696</v>
      </c>
      <c r="S28" s="2">
        <f t="shared" si="11"/>
        <v>0.21769840384521405</v>
      </c>
    </row>
    <row r="29" spans="1:19" x14ac:dyDescent="0.35">
      <c r="A29" s="1">
        <v>0.66</v>
      </c>
      <c r="B29" s="2">
        <f t="shared" si="5"/>
        <v>6.6E-3</v>
      </c>
      <c r="C29" s="2">
        <f t="shared" si="6"/>
        <v>3.3E-3</v>
      </c>
      <c r="D29" s="1">
        <v>34.619999999999997</v>
      </c>
      <c r="E29" s="1">
        <v>84.64</v>
      </c>
      <c r="F29" s="1">
        <v>93.38</v>
      </c>
      <c r="H29" s="1">
        <f t="shared" si="7"/>
        <v>41.210833333333326</v>
      </c>
      <c r="I29" s="2">
        <f t="shared" si="8"/>
        <v>0.41210833333333324</v>
      </c>
      <c r="J29" s="2">
        <f t="shared" si="0"/>
        <v>0.27199149999999994</v>
      </c>
      <c r="L29" s="2">
        <f t="shared" si="9"/>
        <v>0.42495378469202671</v>
      </c>
      <c r="M29" s="2">
        <f t="shared" si="1"/>
        <v>1.8734034582685655</v>
      </c>
      <c r="N29" s="2">
        <f t="shared" si="2"/>
        <v>2.715074816039174</v>
      </c>
      <c r="O29" s="2">
        <f t="shared" si="10"/>
        <v>0.4274544400000001</v>
      </c>
      <c r="P29" s="2">
        <f t="shared" si="3"/>
        <v>2.3592959999999989E-2</v>
      </c>
      <c r="Q29" s="2">
        <f t="shared" si="4"/>
        <v>4.3824400000000048E-3</v>
      </c>
      <c r="R29" s="2">
        <f>SUMPRODUCT({1,5,10},L29:N29,O29:Q29)/(1^2*O29+5^2*P29+10^2*Q29)</f>
        <v>0.35838030164852541</v>
      </c>
      <c r="S29" s="2">
        <f t="shared" si="11"/>
        <v>0.23653099908802677</v>
      </c>
    </row>
    <row r="30" spans="1:19" x14ac:dyDescent="0.35">
      <c r="A30" s="1">
        <v>0.68</v>
      </c>
      <c r="B30" s="2">
        <f t="shared" si="5"/>
        <v>6.8000000000000005E-3</v>
      </c>
      <c r="C30" s="2">
        <f t="shared" si="6"/>
        <v>3.4000000000000002E-3</v>
      </c>
      <c r="D30" s="1">
        <v>36.659999999999997</v>
      </c>
      <c r="E30" s="1">
        <v>85.76</v>
      </c>
      <c r="F30" s="1">
        <v>94.39</v>
      </c>
      <c r="H30" s="1">
        <f t="shared" si="7"/>
        <v>44.058566666666664</v>
      </c>
      <c r="I30" s="2">
        <f t="shared" si="8"/>
        <v>0.44058566666666665</v>
      </c>
      <c r="J30" s="2">
        <f t="shared" si="0"/>
        <v>0.29959825333333334</v>
      </c>
      <c r="L30" s="2">
        <f t="shared" si="9"/>
        <v>0.45665314487759767</v>
      </c>
      <c r="M30" s="2">
        <f t="shared" si="1"/>
        <v>1.9491152800042619</v>
      </c>
      <c r="N30" s="2">
        <f t="shared" si="2"/>
        <v>2.8806194664534859</v>
      </c>
      <c r="O30" s="2">
        <f t="shared" si="10"/>
        <v>0.40119555999999995</v>
      </c>
      <c r="P30" s="2">
        <f t="shared" si="3"/>
        <v>2.0277759999999988E-2</v>
      </c>
      <c r="Q30" s="2">
        <f t="shared" si="4"/>
        <v>3.1472100000000036E-3</v>
      </c>
      <c r="R30" s="2">
        <f>SUMPRODUCT({1,5,10},L30:N30,O30:Q30)/(1^2*O30+5^2*P30+10^2*Q30)</f>
        <v>0.38555893682301423</v>
      </c>
      <c r="S30" s="2">
        <f t="shared" si="11"/>
        <v>0.26218007703964968</v>
      </c>
    </row>
    <row r="31" spans="1:19" x14ac:dyDescent="0.35">
      <c r="A31" s="1">
        <v>0.7</v>
      </c>
      <c r="B31" s="2">
        <f t="shared" si="5"/>
        <v>6.9999999999999993E-3</v>
      </c>
      <c r="C31" s="2">
        <f t="shared" si="6"/>
        <v>3.4999999999999996E-3</v>
      </c>
      <c r="D31" s="1">
        <v>39.32</v>
      </c>
      <c r="E31" s="1">
        <v>87.95</v>
      </c>
      <c r="F31" s="1">
        <v>95.46</v>
      </c>
      <c r="H31" s="1">
        <f t="shared" si="7"/>
        <v>47.670783333333333</v>
      </c>
      <c r="I31" s="2">
        <f t="shared" si="8"/>
        <v>0.47670783333333333</v>
      </c>
      <c r="J31" s="2">
        <f t="shared" si="0"/>
        <v>0.33369548333333332</v>
      </c>
      <c r="L31" s="2">
        <f t="shared" si="9"/>
        <v>0.49955603150775985</v>
      </c>
      <c r="M31" s="2">
        <f t="shared" si="1"/>
        <v>2.1161055260514279</v>
      </c>
      <c r="N31" s="2">
        <f t="shared" si="2"/>
        <v>3.0922431739348326</v>
      </c>
      <c r="O31" s="2">
        <f t="shared" si="10"/>
        <v>0.36820624000000002</v>
      </c>
      <c r="P31" s="2">
        <f t="shared" si="3"/>
        <v>1.4520249999999985E-2</v>
      </c>
      <c r="Q31" s="2">
        <f t="shared" si="4"/>
        <v>2.0611600000000089E-3</v>
      </c>
      <c r="R31" s="2">
        <f>SUMPRODUCT({1,5,10},L31:N31,O31:Q31)/(1^2*O31+5^2*P31+10^2*Q31)</f>
        <v>0.42813980161630438</v>
      </c>
      <c r="S31" s="2">
        <f t="shared" si="11"/>
        <v>0.29969786113141306</v>
      </c>
    </row>
    <row r="32" spans="1:19" x14ac:dyDescent="0.35">
      <c r="A32" s="1">
        <v>0.72</v>
      </c>
      <c r="B32" s="2">
        <f t="shared" si="5"/>
        <v>7.1999999999999998E-3</v>
      </c>
      <c r="C32" s="2">
        <f t="shared" si="6"/>
        <v>3.5999999999999999E-3</v>
      </c>
      <c r="D32" s="1">
        <v>39.75</v>
      </c>
      <c r="E32" s="1">
        <v>89.49</v>
      </c>
      <c r="F32" s="1">
        <v>97.47</v>
      </c>
      <c r="H32" s="1">
        <f t="shared" si="7"/>
        <v>48.135300000000001</v>
      </c>
      <c r="I32" s="2">
        <f t="shared" si="8"/>
        <v>0.48135300000000003</v>
      </c>
      <c r="J32" s="2">
        <f t="shared" si="0"/>
        <v>0.34657416000000002</v>
      </c>
      <c r="L32" s="2">
        <f t="shared" si="9"/>
        <v>0.50666761361732693</v>
      </c>
      <c r="M32" s="2">
        <f t="shared" si="1"/>
        <v>2.2528430010992309</v>
      </c>
      <c r="N32" s="2">
        <f t="shared" si="2"/>
        <v>3.6769508832486628</v>
      </c>
      <c r="O32" s="2">
        <f t="shared" si="10"/>
        <v>0.36300625000000003</v>
      </c>
      <c r="P32" s="2">
        <f t="shared" si="3"/>
        <v>1.1046010000000016E-2</v>
      </c>
      <c r="Q32" s="2">
        <f t="shared" si="4"/>
        <v>6.4008999999999963E-4</v>
      </c>
      <c r="R32" s="2">
        <f>SUMPRODUCT({1,5,10},L32:N32,O32:Q32)/(1^2*O32+5^2*P32+10^2*Q32)</f>
        <v>0.47198552391595117</v>
      </c>
      <c r="S32" s="2">
        <f t="shared" si="11"/>
        <v>0.33982957721948481</v>
      </c>
    </row>
    <row r="33" spans="1:19" x14ac:dyDescent="0.35">
      <c r="A33" s="1">
        <v>0.74</v>
      </c>
      <c r="B33" s="2">
        <f t="shared" si="5"/>
        <v>7.4000000000000003E-3</v>
      </c>
      <c r="C33" s="2">
        <f t="shared" si="6"/>
        <v>3.7000000000000002E-3</v>
      </c>
      <c r="D33" s="1">
        <v>39.590000000000003</v>
      </c>
      <c r="E33" s="1">
        <v>89.99</v>
      </c>
      <c r="F33" s="1">
        <v>99.49</v>
      </c>
      <c r="H33" s="1">
        <f t="shared" si="7"/>
        <v>47.876533333333342</v>
      </c>
      <c r="I33" s="2">
        <f t="shared" si="8"/>
        <v>0.47876533333333343</v>
      </c>
      <c r="J33" s="2">
        <f t="shared" si="0"/>
        <v>0.35428634666666675</v>
      </c>
      <c r="L33" s="2">
        <f t="shared" si="9"/>
        <v>0.50401553183744152</v>
      </c>
      <c r="M33" s="2">
        <f t="shared" si="1"/>
        <v>2.3015855926609614</v>
      </c>
      <c r="N33" s="2">
        <f t="shared" si="2"/>
        <v>5.2785147392518361</v>
      </c>
      <c r="O33" s="2">
        <f t="shared" si="10"/>
        <v>0.36493681</v>
      </c>
      <c r="P33" s="2">
        <f t="shared" si="3"/>
        <v>1.0020010000000015E-2</v>
      </c>
      <c r="Q33" s="2">
        <f t="shared" si="4"/>
        <v>2.6010000000001084E-5</v>
      </c>
      <c r="R33" s="2">
        <f>SUMPRODUCT({1,5,10},L33:N33,O33:Q33)/(1^2*O33+5^2*P33+10^2*Q33)</f>
        <v>0.48640421163460806</v>
      </c>
      <c r="S33" s="2">
        <f t="shared" si="11"/>
        <v>0.35993911660960998</v>
      </c>
    </row>
    <row r="34" spans="1:19" x14ac:dyDescent="0.35">
      <c r="A34" s="1">
        <v>0.76</v>
      </c>
      <c r="B34" s="2">
        <f t="shared" si="5"/>
        <v>7.6E-3</v>
      </c>
      <c r="C34" s="2">
        <f t="shared" si="6"/>
        <v>3.8E-3</v>
      </c>
      <c r="D34" s="1">
        <v>41.03</v>
      </c>
      <c r="E34" s="1">
        <v>90.74</v>
      </c>
      <c r="F34" s="1">
        <v>99.46</v>
      </c>
      <c r="H34" s="1">
        <f t="shared" si="7"/>
        <v>49.877183333333335</v>
      </c>
      <c r="I34" s="2">
        <f t="shared" si="8"/>
        <v>0.49877183333333336</v>
      </c>
      <c r="J34" s="2">
        <f t="shared" si="0"/>
        <v>0.37906659333333337</v>
      </c>
      <c r="L34" s="2">
        <f t="shared" si="9"/>
        <v>0.52814134597567863</v>
      </c>
      <c r="M34" s="2">
        <f t="shared" si="1"/>
        <v>2.3794661373300032</v>
      </c>
      <c r="N34" s="2">
        <f t="shared" si="2"/>
        <v>5.2213563254118949</v>
      </c>
      <c r="O34" s="2">
        <f t="shared" si="10"/>
        <v>0.34774608999999995</v>
      </c>
      <c r="P34" s="2">
        <f t="shared" si="3"/>
        <v>8.5747600000000024E-3</v>
      </c>
      <c r="Q34" s="2">
        <f t="shared" si="4"/>
        <v>2.9160000000000785E-5</v>
      </c>
      <c r="R34" s="2">
        <f>SUMPRODUCT({1,5,10},L34:N34,O34:Q34)/(1^2*O34+5^2*P34+10^2*Q34)</f>
        <v>0.5082877666316179</v>
      </c>
      <c r="S34" s="2">
        <f t="shared" si="11"/>
        <v>0.38629870264002963</v>
      </c>
    </row>
    <row r="35" spans="1:19" x14ac:dyDescent="0.35">
      <c r="A35" s="1">
        <v>0.78</v>
      </c>
      <c r="B35" s="2">
        <f t="shared" si="5"/>
        <v>7.8000000000000005E-3</v>
      </c>
      <c r="C35" s="2">
        <f t="shared" si="6"/>
        <v>3.9000000000000003E-3</v>
      </c>
      <c r="D35" s="1">
        <v>42.89</v>
      </c>
      <c r="E35" s="1">
        <v>92.09</v>
      </c>
      <c r="F35" s="1">
        <v>98.22</v>
      </c>
      <c r="H35" s="1">
        <f t="shared" si="7"/>
        <v>52.387133333333338</v>
      </c>
      <c r="I35" s="2">
        <f t="shared" si="8"/>
        <v>0.52387133333333336</v>
      </c>
      <c r="J35" s="2">
        <f t="shared" si="0"/>
        <v>0.40861964000000001</v>
      </c>
      <c r="L35" s="2">
        <f t="shared" si="9"/>
        <v>0.56019095331131996</v>
      </c>
      <c r="M35" s="2">
        <f t="shared" si="1"/>
        <v>2.5370424042085293</v>
      </c>
      <c r="N35" s="2">
        <f t="shared" si="2"/>
        <v>4.028556821684095</v>
      </c>
      <c r="O35" s="2">
        <f t="shared" si="10"/>
        <v>0.32615520999999992</v>
      </c>
      <c r="P35" s="2">
        <f t="shared" si="3"/>
        <v>6.2568099999999937E-3</v>
      </c>
      <c r="Q35" s="2">
        <f t="shared" si="4"/>
        <v>3.1684000000000161E-4</v>
      </c>
      <c r="R35" s="2">
        <f>SUMPRODUCT({1,5,10},L35:N35,O35:Q35)/(1^2*O35+5^2*P35+10^2*Q35)</f>
        <v>0.53444274778446954</v>
      </c>
      <c r="S35" s="2">
        <f t="shared" si="11"/>
        <v>0.41686534327188624</v>
      </c>
    </row>
    <row r="36" spans="1:19" x14ac:dyDescent="0.35">
      <c r="A36" s="1">
        <v>0.8</v>
      </c>
      <c r="B36" s="2">
        <f t="shared" si="5"/>
        <v>8.0000000000000002E-3</v>
      </c>
      <c r="C36" s="2">
        <f t="shared" si="6"/>
        <v>4.0000000000000001E-3</v>
      </c>
      <c r="D36" s="1">
        <v>43.11</v>
      </c>
      <c r="E36" s="1">
        <v>93.1</v>
      </c>
      <c r="F36" s="1">
        <v>98.51</v>
      </c>
      <c r="H36" s="1">
        <f t="shared" si="7"/>
        <v>52.580783333333329</v>
      </c>
      <c r="I36" s="2">
        <f t="shared" si="8"/>
        <v>0.52580783333333325</v>
      </c>
      <c r="J36" s="2">
        <f t="shared" si="0"/>
        <v>0.4206462666666666</v>
      </c>
      <c r="L36" s="2">
        <f t="shared" si="9"/>
        <v>0.56405060722553546</v>
      </c>
      <c r="M36" s="2">
        <f t="shared" si="1"/>
        <v>2.6736487743848767</v>
      </c>
      <c r="N36" s="2">
        <f t="shared" si="2"/>
        <v>4.2063940660307297</v>
      </c>
      <c r="O36" s="2">
        <f t="shared" si="10"/>
        <v>0.32364720999999991</v>
      </c>
      <c r="P36" s="2">
        <f t="shared" si="3"/>
        <v>4.7610000000000091E-3</v>
      </c>
      <c r="Q36" s="2">
        <f t="shared" si="4"/>
        <v>2.2200999999999726E-4</v>
      </c>
      <c r="R36" s="2">
        <f>SUMPRODUCT({1,5,10},L36:N36,O36:Q36)/(1^2*O36+5^2*P36+10^2*Q36)</f>
        <v>0.54969446371748809</v>
      </c>
      <c r="S36" s="2">
        <f t="shared" si="11"/>
        <v>0.43975557097399048</v>
      </c>
    </row>
  </sheetData>
  <pageMargins left="0.70866141732283472" right="0.70866141732283472" top="0.74803149606299213" bottom="0.74803149606299213" header="0.31496062992125984" footer="0.31496062992125984"/>
  <pageSetup scale="6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workbookViewId="0">
      <selection activeCell="A5" sqref="A5:J5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6" width="5.81640625" bestFit="1" customWidth="1"/>
  </cols>
  <sheetData>
    <row r="1" spans="1:19" x14ac:dyDescent="0.35">
      <c r="A1" s="5" t="s">
        <v>116</v>
      </c>
      <c r="E1" t="s">
        <v>114</v>
      </c>
    </row>
    <row r="2" spans="1:19" x14ac:dyDescent="0.35">
      <c r="A2" s="5" t="s">
        <v>118</v>
      </c>
      <c r="E2">
        <v>30</v>
      </c>
    </row>
    <row r="3" spans="1:19" x14ac:dyDescent="0.35">
      <c r="A3" s="5" t="s">
        <v>115</v>
      </c>
      <c r="E3" t="s">
        <v>119</v>
      </c>
    </row>
    <row r="5" spans="1:19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L5" s="6" t="s">
        <v>66</v>
      </c>
      <c r="M5" s="6" t="s">
        <v>67</v>
      </c>
      <c r="N5" s="6" t="s">
        <v>68</v>
      </c>
      <c r="O5" s="5" t="s">
        <v>23</v>
      </c>
      <c r="P5" s="5" t="s">
        <v>24</v>
      </c>
      <c r="Q5" s="5" t="s">
        <v>25</v>
      </c>
      <c r="R5" s="5" t="s">
        <v>69</v>
      </c>
      <c r="S5" s="5" t="s">
        <v>70</v>
      </c>
    </row>
    <row r="6" spans="1:19" x14ac:dyDescent="0.35">
      <c r="A6">
        <v>0.2</v>
      </c>
      <c r="B6">
        <f>A6/100</f>
        <v>2E-3</v>
      </c>
      <c r="C6">
        <f>B6/2</f>
        <v>1E-3</v>
      </c>
      <c r="D6" s="1">
        <v>12.4</v>
      </c>
      <c r="E6" s="1">
        <v>31.04</v>
      </c>
      <c r="F6" s="1">
        <v>41.73</v>
      </c>
      <c r="H6" s="1">
        <f>35*D6/24-79*E6/600+F6/50</f>
        <v>14.830999999999998</v>
      </c>
      <c r="I6" s="2">
        <f t="shared" ref="I6:I36" si="0">H6/100</f>
        <v>0.14830999999999997</v>
      </c>
      <c r="J6" s="2">
        <f t="shared" ref="J6:J36" si="1">H6/100*A6</f>
        <v>2.9661999999999994E-2</v>
      </c>
      <c r="L6" s="2">
        <f>-LN(1-D6/100)</f>
        <v>0.13238918804574562</v>
      </c>
      <c r="M6" s="2">
        <f t="shared" ref="M6:N36" si="2">-LN(1-E6/100)</f>
        <v>0.37164355963265372</v>
      </c>
      <c r="N6" s="2">
        <f t="shared" si="2"/>
        <v>0.54008280483310855</v>
      </c>
      <c r="O6" s="2">
        <f>EXP(-2*L6)</f>
        <v>0.76737599999999995</v>
      </c>
      <c r="P6" s="2">
        <f t="shared" ref="P6:Q36" si="3">EXP(-2*M6)</f>
        <v>0.47554816</v>
      </c>
      <c r="Q6" s="2">
        <f t="shared" si="3"/>
        <v>0.33953928999999999</v>
      </c>
      <c r="R6" s="2">
        <f>SUMPRODUCT({1,5,10},L6:N6,O6:Q6)/(1^2*O6+5^2*P6+10^2*Q6)</f>
        <v>6.0481808988794836E-2</v>
      </c>
      <c r="S6" s="2">
        <f>R6*A6</f>
        <v>1.2096361797758968E-2</v>
      </c>
    </row>
    <row r="7" spans="1:19" x14ac:dyDescent="0.35">
      <c r="A7">
        <v>0.22</v>
      </c>
      <c r="B7">
        <f t="shared" ref="B7:B36" si="4">A7/100</f>
        <v>2.2000000000000001E-3</v>
      </c>
      <c r="C7">
        <f t="shared" ref="C7:C36" si="5">B7/2</f>
        <v>1.1000000000000001E-3</v>
      </c>
      <c r="D7" s="1">
        <v>15.07</v>
      </c>
      <c r="E7" s="1">
        <v>31.89</v>
      </c>
      <c r="F7" s="1">
        <v>43.56</v>
      </c>
      <c r="H7" s="1">
        <f t="shared" ref="H7:H36" si="6">35*D7/24-79*E7/600+F7/50</f>
        <v>18.649433333333338</v>
      </c>
      <c r="I7" s="2">
        <f t="shared" si="0"/>
        <v>0.18649433333333337</v>
      </c>
      <c r="J7" s="2">
        <f t="shared" si="1"/>
        <v>4.1028753333333341E-2</v>
      </c>
      <c r="L7" s="2">
        <f t="shared" ref="L7:L36" si="7">-LN(1-D7/100)</f>
        <v>0.16334279819617351</v>
      </c>
      <c r="M7" s="2">
        <f t="shared" si="2"/>
        <v>0.38404614073486432</v>
      </c>
      <c r="N7" s="2">
        <f t="shared" si="2"/>
        <v>0.57199205900347805</v>
      </c>
      <c r="O7" s="2">
        <f t="shared" ref="O7:O36" si="8">EXP(-2*L7)</f>
        <v>0.72131048999999992</v>
      </c>
      <c r="P7" s="2">
        <f t="shared" si="3"/>
        <v>0.46389721000000006</v>
      </c>
      <c r="Q7" s="2">
        <f t="shared" si="3"/>
        <v>0.31854736000000006</v>
      </c>
      <c r="R7" s="2">
        <f>SUMPRODUCT({1,5,10},L7:N7,O7:Q7)/(1^2*O7+5^2*P7+10^2*Q7)</f>
        <v>6.4080899944144371E-2</v>
      </c>
      <c r="S7" s="2">
        <f t="shared" ref="S7:S36" si="9">R7*A7</f>
        <v>1.4097797987711762E-2</v>
      </c>
    </row>
    <row r="8" spans="1:19" x14ac:dyDescent="0.35">
      <c r="A8">
        <v>0.24</v>
      </c>
      <c r="B8">
        <f t="shared" si="4"/>
        <v>2.3999999999999998E-3</v>
      </c>
      <c r="C8">
        <f t="shared" si="5"/>
        <v>1.1999999999999999E-3</v>
      </c>
      <c r="D8" s="1">
        <v>16.64</v>
      </c>
      <c r="E8" s="1">
        <v>32.82</v>
      </c>
      <c r="F8" s="1">
        <v>45.72</v>
      </c>
      <c r="H8" s="1">
        <f t="shared" si="6"/>
        <v>20.859766666666665</v>
      </c>
      <c r="I8" s="2">
        <f t="shared" si="0"/>
        <v>0.20859766666666665</v>
      </c>
      <c r="J8" s="2">
        <f t="shared" si="1"/>
        <v>5.0063439999999994E-2</v>
      </c>
      <c r="L8" s="2">
        <f t="shared" si="7"/>
        <v>0.18200160798303458</v>
      </c>
      <c r="M8" s="2">
        <f t="shared" si="2"/>
        <v>0.39779460180394477</v>
      </c>
      <c r="N8" s="2">
        <f t="shared" si="2"/>
        <v>0.6110143510214231</v>
      </c>
      <c r="O8" s="2">
        <f t="shared" si="8"/>
        <v>0.69488896</v>
      </c>
      <c r="P8" s="2">
        <f t="shared" si="3"/>
        <v>0.4513152399999999</v>
      </c>
      <c r="Q8" s="2">
        <f t="shared" si="3"/>
        <v>0.29463183999999992</v>
      </c>
      <c r="R8" s="2">
        <f>SUMPRODUCT({1,5,10},L8:N8,O8:Q8)/(1^2*O8+5^2*P8+10^2*Q8)</f>
        <v>6.815401901253422E-2</v>
      </c>
      <c r="S8" s="2">
        <f t="shared" si="9"/>
        <v>1.6356964563008211E-2</v>
      </c>
    </row>
    <row r="9" spans="1:19" x14ac:dyDescent="0.35">
      <c r="A9">
        <v>0.26</v>
      </c>
      <c r="B9">
        <f t="shared" si="4"/>
        <v>2.5999999999999999E-3</v>
      </c>
      <c r="C9">
        <f t="shared" si="5"/>
        <v>1.2999999999999999E-3</v>
      </c>
      <c r="D9" s="1">
        <v>16.93</v>
      </c>
      <c r="E9" s="1">
        <v>34.979999999999997</v>
      </c>
      <c r="F9" s="1">
        <v>49.38</v>
      </c>
      <c r="H9" s="1">
        <f t="shared" si="6"/>
        <v>21.071483333333333</v>
      </c>
      <c r="I9" s="2">
        <f t="shared" si="0"/>
        <v>0.21071483333333332</v>
      </c>
      <c r="J9" s="2">
        <f t="shared" si="1"/>
        <v>5.4785856666666667E-2</v>
      </c>
      <c r="L9" s="2">
        <f t="shared" si="7"/>
        <v>0.18548656013711121</v>
      </c>
      <c r="M9" s="2">
        <f t="shared" si="2"/>
        <v>0.43047527111233191</v>
      </c>
      <c r="N9" s="2">
        <f t="shared" si="2"/>
        <v>0.68082343087111341</v>
      </c>
      <c r="O9" s="2">
        <f t="shared" si="8"/>
        <v>0.69006248999999997</v>
      </c>
      <c r="P9" s="2">
        <f t="shared" si="3"/>
        <v>0.42276004000000017</v>
      </c>
      <c r="Q9" s="2">
        <f t="shared" si="3"/>
        <v>0.25623843999999996</v>
      </c>
      <c r="R9" s="2">
        <f>SUMPRODUCT({1,5,10},L9:N9,O9:Q9)/(1^2*O9+5^2*P9+10^2*Q9)</f>
        <v>7.5440564735713311E-2</v>
      </c>
      <c r="S9" s="2">
        <f t="shared" si="9"/>
        <v>1.9614546831285461E-2</v>
      </c>
    </row>
    <row r="10" spans="1:19" x14ac:dyDescent="0.35">
      <c r="A10">
        <v>0.28000000000000003</v>
      </c>
      <c r="B10">
        <f t="shared" si="4"/>
        <v>2.8000000000000004E-3</v>
      </c>
      <c r="C10">
        <f t="shared" si="5"/>
        <v>1.4000000000000002E-3</v>
      </c>
      <c r="D10" s="1">
        <v>18.100000000000001</v>
      </c>
      <c r="E10" s="1">
        <v>37.270000000000003</v>
      </c>
      <c r="F10" s="1">
        <v>52.49</v>
      </c>
      <c r="H10" s="1">
        <f t="shared" si="6"/>
        <v>22.538416666666667</v>
      </c>
      <c r="I10" s="2">
        <f t="shared" si="0"/>
        <v>0.22538416666666666</v>
      </c>
      <c r="J10" s="2">
        <f t="shared" si="1"/>
        <v>6.310756666666667E-2</v>
      </c>
      <c r="L10" s="2">
        <f t="shared" si="7"/>
        <v>0.1996711951290677</v>
      </c>
      <c r="M10" s="2">
        <f t="shared" si="2"/>
        <v>0.46633038387943954</v>
      </c>
      <c r="N10" s="2">
        <f t="shared" si="2"/>
        <v>0.74422997078926145</v>
      </c>
      <c r="O10" s="2">
        <f t="shared" si="8"/>
        <v>0.67076099999999994</v>
      </c>
      <c r="P10" s="2">
        <f t="shared" si="3"/>
        <v>0.39350528999999995</v>
      </c>
      <c r="Q10" s="2">
        <f t="shared" si="3"/>
        <v>0.22572000999999997</v>
      </c>
      <c r="R10" s="2">
        <f>SUMPRODUCT({1,5,10},L10:N10,O10:Q10)/(1^2*O10+5^2*P10+10^2*Q10)</f>
        <v>8.2566276540852815E-2</v>
      </c>
      <c r="S10" s="2">
        <f t="shared" si="9"/>
        <v>2.3118557431438789E-2</v>
      </c>
    </row>
    <row r="11" spans="1:19" x14ac:dyDescent="0.35">
      <c r="A11">
        <v>0.3</v>
      </c>
      <c r="B11">
        <f t="shared" si="4"/>
        <v>3.0000000000000001E-3</v>
      </c>
      <c r="C11">
        <f t="shared" si="5"/>
        <v>1.5E-3</v>
      </c>
      <c r="D11" s="1">
        <v>21.12</v>
      </c>
      <c r="E11" s="1">
        <v>38.57</v>
      </c>
      <c r="F11" s="1">
        <v>55.76</v>
      </c>
      <c r="H11" s="1">
        <f t="shared" si="6"/>
        <v>26.836816666666667</v>
      </c>
      <c r="I11" s="2">
        <f t="shared" si="0"/>
        <v>0.26836816666666669</v>
      </c>
      <c r="J11" s="2">
        <f t="shared" si="1"/>
        <v>8.0510449999999997E-2</v>
      </c>
      <c r="L11" s="2">
        <f t="shared" si="7"/>
        <v>0.23724247569371146</v>
      </c>
      <c r="M11" s="2">
        <f t="shared" si="2"/>
        <v>0.4872718708122552</v>
      </c>
      <c r="N11" s="2">
        <f t="shared" si="2"/>
        <v>0.81554082877401202</v>
      </c>
      <c r="O11" s="2">
        <f t="shared" si="8"/>
        <v>0.62220543999999989</v>
      </c>
      <c r="P11" s="2">
        <f t="shared" si="3"/>
        <v>0.37736449000000011</v>
      </c>
      <c r="Q11" s="2">
        <f t="shared" si="3"/>
        <v>0.19571775999999999</v>
      </c>
      <c r="R11" s="2">
        <f>SUMPRODUCT({1,5,10},L11:N11,O11:Q11)/(1^2*O11+5^2*P11+10^2*Q11)</f>
        <v>8.9886556114764662E-2</v>
      </c>
      <c r="S11" s="2">
        <f t="shared" si="9"/>
        <v>2.6965966834429398E-2</v>
      </c>
    </row>
    <row r="12" spans="1:19" x14ac:dyDescent="0.35">
      <c r="A12">
        <v>0.32</v>
      </c>
      <c r="B12">
        <f t="shared" si="4"/>
        <v>3.2000000000000002E-3</v>
      </c>
      <c r="C12">
        <f t="shared" si="5"/>
        <v>1.6000000000000001E-3</v>
      </c>
      <c r="D12" s="1">
        <v>23.78</v>
      </c>
      <c r="E12" s="1">
        <v>39.950000000000003</v>
      </c>
      <c r="F12" s="1">
        <v>62.45</v>
      </c>
      <c r="H12" s="1">
        <f t="shared" si="6"/>
        <v>30.668083333333332</v>
      </c>
      <c r="I12" s="2">
        <f t="shared" si="0"/>
        <v>0.30668083333333329</v>
      </c>
      <c r="J12" s="2">
        <f t="shared" si="1"/>
        <v>9.8137866666666657E-2</v>
      </c>
      <c r="L12" s="2">
        <f t="shared" si="7"/>
        <v>0.27154629054237722</v>
      </c>
      <c r="M12" s="2">
        <f t="shared" si="2"/>
        <v>0.50999263746209877</v>
      </c>
      <c r="N12" s="2">
        <f t="shared" si="2"/>
        <v>0.97949680777794779</v>
      </c>
      <c r="O12" s="2">
        <f t="shared" si="8"/>
        <v>0.58094884000000002</v>
      </c>
      <c r="P12" s="2">
        <f t="shared" si="3"/>
        <v>0.36060025000000001</v>
      </c>
      <c r="Q12" s="2">
        <f t="shared" si="3"/>
        <v>0.14100024999999997</v>
      </c>
      <c r="R12" s="2">
        <f>SUMPRODUCT({1,5,10},L12:N12,O12:Q12)/(1^2*O12+5^2*P12+10^2*Q12)</f>
        <v>0.10374607016479746</v>
      </c>
      <c r="S12" s="2">
        <f t="shared" si="9"/>
        <v>3.3198742452735186E-2</v>
      </c>
    </row>
    <row r="13" spans="1:19" x14ac:dyDescent="0.35">
      <c r="A13">
        <v>0.34</v>
      </c>
      <c r="B13">
        <f t="shared" si="4"/>
        <v>3.4000000000000002E-3</v>
      </c>
      <c r="C13">
        <f t="shared" si="5"/>
        <v>1.7000000000000001E-3</v>
      </c>
      <c r="D13" s="1">
        <v>25.22</v>
      </c>
      <c r="E13" s="1">
        <v>41.27</v>
      </c>
      <c r="F13" s="1">
        <v>67.28</v>
      </c>
      <c r="H13" s="1">
        <f t="shared" si="6"/>
        <v>32.690883333333325</v>
      </c>
      <c r="I13" s="2">
        <f t="shared" si="0"/>
        <v>0.32690883333333326</v>
      </c>
      <c r="J13" s="2">
        <f t="shared" si="1"/>
        <v>0.11114900333333332</v>
      </c>
      <c r="L13" s="2">
        <f t="shared" si="7"/>
        <v>0.29061971643912365</v>
      </c>
      <c r="M13" s="2">
        <f t="shared" si="2"/>
        <v>0.53221951645366339</v>
      </c>
      <c r="N13" s="2">
        <f t="shared" si="2"/>
        <v>1.1171836742535453</v>
      </c>
      <c r="O13" s="2">
        <f t="shared" si="8"/>
        <v>0.55920484000000004</v>
      </c>
      <c r="P13" s="2">
        <f t="shared" si="3"/>
        <v>0.34492128999999988</v>
      </c>
      <c r="Q13" s="2">
        <f t="shared" si="3"/>
        <v>0.10705983999999996</v>
      </c>
      <c r="R13" s="2">
        <f>SUMPRODUCT({1,5,10},L13:N13,O13:Q13)/(1^2*O13+5^2*P13+10^2*Q13)</f>
        <v>0.1144617312319923</v>
      </c>
      <c r="S13" s="2">
        <f t="shared" si="9"/>
        <v>3.8916988618877386E-2</v>
      </c>
    </row>
    <row r="14" spans="1:19" x14ac:dyDescent="0.35">
      <c r="A14">
        <v>0.36</v>
      </c>
      <c r="B14">
        <f t="shared" si="4"/>
        <v>3.5999999999999999E-3</v>
      </c>
      <c r="C14">
        <f t="shared" si="5"/>
        <v>1.8E-3</v>
      </c>
      <c r="D14" s="1">
        <v>27.21</v>
      </c>
      <c r="E14" s="1">
        <v>42.75</v>
      </c>
      <c r="F14" s="1">
        <v>70.75</v>
      </c>
      <c r="H14" s="1">
        <f t="shared" si="6"/>
        <v>35.467499999999994</v>
      </c>
      <c r="I14" s="2">
        <f t="shared" si="0"/>
        <v>0.35467499999999996</v>
      </c>
      <c r="J14" s="2">
        <f t="shared" si="1"/>
        <v>0.12768299999999999</v>
      </c>
      <c r="L14" s="2">
        <f t="shared" si="7"/>
        <v>0.31759160285792482</v>
      </c>
      <c r="M14" s="2">
        <f t="shared" si="2"/>
        <v>0.55774254355374231</v>
      </c>
      <c r="N14" s="2">
        <f t="shared" si="2"/>
        <v>1.2292906123102258</v>
      </c>
      <c r="O14" s="2">
        <f t="shared" si="8"/>
        <v>0.52983840999999998</v>
      </c>
      <c r="P14" s="2">
        <f t="shared" si="3"/>
        <v>0.32775625000000003</v>
      </c>
      <c r="Q14" s="2">
        <f t="shared" si="3"/>
        <v>8.555625E-2</v>
      </c>
      <c r="R14" s="2">
        <f>SUMPRODUCT({1,5,10},L14:N14,O14:Q14)/(1^2*O14+5^2*P14+10^2*Q14)</f>
        <v>0.12350133390719088</v>
      </c>
      <c r="S14" s="2">
        <f t="shared" si="9"/>
        <v>4.4460480206588715E-2</v>
      </c>
    </row>
    <row r="15" spans="1:19" x14ac:dyDescent="0.35">
      <c r="A15">
        <v>0.38</v>
      </c>
      <c r="B15">
        <f t="shared" si="4"/>
        <v>3.8E-3</v>
      </c>
      <c r="C15">
        <f t="shared" si="5"/>
        <v>1.9E-3</v>
      </c>
      <c r="D15" s="1">
        <v>28.66</v>
      </c>
      <c r="E15" s="1">
        <v>49.06</v>
      </c>
      <c r="F15" s="1">
        <v>74.89</v>
      </c>
      <c r="H15" s="1">
        <f t="shared" si="6"/>
        <v>36.834066666666665</v>
      </c>
      <c r="I15" s="2">
        <f t="shared" si="0"/>
        <v>0.36834066666666665</v>
      </c>
      <c r="J15" s="2">
        <f t="shared" si="1"/>
        <v>0.13996945333333333</v>
      </c>
      <c r="L15" s="2">
        <f t="shared" si="7"/>
        <v>0.33771300605734583</v>
      </c>
      <c r="M15" s="2">
        <f t="shared" si="2"/>
        <v>0.67452171643678049</v>
      </c>
      <c r="N15" s="2">
        <f t="shared" si="2"/>
        <v>1.3819040128185978</v>
      </c>
      <c r="O15" s="2">
        <f t="shared" si="8"/>
        <v>0.50893956000000007</v>
      </c>
      <c r="P15" s="2">
        <f t="shared" si="3"/>
        <v>0.25948835999999997</v>
      </c>
      <c r="Q15" s="2">
        <f t="shared" si="3"/>
        <v>6.3051209999999996E-2</v>
      </c>
      <c r="R15" s="2">
        <f>SUMPRODUCT({1,5,10},L15:N15,O15:Q15)/(1^2*O15+5^2*P15+10^2*Q15)</f>
        <v>0.14422197603689571</v>
      </c>
      <c r="S15" s="2">
        <f t="shared" si="9"/>
        <v>5.4804350894020373E-2</v>
      </c>
    </row>
    <row r="16" spans="1:19" x14ac:dyDescent="0.35">
      <c r="A16">
        <v>0.4</v>
      </c>
      <c r="B16">
        <f t="shared" si="4"/>
        <v>4.0000000000000001E-3</v>
      </c>
      <c r="C16">
        <f t="shared" si="5"/>
        <v>2E-3</v>
      </c>
      <c r="D16" s="1">
        <v>29.91</v>
      </c>
      <c r="E16" s="1">
        <v>56.16</v>
      </c>
      <c r="F16" s="1">
        <v>77.78</v>
      </c>
      <c r="H16" s="1">
        <f t="shared" si="6"/>
        <v>37.779949999999999</v>
      </c>
      <c r="I16" s="2">
        <f t="shared" si="0"/>
        <v>0.37779950000000001</v>
      </c>
      <c r="J16" s="2">
        <f t="shared" si="1"/>
        <v>0.15111980000000003</v>
      </c>
      <c r="L16" s="2">
        <f t="shared" si="7"/>
        <v>0.35539005547585789</v>
      </c>
      <c r="M16" s="2">
        <f t="shared" si="2"/>
        <v>0.82462354334833121</v>
      </c>
      <c r="N16" s="2">
        <f t="shared" si="2"/>
        <v>1.5041774017766076</v>
      </c>
      <c r="O16" s="2">
        <f t="shared" si="8"/>
        <v>0.4912608100000001</v>
      </c>
      <c r="P16" s="2">
        <f t="shared" si="3"/>
        <v>0.19219456000000001</v>
      </c>
      <c r="Q16" s="2">
        <f t="shared" si="3"/>
        <v>4.937283999999998E-2</v>
      </c>
      <c r="R16" s="2">
        <f>SUMPRODUCT({1,5,10},L16:N16,O16:Q16)/(1^2*O16+5^2*P16+10^2*Q16)</f>
        <v>0.16706897335529233</v>
      </c>
      <c r="S16" s="2">
        <f t="shared" si="9"/>
        <v>6.6827589342116939E-2</v>
      </c>
    </row>
    <row r="17" spans="1:19" x14ac:dyDescent="0.35">
      <c r="A17">
        <v>0.42</v>
      </c>
      <c r="B17">
        <f t="shared" si="4"/>
        <v>4.1999999999999997E-3</v>
      </c>
      <c r="C17">
        <f t="shared" si="5"/>
        <v>2.0999999999999999E-3</v>
      </c>
      <c r="D17" s="1">
        <v>31.45</v>
      </c>
      <c r="E17" s="1">
        <v>60.34</v>
      </c>
      <c r="F17" s="1">
        <v>78.510000000000005</v>
      </c>
      <c r="H17" s="1">
        <f t="shared" si="6"/>
        <v>39.490016666666669</v>
      </c>
      <c r="I17" s="2">
        <f t="shared" si="0"/>
        <v>0.39490016666666672</v>
      </c>
      <c r="J17" s="2">
        <f t="shared" si="1"/>
        <v>0.16585807000000002</v>
      </c>
      <c r="L17" s="2">
        <f t="shared" si="7"/>
        <v>0.37760677997976799</v>
      </c>
      <c r="M17" s="2">
        <f t="shared" si="2"/>
        <v>0.92482706289644157</v>
      </c>
      <c r="N17" s="2">
        <f t="shared" si="2"/>
        <v>1.5375824753336724</v>
      </c>
      <c r="O17" s="2">
        <f t="shared" si="8"/>
        <v>0.46991024999999997</v>
      </c>
      <c r="P17" s="2">
        <f t="shared" si="3"/>
        <v>0.15729155999999997</v>
      </c>
      <c r="Q17" s="2">
        <f t="shared" si="3"/>
        <v>4.6182009999999989E-2</v>
      </c>
      <c r="R17" s="2">
        <f>SUMPRODUCT({1,5,10},L17:N17,O17:Q17)/(1^2*O17+5^2*P17+10^2*Q17)</f>
        <v>0.17902367981563003</v>
      </c>
      <c r="S17" s="2">
        <f t="shared" si="9"/>
        <v>7.5189945522564611E-2</v>
      </c>
    </row>
    <row r="18" spans="1:19" x14ac:dyDescent="0.35">
      <c r="A18">
        <v>0.44</v>
      </c>
      <c r="B18">
        <f t="shared" si="4"/>
        <v>4.4000000000000003E-3</v>
      </c>
      <c r="C18">
        <f t="shared" si="5"/>
        <v>2.2000000000000001E-3</v>
      </c>
      <c r="D18" s="1">
        <v>32.14</v>
      </c>
      <c r="E18" s="1">
        <v>64.8</v>
      </c>
      <c r="F18" s="1">
        <v>79.790000000000006</v>
      </c>
      <c r="H18" s="1">
        <f t="shared" si="6"/>
        <v>39.934633333333338</v>
      </c>
      <c r="I18" s="2">
        <f t="shared" si="0"/>
        <v>0.39934633333333336</v>
      </c>
      <c r="J18" s="2">
        <f t="shared" si="1"/>
        <v>0.17571238666666669</v>
      </c>
      <c r="L18" s="2">
        <f t="shared" si="7"/>
        <v>0.38772342663200732</v>
      </c>
      <c r="M18" s="2">
        <f t="shared" si="2"/>
        <v>1.04412410338404</v>
      </c>
      <c r="N18" s="2">
        <f t="shared" si="2"/>
        <v>1.5989926545725619</v>
      </c>
      <c r="O18" s="2">
        <f t="shared" si="8"/>
        <v>0.46049795999999998</v>
      </c>
      <c r="P18" s="2">
        <f t="shared" si="3"/>
        <v>0.12390399999999997</v>
      </c>
      <c r="Q18" s="2">
        <f t="shared" si="3"/>
        <v>4.0844409999999984E-2</v>
      </c>
      <c r="R18" s="2">
        <f>SUMPRODUCT({1,5,10},L18:N18,O18:Q18)/(1^2*O18+5^2*P18+10^2*Q18)</f>
        <v>0.19345674715935379</v>
      </c>
      <c r="S18" s="2">
        <f t="shared" si="9"/>
        <v>8.5120968750115669E-2</v>
      </c>
    </row>
    <row r="19" spans="1:19" x14ac:dyDescent="0.35">
      <c r="A19">
        <v>0.46</v>
      </c>
      <c r="B19">
        <f t="shared" si="4"/>
        <v>4.5999999999999999E-3</v>
      </c>
      <c r="C19">
        <f t="shared" si="5"/>
        <v>2.3E-3</v>
      </c>
      <c r="D19" s="1">
        <v>33.06</v>
      </c>
      <c r="E19" s="1">
        <v>65.86</v>
      </c>
      <c r="F19" s="1">
        <v>80.760000000000005</v>
      </c>
      <c r="H19" s="1">
        <f t="shared" si="6"/>
        <v>41.156133333333344</v>
      </c>
      <c r="I19" s="2">
        <f t="shared" si="0"/>
        <v>0.41156133333333345</v>
      </c>
      <c r="J19" s="2">
        <f t="shared" si="1"/>
        <v>0.1893182133333334</v>
      </c>
      <c r="L19" s="2">
        <f t="shared" si="7"/>
        <v>0.40137349020491081</v>
      </c>
      <c r="M19" s="2">
        <f t="shared" si="2"/>
        <v>1.0747004686217967</v>
      </c>
      <c r="N19" s="2">
        <f t="shared" si="2"/>
        <v>1.6481787407505315</v>
      </c>
      <c r="O19" s="2">
        <f t="shared" si="8"/>
        <v>0.44809636000000003</v>
      </c>
      <c r="P19" s="2">
        <f t="shared" si="3"/>
        <v>0.11655396000000003</v>
      </c>
      <c r="Q19" s="2">
        <f t="shared" si="3"/>
        <v>3.7017759999999955E-2</v>
      </c>
      <c r="R19" s="2">
        <f>SUMPRODUCT({1,5,10},L19:N19,O19:Q19)/(1^2*O19+5^2*P19+10^2*Q19)</f>
        <v>0.20049995683040378</v>
      </c>
      <c r="S19" s="2">
        <f t="shared" si="9"/>
        <v>9.2229980141985746E-2</v>
      </c>
    </row>
    <row r="20" spans="1:19" x14ac:dyDescent="0.35">
      <c r="A20">
        <v>0.48</v>
      </c>
      <c r="B20">
        <f t="shared" si="4"/>
        <v>4.7999999999999996E-3</v>
      </c>
      <c r="C20">
        <f t="shared" si="5"/>
        <v>2.3999999999999998E-3</v>
      </c>
      <c r="D20" s="1">
        <v>34.03</v>
      </c>
      <c r="E20" s="1">
        <v>67.08</v>
      </c>
      <c r="F20" s="1">
        <v>80.7</v>
      </c>
      <c r="H20" s="1">
        <f t="shared" si="6"/>
        <v>42.408883333333328</v>
      </c>
      <c r="I20" s="2">
        <f t="shared" si="0"/>
        <v>0.4240888333333333</v>
      </c>
      <c r="J20" s="2">
        <f t="shared" si="1"/>
        <v>0.20356263999999999</v>
      </c>
      <c r="L20" s="2">
        <f t="shared" si="7"/>
        <v>0.41597009275331193</v>
      </c>
      <c r="M20" s="2">
        <f t="shared" si="2"/>
        <v>1.1110898101792221</v>
      </c>
      <c r="N20" s="2">
        <f t="shared" si="2"/>
        <v>1.6450650900772517</v>
      </c>
      <c r="O20" s="2">
        <f t="shared" si="8"/>
        <v>0.43520408999999993</v>
      </c>
      <c r="P20" s="2">
        <f t="shared" si="3"/>
        <v>0.10837264000000003</v>
      </c>
      <c r="Q20" s="2">
        <f t="shared" si="3"/>
        <v>3.724899999999999E-2</v>
      </c>
      <c r="R20" s="2">
        <f>SUMPRODUCT({1,5,10},L20:N20,O20:Q20)/(1^2*O20+5^2*P20+10^2*Q20)</f>
        <v>0.20319922829437881</v>
      </c>
      <c r="S20" s="2">
        <f t="shared" si="9"/>
        <v>9.7535629581301825E-2</v>
      </c>
    </row>
    <row r="21" spans="1:19" x14ac:dyDescent="0.35">
      <c r="A21">
        <v>0.5</v>
      </c>
      <c r="B21">
        <f t="shared" si="4"/>
        <v>5.0000000000000001E-3</v>
      </c>
      <c r="C21">
        <f t="shared" si="5"/>
        <v>2.5000000000000001E-3</v>
      </c>
      <c r="D21" s="1">
        <v>34.82</v>
      </c>
      <c r="E21" s="1">
        <v>68.86</v>
      </c>
      <c r="F21" s="1">
        <v>82.7</v>
      </c>
      <c r="H21" s="1">
        <f t="shared" si="6"/>
        <v>43.366600000000005</v>
      </c>
      <c r="I21" s="2">
        <f t="shared" si="0"/>
        <v>0.43366600000000005</v>
      </c>
      <c r="J21" s="2">
        <f t="shared" si="1"/>
        <v>0.21683300000000003</v>
      </c>
      <c r="L21" s="2">
        <f t="shared" si="7"/>
        <v>0.42801751257867598</v>
      </c>
      <c r="M21" s="2">
        <f t="shared" si="2"/>
        <v>1.1666770195822391</v>
      </c>
      <c r="N21" s="2">
        <f t="shared" si="2"/>
        <v>1.7544636844843584</v>
      </c>
      <c r="O21" s="2">
        <f t="shared" si="8"/>
        <v>0.4248432399999999</v>
      </c>
      <c r="P21" s="2">
        <f t="shared" si="3"/>
        <v>9.6969959999999994E-2</v>
      </c>
      <c r="Q21" s="2">
        <f t="shared" si="3"/>
        <v>2.9928999999999983E-2</v>
      </c>
      <c r="R21" s="2">
        <f>SUMPRODUCT({1,5,10},L21:N21,O21:Q21)/(1^2*O21+5^2*P21+10^2*Q21)</f>
        <v>0.21783611656407023</v>
      </c>
      <c r="S21" s="2">
        <f t="shared" si="9"/>
        <v>0.10891805828203512</v>
      </c>
    </row>
    <row r="22" spans="1:19" x14ac:dyDescent="0.35">
      <c r="A22">
        <v>0.52</v>
      </c>
      <c r="B22">
        <f t="shared" si="4"/>
        <v>5.1999999999999998E-3</v>
      </c>
      <c r="C22">
        <f t="shared" si="5"/>
        <v>2.5999999999999999E-3</v>
      </c>
      <c r="D22" s="1">
        <v>36.56</v>
      </c>
      <c r="E22" s="1">
        <v>70.650000000000006</v>
      </c>
      <c r="F22" s="1">
        <v>84.01</v>
      </c>
      <c r="H22" s="1">
        <f t="shared" si="6"/>
        <v>45.694616666666668</v>
      </c>
      <c r="I22" s="2">
        <f t="shared" si="0"/>
        <v>0.45694616666666671</v>
      </c>
      <c r="J22" s="2">
        <f t="shared" si="1"/>
        <v>0.23761200666666671</v>
      </c>
      <c r="L22" s="2">
        <f t="shared" si="7"/>
        <v>0.45507560866149888</v>
      </c>
      <c r="M22" s="2">
        <f t="shared" si="2"/>
        <v>1.2258776397139859</v>
      </c>
      <c r="N22" s="2">
        <f t="shared" si="2"/>
        <v>1.8332066591422289</v>
      </c>
      <c r="O22" s="2">
        <f t="shared" si="8"/>
        <v>0.40246335999999994</v>
      </c>
      <c r="P22" s="2">
        <f t="shared" si="3"/>
        <v>8.6142250000000004E-2</v>
      </c>
      <c r="Q22" s="2">
        <f t="shared" si="3"/>
        <v>2.5568009999999978E-2</v>
      </c>
      <c r="R22" s="2">
        <f>SUMPRODUCT({1,5,10},L22:N22,O22:Q22)/(1^2*O22+5^2*P22+10^2*Q22)</f>
        <v>0.2307659706829345</v>
      </c>
      <c r="S22" s="2">
        <f t="shared" si="9"/>
        <v>0.11999830475512595</v>
      </c>
    </row>
    <row r="23" spans="1:19" x14ac:dyDescent="0.35">
      <c r="A23">
        <v>0.54</v>
      </c>
      <c r="B23">
        <f t="shared" si="4"/>
        <v>5.4000000000000003E-3</v>
      </c>
      <c r="C23">
        <f t="shared" si="5"/>
        <v>2.7000000000000001E-3</v>
      </c>
      <c r="D23" s="1">
        <v>38.729999999999997</v>
      </c>
      <c r="E23" s="1">
        <v>71.989999999999995</v>
      </c>
      <c r="F23" s="1">
        <v>83.72</v>
      </c>
      <c r="H23" s="1">
        <f t="shared" si="6"/>
        <v>48.676966666666665</v>
      </c>
      <c r="I23" s="2">
        <f t="shared" si="0"/>
        <v>0.48676966666666666</v>
      </c>
      <c r="J23" s="2">
        <f t="shared" si="1"/>
        <v>0.26285562000000001</v>
      </c>
      <c r="L23" s="2">
        <f t="shared" si="7"/>
        <v>0.48987985925052813</v>
      </c>
      <c r="M23" s="2">
        <f t="shared" si="2"/>
        <v>1.2726085967160741</v>
      </c>
      <c r="N23" s="2">
        <f t="shared" si="2"/>
        <v>1.8152328254136967</v>
      </c>
      <c r="O23" s="2">
        <f t="shared" si="8"/>
        <v>0.37540129000000005</v>
      </c>
      <c r="P23" s="2">
        <f t="shared" si="3"/>
        <v>7.845601000000002E-2</v>
      </c>
      <c r="Q23" s="2">
        <f t="shared" si="3"/>
        <v>2.6503840000000025E-2</v>
      </c>
      <c r="R23" s="2">
        <f>SUMPRODUCT({1,5,10},L23:N23,O23:Q23)/(1^2*O23+5^2*P23+10^2*Q23)</f>
        <v>0.2334436706625925</v>
      </c>
      <c r="S23" s="2">
        <f t="shared" si="9"/>
        <v>0.12605958215779997</v>
      </c>
    </row>
    <row r="24" spans="1:19" x14ac:dyDescent="0.35">
      <c r="A24">
        <v>0.56000000000000005</v>
      </c>
      <c r="B24">
        <f t="shared" si="4"/>
        <v>5.6000000000000008E-3</v>
      </c>
      <c r="C24">
        <f t="shared" si="5"/>
        <v>2.8000000000000004E-3</v>
      </c>
      <c r="D24" s="1">
        <v>39.6</v>
      </c>
      <c r="E24" s="1">
        <v>72.5</v>
      </c>
      <c r="F24" s="1">
        <v>86.31</v>
      </c>
      <c r="H24" s="1">
        <f t="shared" si="6"/>
        <v>49.930366666666664</v>
      </c>
      <c r="I24" s="2">
        <f t="shared" si="0"/>
        <v>0.49930366666666665</v>
      </c>
      <c r="J24" s="2">
        <f t="shared" si="1"/>
        <v>0.27961005333333333</v>
      </c>
      <c r="L24" s="2">
        <f t="shared" si="7"/>
        <v>0.50418108104732218</v>
      </c>
      <c r="M24" s="2">
        <f t="shared" si="2"/>
        <v>1.2909841813155656</v>
      </c>
      <c r="N24" s="2">
        <f t="shared" si="2"/>
        <v>1.9885045466877338</v>
      </c>
      <c r="O24" s="2">
        <f t="shared" si="8"/>
        <v>0.36481599999999997</v>
      </c>
      <c r="P24" s="2">
        <f t="shared" si="3"/>
        <v>7.5625000000000026E-2</v>
      </c>
      <c r="Q24" s="2">
        <f t="shared" si="3"/>
        <v>1.8741610000000002E-2</v>
      </c>
      <c r="R24" s="2">
        <f>SUMPRODUCT({1,5,10},L24:N24,O24:Q24)/(1^2*O24+5^2*P24+10^2*Q24)</f>
        <v>0.25299398968612252</v>
      </c>
      <c r="S24" s="2">
        <f t="shared" si="9"/>
        <v>0.14167663422422863</v>
      </c>
    </row>
    <row r="25" spans="1:19" x14ac:dyDescent="0.35">
      <c r="A25">
        <v>0.57999999999999996</v>
      </c>
      <c r="B25">
        <f t="shared" si="4"/>
        <v>5.7999999999999996E-3</v>
      </c>
      <c r="C25">
        <f t="shared" si="5"/>
        <v>2.8999999999999998E-3</v>
      </c>
      <c r="D25" s="1">
        <v>41.03</v>
      </c>
      <c r="E25" s="1">
        <v>74.05</v>
      </c>
      <c r="F25" s="1">
        <v>87.35</v>
      </c>
      <c r="H25" s="1">
        <f t="shared" si="6"/>
        <v>51.832500000000003</v>
      </c>
      <c r="I25" s="2">
        <f t="shared" si="0"/>
        <v>0.51832500000000004</v>
      </c>
      <c r="J25" s="2">
        <f t="shared" si="1"/>
        <v>0.30062850000000002</v>
      </c>
      <c r="L25" s="2">
        <f t="shared" si="7"/>
        <v>0.52814134597567863</v>
      </c>
      <c r="M25" s="2">
        <f t="shared" si="2"/>
        <v>1.3489985763761936</v>
      </c>
      <c r="N25" s="2">
        <f t="shared" si="2"/>
        <v>2.0675129708145619</v>
      </c>
      <c r="O25" s="2">
        <f t="shared" si="8"/>
        <v>0.34774608999999995</v>
      </c>
      <c r="P25" s="2">
        <f t="shared" si="3"/>
        <v>6.7340250000000018E-2</v>
      </c>
      <c r="Q25" s="2">
        <f t="shared" si="3"/>
        <v>1.600225000000001E-2</v>
      </c>
      <c r="R25" s="2">
        <f>SUMPRODUCT({1,5,10},L25:N25,O25:Q25)/(1^2*O25+5^2*P25+10^2*Q25)</f>
        <v>0.26675567506546455</v>
      </c>
      <c r="S25" s="2">
        <f t="shared" si="9"/>
        <v>0.15471829153796943</v>
      </c>
    </row>
    <row r="26" spans="1:19" x14ac:dyDescent="0.35">
      <c r="A26">
        <v>0.6</v>
      </c>
      <c r="B26">
        <f t="shared" si="4"/>
        <v>6.0000000000000001E-3</v>
      </c>
      <c r="C26">
        <f t="shared" si="5"/>
        <v>3.0000000000000001E-3</v>
      </c>
      <c r="D26" s="1">
        <v>42.32</v>
      </c>
      <c r="E26" s="1">
        <v>74.89</v>
      </c>
      <c r="F26" s="1">
        <v>86.52</v>
      </c>
      <c r="H26" s="1">
        <f t="shared" si="6"/>
        <v>53.586550000000003</v>
      </c>
      <c r="I26" s="2">
        <f t="shared" si="0"/>
        <v>0.53586549999999999</v>
      </c>
      <c r="J26" s="2">
        <f t="shared" si="1"/>
        <v>0.32151930000000001</v>
      </c>
      <c r="L26" s="2">
        <f t="shared" si="7"/>
        <v>0.55025969301139777</v>
      </c>
      <c r="M26" s="2">
        <f t="shared" si="2"/>
        <v>1.3819040128185978</v>
      </c>
      <c r="N26" s="2">
        <f t="shared" si="2"/>
        <v>2.0039630805039303</v>
      </c>
      <c r="O26" s="2">
        <f t="shared" si="8"/>
        <v>0.33269823999999998</v>
      </c>
      <c r="P26" s="2">
        <f t="shared" si="3"/>
        <v>6.3051209999999996E-2</v>
      </c>
      <c r="Q26" s="2">
        <f t="shared" si="3"/>
        <v>1.8171040000000003E-2</v>
      </c>
      <c r="R26" s="2">
        <f>SUMPRODUCT({1,5,10},L26:N26,O26:Q26)/(1^2*O26+5^2*P26+10^2*Q26)</f>
        <v>0.26377971168098702</v>
      </c>
      <c r="S26" s="2">
        <f t="shared" si="9"/>
        <v>0.15826782700859221</v>
      </c>
    </row>
    <row r="27" spans="1:19" x14ac:dyDescent="0.35">
      <c r="A27">
        <v>0.62</v>
      </c>
      <c r="B27">
        <f t="shared" si="4"/>
        <v>6.1999999999999998E-3</v>
      </c>
      <c r="C27">
        <f t="shared" si="5"/>
        <v>3.0999999999999999E-3</v>
      </c>
      <c r="D27" s="1">
        <v>43.81</v>
      </c>
      <c r="E27" s="1">
        <v>76.25</v>
      </c>
      <c r="F27" s="1">
        <v>84.67</v>
      </c>
      <c r="H27" s="1">
        <f t="shared" si="6"/>
        <v>55.543400000000005</v>
      </c>
      <c r="I27" s="2">
        <f t="shared" si="0"/>
        <v>0.55543400000000009</v>
      </c>
      <c r="J27" s="2">
        <f t="shared" si="1"/>
        <v>0.34436908000000005</v>
      </c>
      <c r="L27" s="2">
        <f t="shared" si="7"/>
        <v>0.5764313808639846</v>
      </c>
      <c r="M27" s="2">
        <f t="shared" si="2"/>
        <v>1.4375876555074409</v>
      </c>
      <c r="N27" s="2">
        <f t="shared" si="2"/>
        <v>1.8753584931043688</v>
      </c>
      <c r="O27" s="2">
        <f t="shared" si="8"/>
        <v>0.31573160999999994</v>
      </c>
      <c r="P27" s="2">
        <f t="shared" si="3"/>
        <v>5.6406250000000026E-2</v>
      </c>
      <c r="Q27" s="2">
        <f t="shared" si="3"/>
        <v>2.3500889999999993E-2</v>
      </c>
      <c r="R27" s="2">
        <f>SUMPRODUCT({1,5,10},L27:N27,O27:Q27)/(1^2*O27+5^2*P27+10^2*Q27)</f>
        <v>0.25225074216249532</v>
      </c>
      <c r="S27" s="2">
        <f t="shared" si="9"/>
        <v>0.15639546014074709</v>
      </c>
    </row>
    <row r="28" spans="1:19" x14ac:dyDescent="0.35">
      <c r="A28">
        <v>0.64</v>
      </c>
      <c r="B28">
        <f t="shared" si="4"/>
        <v>6.4000000000000003E-3</v>
      </c>
      <c r="C28">
        <f t="shared" si="5"/>
        <v>3.2000000000000002E-3</v>
      </c>
      <c r="D28" s="1">
        <v>44.19</v>
      </c>
      <c r="E28" s="1">
        <v>77.349999999999994</v>
      </c>
      <c r="F28" s="1">
        <v>84.43</v>
      </c>
      <c r="H28" s="1">
        <f t="shared" si="6"/>
        <v>55.947933333333332</v>
      </c>
      <c r="I28" s="2">
        <f t="shared" si="0"/>
        <v>0.55947933333333333</v>
      </c>
      <c r="J28" s="2">
        <f t="shared" si="1"/>
        <v>0.35806677333333331</v>
      </c>
      <c r="L28" s="2">
        <f t="shared" si="7"/>
        <v>0.58321712118774904</v>
      </c>
      <c r="M28" s="2">
        <f t="shared" si="2"/>
        <v>1.4850103340590481</v>
      </c>
      <c r="N28" s="2">
        <f t="shared" si="2"/>
        <v>1.8598242001421847</v>
      </c>
      <c r="O28" s="2">
        <f t="shared" si="8"/>
        <v>0.31147561000000007</v>
      </c>
      <c r="P28" s="2">
        <f t="shared" si="3"/>
        <v>5.1302250000000021E-2</v>
      </c>
      <c r="Q28" s="2">
        <f t="shared" si="3"/>
        <v>2.4242489999999985E-2</v>
      </c>
      <c r="R28" s="2">
        <f>SUMPRODUCT({1,5,10},L28:N28,O28:Q28)/(1^2*O28+5^2*P28+10^2*Q28)</f>
        <v>0.25220921500590465</v>
      </c>
      <c r="S28" s="2">
        <f t="shared" si="9"/>
        <v>0.16141389760377897</v>
      </c>
    </row>
    <row r="29" spans="1:19" x14ac:dyDescent="0.35">
      <c r="A29">
        <v>0.66</v>
      </c>
      <c r="B29">
        <f t="shared" si="4"/>
        <v>6.6E-3</v>
      </c>
      <c r="C29">
        <f t="shared" si="5"/>
        <v>3.3E-3</v>
      </c>
      <c r="D29" s="1">
        <v>44.49</v>
      </c>
      <c r="E29" s="1">
        <v>78.67</v>
      </c>
      <c r="F29" s="1">
        <v>86.52</v>
      </c>
      <c r="H29" s="1">
        <f t="shared" si="6"/>
        <v>56.253433333333348</v>
      </c>
      <c r="I29" s="2">
        <f t="shared" si="0"/>
        <v>0.56253433333333347</v>
      </c>
      <c r="J29" s="2">
        <f t="shared" si="1"/>
        <v>0.37127266000000009</v>
      </c>
      <c r="L29" s="2">
        <f t="shared" si="7"/>
        <v>0.58860700128602161</v>
      </c>
      <c r="M29" s="2">
        <f t="shared" si="2"/>
        <v>1.5450556535048325</v>
      </c>
      <c r="N29" s="2">
        <f t="shared" si="2"/>
        <v>2.0039630805039303</v>
      </c>
      <c r="O29" s="2">
        <f t="shared" si="8"/>
        <v>0.3081360099999999</v>
      </c>
      <c r="P29" s="2">
        <f t="shared" si="3"/>
        <v>4.5496889999999963E-2</v>
      </c>
      <c r="Q29" s="2">
        <f t="shared" si="3"/>
        <v>1.8171040000000003E-2</v>
      </c>
      <c r="R29" s="2">
        <f>SUMPRODUCT({1,5,10},L29:N29,O29:Q29)/(1^2*O29+5^2*P29+10^2*Q29)</f>
        <v>0.2749252021368826</v>
      </c>
      <c r="S29" s="2">
        <f t="shared" si="9"/>
        <v>0.18145063341034251</v>
      </c>
    </row>
    <row r="30" spans="1:19" x14ac:dyDescent="0.35">
      <c r="A30">
        <v>0.68</v>
      </c>
      <c r="B30">
        <f t="shared" si="4"/>
        <v>6.8000000000000005E-3</v>
      </c>
      <c r="C30">
        <f t="shared" si="5"/>
        <v>3.4000000000000002E-3</v>
      </c>
      <c r="D30" s="1">
        <v>47.23</v>
      </c>
      <c r="E30" s="1">
        <v>82.42</v>
      </c>
      <c r="F30" s="1">
        <v>87.95</v>
      </c>
      <c r="H30" s="1">
        <f t="shared" si="6"/>
        <v>59.784116666666662</v>
      </c>
      <c r="I30" s="2">
        <f t="shared" si="0"/>
        <v>0.59784116666666665</v>
      </c>
      <c r="J30" s="2">
        <f t="shared" si="1"/>
        <v>0.40653199333333334</v>
      </c>
      <c r="L30" s="2">
        <f t="shared" si="7"/>
        <v>0.63922733857051472</v>
      </c>
      <c r="M30" s="2">
        <f t="shared" si="2"/>
        <v>1.7384082937310608</v>
      </c>
      <c r="N30" s="2">
        <f t="shared" si="2"/>
        <v>2.1161055260514279</v>
      </c>
      <c r="O30" s="2">
        <f t="shared" si="8"/>
        <v>0.27846729000000009</v>
      </c>
      <c r="P30" s="2">
        <f t="shared" si="3"/>
        <v>3.0905639999999981E-2</v>
      </c>
      <c r="Q30" s="2">
        <f t="shared" si="3"/>
        <v>1.4520249999999985E-2</v>
      </c>
      <c r="R30" s="2">
        <f>SUMPRODUCT({1,5,10},L30:N30,O30:Q30)/(1^2*O30+5^2*P30+10^2*Q30)</f>
        <v>0.30118285143635254</v>
      </c>
      <c r="S30" s="2">
        <f t="shared" si="9"/>
        <v>0.20480433897671974</v>
      </c>
    </row>
    <row r="31" spans="1:19" x14ac:dyDescent="0.35">
      <c r="A31">
        <v>0.7</v>
      </c>
      <c r="B31">
        <f t="shared" si="4"/>
        <v>6.9999999999999993E-3</v>
      </c>
      <c r="C31">
        <f t="shared" si="5"/>
        <v>3.4999999999999996E-3</v>
      </c>
      <c r="D31" s="1">
        <v>47.8</v>
      </c>
      <c r="E31" s="1">
        <v>84.16</v>
      </c>
      <c r="F31" s="1">
        <v>88.07</v>
      </c>
      <c r="H31" s="1">
        <f t="shared" si="6"/>
        <v>60.388666666666666</v>
      </c>
      <c r="I31" s="2">
        <f t="shared" si="0"/>
        <v>0.60388666666666668</v>
      </c>
      <c r="J31" s="2">
        <f t="shared" si="1"/>
        <v>0.42272066666666663</v>
      </c>
      <c r="L31" s="2">
        <f t="shared" si="7"/>
        <v>0.65008769109949827</v>
      </c>
      <c r="M31" s="2">
        <f t="shared" si="2"/>
        <v>1.8426317996018116</v>
      </c>
      <c r="N31" s="2">
        <f t="shared" si="2"/>
        <v>2.126113949878266</v>
      </c>
      <c r="O31" s="2">
        <f t="shared" si="8"/>
        <v>0.27248400000000006</v>
      </c>
      <c r="P31" s="2">
        <f t="shared" si="3"/>
        <v>2.5090560000000001E-2</v>
      </c>
      <c r="Q31" s="2">
        <f t="shared" si="3"/>
        <v>1.423249000000002E-2</v>
      </c>
      <c r="R31" s="2">
        <f>SUMPRODUCT({1,5,10},L31:N31,O31:Q31)/(1^2*O31+5^2*P31+10^2*Q31)</f>
        <v>0.30602741559962021</v>
      </c>
      <c r="S31" s="2">
        <f t="shared" si="9"/>
        <v>0.21421919091973413</v>
      </c>
    </row>
    <row r="32" spans="1:19" x14ac:dyDescent="0.35">
      <c r="A32">
        <v>0.72</v>
      </c>
      <c r="B32">
        <f t="shared" si="4"/>
        <v>7.1999999999999998E-3</v>
      </c>
      <c r="C32">
        <f t="shared" si="5"/>
        <v>3.5999999999999999E-3</v>
      </c>
      <c r="D32" s="1">
        <v>48.18</v>
      </c>
      <c r="E32" s="1">
        <v>85.08</v>
      </c>
      <c r="F32" s="1">
        <v>88.69</v>
      </c>
      <c r="H32" s="1">
        <f t="shared" si="6"/>
        <v>60.834100000000007</v>
      </c>
      <c r="I32" s="2">
        <f t="shared" si="0"/>
        <v>0.60834100000000002</v>
      </c>
      <c r="J32" s="2">
        <f t="shared" si="1"/>
        <v>0.43800551999999998</v>
      </c>
      <c r="L32" s="2">
        <f t="shared" si="7"/>
        <v>0.65739401085412752</v>
      </c>
      <c r="M32" s="2">
        <f t="shared" si="2"/>
        <v>1.9024675912124767</v>
      </c>
      <c r="N32" s="2">
        <f t="shared" si="2"/>
        <v>2.1794828958600623</v>
      </c>
      <c r="O32" s="2">
        <f t="shared" si="8"/>
        <v>0.26853123999999995</v>
      </c>
      <c r="P32" s="2">
        <f t="shared" si="3"/>
        <v>2.2260639999999995E-2</v>
      </c>
      <c r="Q32" s="2">
        <f t="shared" si="3"/>
        <v>1.279161E-2</v>
      </c>
      <c r="R32" s="2">
        <f>SUMPRODUCT({1,5,10},L32:N32,O32:Q32)/(1^2*O32+5^2*P32+10^2*Q32)</f>
        <v>0.31701829651451141</v>
      </c>
      <c r="S32" s="2">
        <f t="shared" si="9"/>
        <v>0.22825317349044821</v>
      </c>
    </row>
    <row r="33" spans="1:19" x14ac:dyDescent="0.35">
      <c r="A33">
        <v>0.74</v>
      </c>
      <c r="B33">
        <f t="shared" si="4"/>
        <v>7.4000000000000003E-3</v>
      </c>
      <c r="C33">
        <f t="shared" si="5"/>
        <v>3.7000000000000002E-3</v>
      </c>
      <c r="D33" s="1">
        <v>49.6</v>
      </c>
      <c r="E33" s="1">
        <v>88.59</v>
      </c>
      <c r="F33" s="1">
        <v>89.55</v>
      </c>
      <c r="H33" s="1">
        <f t="shared" si="6"/>
        <v>62.459983333333327</v>
      </c>
      <c r="I33" s="2">
        <f t="shared" si="0"/>
        <v>0.62459983333333324</v>
      </c>
      <c r="J33" s="2">
        <f t="shared" si="1"/>
        <v>0.46220387666666657</v>
      </c>
      <c r="L33" s="2">
        <f t="shared" si="7"/>
        <v>0.68517901091076838</v>
      </c>
      <c r="M33" s="2">
        <f t="shared" si="2"/>
        <v>2.1706800221141074</v>
      </c>
      <c r="N33" s="2">
        <f t="shared" si="2"/>
        <v>2.2585682075772708</v>
      </c>
      <c r="O33" s="2">
        <f t="shared" si="8"/>
        <v>0.25401600000000002</v>
      </c>
      <c r="P33" s="2">
        <f t="shared" si="3"/>
        <v>1.3018809999999994E-2</v>
      </c>
      <c r="Q33" s="2">
        <f t="shared" si="3"/>
        <v>1.0920250000000012E-2</v>
      </c>
      <c r="R33" s="2">
        <f>SUMPRODUCT({1,5,10},L33:N33,O33:Q33)/(1^2*O33+5^2*P33+10^2*Q33)</f>
        <v>0.3362143570478292</v>
      </c>
      <c r="S33" s="2">
        <f t="shared" si="9"/>
        <v>0.24879862421539362</v>
      </c>
    </row>
    <row r="34" spans="1:19" x14ac:dyDescent="0.35">
      <c r="A34">
        <v>0.76</v>
      </c>
      <c r="B34">
        <f t="shared" si="4"/>
        <v>7.6E-3</v>
      </c>
      <c r="C34">
        <f t="shared" si="5"/>
        <v>3.8E-3</v>
      </c>
      <c r="D34" s="1">
        <v>50.37</v>
      </c>
      <c r="E34" s="1">
        <v>92.21</v>
      </c>
      <c r="F34" s="1">
        <v>90.86</v>
      </c>
      <c r="H34" s="1">
        <f t="shared" si="6"/>
        <v>63.132466666666666</v>
      </c>
      <c r="I34" s="2">
        <f t="shared" si="0"/>
        <v>0.63132466666666665</v>
      </c>
      <c r="J34" s="2">
        <f t="shared" si="1"/>
        <v>0.47980674666666667</v>
      </c>
      <c r="L34" s="2">
        <f t="shared" si="7"/>
        <v>0.70057469638874181</v>
      </c>
      <c r="M34" s="2">
        <f t="shared" si="2"/>
        <v>2.5523293261054336</v>
      </c>
      <c r="N34" s="2">
        <f t="shared" si="2"/>
        <v>2.3925098005220322</v>
      </c>
      <c r="O34" s="2">
        <f t="shared" si="8"/>
        <v>0.24631369000000006</v>
      </c>
      <c r="P34" s="2">
        <f t="shared" si="3"/>
        <v>6.0684100000000102E-3</v>
      </c>
      <c r="Q34" s="2">
        <f t="shared" si="3"/>
        <v>8.3539600000000092E-3</v>
      </c>
      <c r="R34" s="2">
        <f>SUMPRODUCT({1,5,10},L34:N34,O34:Q34)/(1^2*O34+5^2*P34+10^2*Q34)</f>
        <v>0.36473656680869643</v>
      </c>
      <c r="S34" s="2">
        <f t="shared" si="9"/>
        <v>0.27719979077460927</v>
      </c>
    </row>
    <row r="35" spans="1:19" x14ac:dyDescent="0.35">
      <c r="A35">
        <v>0.78</v>
      </c>
      <c r="B35">
        <f t="shared" si="4"/>
        <v>7.8000000000000005E-3</v>
      </c>
      <c r="C35">
        <f t="shared" si="5"/>
        <v>3.9000000000000003E-3</v>
      </c>
      <c r="D35" s="1">
        <v>50.11</v>
      </c>
      <c r="E35" s="1">
        <v>92.84</v>
      </c>
      <c r="F35" s="1">
        <v>93.3</v>
      </c>
      <c r="H35" s="1">
        <f t="shared" si="6"/>
        <v>62.719149999999999</v>
      </c>
      <c r="I35" s="2">
        <f t="shared" si="0"/>
        <v>0.62719150000000001</v>
      </c>
      <c r="J35" s="2">
        <f t="shared" si="1"/>
        <v>0.48920937000000003</v>
      </c>
      <c r="L35" s="2">
        <f t="shared" si="7"/>
        <v>0.69534960411514535</v>
      </c>
      <c r="M35" s="2">
        <f t="shared" si="2"/>
        <v>2.636660205015537</v>
      </c>
      <c r="N35" s="2">
        <f t="shared" si="2"/>
        <v>2.7030626595911702</v>
      </c>
      <c r="O35" s="2">
        <f t="shared" si="8"/>
        <v>0.24890121000000001</v>
      </c>
      <c r="P35" s="2">
        <f t="shared" si="3"/>
        <v>5.1265600000000014E-3</v>
      </c>
      <c r="Q35" s="2">
        <f t="shared" si="3"/>
        <v>4.4890000000000069E-3</v>
      </c>
      <c r="R35" s="2">
        <f>SUMPRODUCT({1,5,10},L35:N35,O35:Q35)/(1^2*O35+5^2*P35+10^2*Q35)</f>
        <v>0.43827369475943229</v>
      </c>
      <c r="S35" s="2">
        <f t="shared" si="9"/>
        <v>0.3418534819123572</v>
      </c>
    </row>
    <row r="36" spans="1:19" x14ac:dyDescent="0.35">
      <c r="A36">
        <v>0.8</v>
      </c>
      <c r="B36">
        <f t="shared" si="4"/>
        <v>8.0000000000000002E-3</v>
      </c>
      <c r="C36">
        <f t="shared" si="5"/>
        <v>4.0000000000000001E-3</v>
      </c>
      <c r="D36" s="1">
        <v>50.61</v>
      </c>
      <c r="E36" s="1">
        <v>92.32</v>
      </c>
      <c r="F36" s="1">
        <v>96.35</v>
      </c>
      <c r="H36" s="1">
        <f t="shared" si="6"/>
        <v>63.577783333333322</v>
      </c>
      <c r="I36" s="2">
        <f t="shared" si="0"/>
        <v>0.63577783333333326</v>
      </c>
      <c r="J36" s="2">
        <f t="shared" si="1"/>
        <v>0.50862226666666666</v>
      </c>
      <c r="L36" s="2">
        <f t="shared" si="7"/>
        <v>0.70542221143555783</v>
      </c>
      <c r="M36" s="2">
        <f t="shared" si="2"/>
        <v>2.5665506388285095</v>
      </c>
      <c r="N36" s="2">
        <f t="shared" si="2"/>
        <v>3.310443018393689</v>
      </c>
      <c r="O36" s="2">
        <f t="shared" si="8"/>
        <v>0.24393721000000004</v>
      </c>
      <c r="P36" s="2">
        <f t="shared" si="3"/>
        <v>5.898240000000012E-3</v>
      </c>
      <c r="Q36" s="2">
        <f t="shared" si="3"/>
        <v>1.3322500000000057E-3</v>
      </c>
      <c r="R36" s="2">
        <f>SUMPRODUCT({1,5,10},L36:N36,O36:Q36)/(1^2*O36+5^2*P36+10^2*Q36)</f>
        <v>0.55635270731831665</v>
      </c>
      <c r="S36" s="2">
        <f t="shared" si="9"/>
        <v>0.44508216585465332</v>
      </c>
    </row>
  </sheetData>
  <pageMargins left="0.7" right="0.7" top="0.75" bottom="0.75" header="0.3" footer="0.3"/>
  <pageSetup scale="6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topLeftCell="A17" workbookViewId="0">
      <selection activeCell="A5" sqref="A5:J5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19" x14ac:dyDescent="0.35">
      <c r="A1" s="5" t="s">
        <v>116</v>
      </c>
      <c r="E1" t="s">
        <v>114</v>
      </c>
    </row>
    <row r="2" spans="1:19" x14ac:dyDescent="0.35">
      <c r="A2" s="5" t="s">
        <v>118</v>
      </c>
      <c r="E2">
        <v>20</v>
      </c>
    </row>
    <row r="3" spans="1:19" x14ac:dyDescent="0.35">
      <c r="A3" s="5" t="s">
        <v>115</v>
      </c>
      <c r="E3" t="s">
        <v>120</v>
      </c>
    </row>
    <row r="5" spans="1:19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L5" s="6" t="s">
        <v>66</v>
      </c>
      <c r="M5" s="6" t="s">
        <v>67</v>
      </c>
      <c r="N5" s="6" t="s">
        <v>68</v>
      </c>
      <c r="O5" s="5" t="s">
        <v>23</v>
      </c>
      <c r="P5" s="5" t="s">
        <v>24</v>
      </c>
      <c r="Q5" s="5" t="s">
        <v>25</v>
      </c>
      <c r="R5" s="5" t="s">
        <v>69</v>
      </c>
      <c r="S5" s="5" t="s">
        <v>70</v>
      </c>
    </row>
    <row r="6" spans="1:19" x14ac:dyDescent="0.35">
      <c r="A6">
        <v>0.2</v>
      </c>
      <c r="B6">
        <f>A6/100</f>
        <v>2E-3</v>
      </c>
      <c r="C6">
        <f>B6/2</f>
        <v>1E-3</v>
      </c>
      <c r="D6" s="1">
        <v>14.42</v>
      </c>
      <c r="E6" s="1">
        <v>35.83</v>
      </c>
      <c r="F6" s="1">
        <v>52.28</v>
      </c>
      <c r="H6" s="1">
        <f>35*D6/24-79*E6/600+F6/50</f>
        <v>17.357149999999997</v>
      </c>
      <c r="I6" s="2">
        <f t="shared" ref="I6:I36" si="0">H6/100</f>
        <v>0.17357149999999996</v>
      </c>
      <c r="J6" s="2">
        <f t="shared" ref="J6:J36" si="1">H6/100*A6</f>
        <v>3.4714299999999997E-2</v>
      </c>
      <c r="K6" s="2"/>
      <c r="L6" s="2">
        <f>-LN(1-D6/100)</f>
        <v>0.15571857499942057</v>
      </c>
      <c r="M6" s="2">
        <f t="shared" ref="M6:N36" si="2">-LN(1-E6/100)</f>
        <v>0.44363437422566754</v>
      </c>
      <c r="N6" s="2">
        <f t="shared" si="2"/>
        <v>0.73981958875837606</v>
      </c>
      <c r="O6" s="2">
        <f>EXP(-2*L6)</f>
        <v>0.73239364000000007</v>
      </c>
      <c r="P6" s="2">
        <f t="shared" ref="P6:Q36" si="3">EXP(-2*M6)</f>
        <v>0.4117788899999999</v>
      </c>
      <c r="Q6" s="2">
        <f t="shared" si="3"/>
        <v>0.22771983999999998</v>
      </c>
      <c r="R6" s="2">
        <f>SUMPRODUCT({1,5,10},L6:N6,O6:Q6)/(1^2*O6+5^2*P6+10^2*Q6)</f>
        <v>8.0244139594038741E-2</v>
      </c>
      <c r="S6" s="2">
        <f>R6*A6</f>
        <v>1.604882791880775E-2</v>
      </c>
    </row>
    <row r="7" spans="1:19" x14ac:dyDescent="0.35">
      <c r="A7">
        <v>0.22</v>
      </c>
      <c r="B7">
        <f t="shared" ref="B7:B36" si="4">A7/100</f>
        <v>2.2000000000000001E-3</v>
      </c>
      <c r="C7">
        <f t="shared" ref="C7:C36" si="5">B7/2</f>
        <v>1.1000000000000001E-3</v>
      </c>
      <c r="D7" s="1">
        <v>15.1</v>
      </c>
      <c r="E7" s="1">
        <v>38.49</v>
      </c>
      <c r="F7" s="1">
        <v>55.48</v>
      </c>
      <c r="H7" s="1">
        <f t="shared" ref="H7:H36" si="6">35*D7/24-79*E7/600+F7/50</f>
        <v>18.062583333333333</v>
      </c>
      <c r="I7" s="2">
        <f t="shared" si="0"/>
        <v>0.18062583333333332</v>
      </c>
      <c r="J7" s="2">
        <f t="shared" si="1"/>
        <v>3.9737683333333329E-2</v>
      </c>
      <c r="K7" s="2"/>
      <c r="L7" s="2">
        <f t="shared" ref="L7:L36" si="7">-LN(1-D7/100)</f>
        <v>0.16369609267078977</v>
      </c>
      <c r="M7" s="2">
        <f t="shared" si="2"/>
        <v>0.48597042276781449</v>
      </c>
      <c r="N7" s="2">
        <f t="shared" si="2"/>
        <v>0.80923165958074716</v>
      </c>
      <c r="O7" s="2">
        <f t="shared" ref="O7:O36" si="8">EXP(-2*L7)</f>
        <v>0.72080099999999991</v>
      </c>
      <c r="P7" s="2">
        <f t="shared" si="3"/>
        <v>0.37834800999999996</v>
      </c>
      <c r="Q7" s="2">
        <f t="shared" si="3"/>
        <v>0.19820304000000005</v>
      </c>
      <c r="R7" s="2">
        <f>SUMPRODUCT({1,5,10},L7:N7,O7:Q7)/(1^2*O7+5^2*P7+10^2*Q7)</f>
        <v>8.804203050918126E-2</v>
      </c>
      <c r="S7" s="2">
        <f t="shared" ref="S7:S36" si="9">R7*A7</f>
        <v>1.9369246712019877E-2</v>
      </c>
    </row>
    <row r="8" spans="1:19" x14ac:dyDescent="0.35">
      <c r="A8">
        <v>0.24</v>
      </c>
      <c r="B8">
        <f t="shared" si="4"/>
        <v>2.3999999999999998E-3</v>
      </c>
      <c r="C8">
        <f t="shared" si="5"/>
        <v>1.1999999999999999E-3</v>
      </c>
      <c r="D8" s="1">
        <v>15.18</v>
      </c>
      <c r="E8" s="1">
        <v>41.08</v>
      </c>
      <c r="F8" s="1">
        <v>57.31</v>
      </c>
      <c r="H8" s="1">
        <f t="shared" si="6"/>
        <v>17.874833333333335</v>
      </c>
      <c r="I8" s="2">
        <f t="shared" si="0"/>
        <v>0.17874833333333334</v>
      </c>
      <c r="J8" s="2">
        <f t="shared" si="1"/>
        <v>4.2899600000000003E-2</v>
      </c>
      <c r="K8" s="2"/>
      <c r="L8" s="2">
        <f t="shared" si="7"/>
        <v>0.16463882194164664</v>
      </c>
      <c r="M8" s="2">
        <f t="shared" si="2"/>
        <v>0.52898959439366189</v>
      </c>
      <c r="N8" s="2">
        <f t="shared" si="2"/>
        <v>0.85120548521822081</v>
      </c>
      <c r="O8" s="2">
        <f t="shared" si="8"/>
        <v>0.71944324000000015</v>
      </c>
      <c r="P8" s="2">
        <f t="shared" si="3"/>
        <v>0.34715663999999996</v>
      </c>
      <c r="Q8" s="2">
        <f t="shared" si="3"/>
        <v>0.18224360999999994</v>
      </c>
      <c r="R8" s="2">
        <f>SUMPRODUCT({1,5,10},L8:N8,O8:Q8)/(1^2*O8+5^2*P8+10^2*Q8)</f>
        <v>9.368835222256576E-2</v>
      </c>
      <c r="S8" s="2">
        <f t="shared" si="9"/>
        <v>2.2485204533415782E-2</v>
      </c>
    </row>
    <row r="9" spans="1:19" x14ac:dyDescent="0.35">
      <c r="A9">
        <v>0.26</v>
      </c>
      <c r="B9">
        <f t="shared" si="4"/>
        <v>2.5999999999999999E-3</v>
      </c>
      <c r="C9">
        <f t="shared" si="5"/>
        <v>1.2999999999999999E-3</v>
      </c>
      <c r="D9" s="1">
        <v>16.579999999999998</v>
      </c>
      <c r="E9" s="1">
        <v>45.68</v>
      </c>
      <c r="F9" s="1">
        <v>61.23</v>
      </c>
      <c r="H9" s="1">
        <f t="shared" si="6"/>
        <v>19.38923333333333</v>
      </c>
      <c r="I9" s="2">
        <f t="shared" si="0"/>
        <v>0.19389233333333331</v>
      </c>
      <c r="J9" s="2">
        <f t="shared" si="1"/>
        <v>5.0412006666666662E-2</v>
      </c>
      <c r="K9" s="2"/>
      <c r="L9" s="2">
        <f t="shared" si="7"/>
        <v>0.18128209721929212</v>
      </c>
      <c r="M9" s="2">
        <f t="shared" si="2"/>
        <v>0.6102777027376507</v>
      </c>
      <c r="N9" s="2">
        <f t="shared" si="2"/>
        <v>0.94752343430525354</v>
      </c>
      <c r="O9" s="2">
        <f t="shared" si="8"/>
        <v>0.69588964000000009</v>
      </c>
      <c r="P9" s="2">
        <f t="shared" si="3"/>
        <v>0.29506623999999998</v>
      </c>
      <c r="Q9" s="2">
        <f t="shared" si="3"/>
        <v>0.15031129000000001</v>
      </c>
      <c r="R9" s="2">
        <f>SUMPRODUCT({1,5,10},L9:N9,O9:Q9)/(1^2*O9+5^2*P9+10^2*Q9)</f>
        <v>0.10607614607760461</v>
      </c>
      <c r="S9" s="2">
        <f t="shared" si="9"/>
        <v>2.7579797980177199E-2</v>
      </c>
    </row>
    <row r="10" spans="1:19" x14ac:dyDescent="0.35">
      <c r="A10">
        <v>0.28000000000000003</v>
      </c>
      <c r="B10">
        <f t="shared" si="4"/>
        <v>2.8000000000000004E-3</v>
      </c>
      <c r="C10">
        <f t="shared" si="5"/>
        <v>1.4000000000000002E-3</v>
      </c>
      <c r="D10" s="1">
        <v>18.170000000000002</v>
      </c>
      <c r="E10" s="1">
        <v>50.12</v>
      </c>
      <c r="F10" s="1">
        <v>65.739999999999995</v>
      </c>
      <c r="H10" s="1">
        <f t="shared" si="6"/>
        <v>21.213583333333332</v>
      </c>
      <c r="I10" s="2">
        <f t="shared" si="0"/>
        <v>0.21213583333333333</v>
      </c>
      <c r="J10" s="2">
        <f t="shared" si="1"/>
        <v>5.9398033333333336E-2</v>
      </c>
      <c r="K10" s="2"/>
      <c r="L10" s="2">
        <f t="shared" si="7"/>
        <v>0.20052626144880098</v>
      </c>
      <c r="M10" s="2">
        <f t="shared" si="2"/>
        <v>0.69555006517625562</v>
      </c>
      <c r="N10" s="2">
        <f t="shared" si="2"/>
        <v>1.0711916930921175</v>
      </c>
      <c r="O10" s="2">
        <f t="shared" si="8"/>
        <v>0.66961489000000007</v>
      </c>
      <c r="P10" s="2">
        <f t="shared" si="3"/>
        <v>0.24880144000000001</v>
      </c>
      <c r="Q10" s="2">
        <f t="shared" si="3"/>
        <v>0.11737476000000001</v>
      </c>
      <c r="R10" s="2">
        <f>SUMPRODUCT({1,5,10},L10:N10,O10:Q10)/(1^2*O10+5^2*P10+10^2*Q10)</f>
        <v>0.12115949774628346</v>
      </c>
      <c r="S10" s="2">
        <f t="shared" si="9"/>
        <v>3.3924659368959373E-2</v>
      </c>
    </row>
    <row r="11" spans="1:19" x14ac:dyDescent="0.35">
      <c r="A11">
        <v>0.3</v>
      </c>
      <c r="B11">
        <f t="shared" si="4"/>
        <v>3.0000000000000001E-3</v>
      </c>
      <c r="C11">
        <f t="shared" si="5"/>
        <v>1.5E-3</v>
      </c>
      <c r="D11" s="1">
        <v>18.760000000000002</v>
      </c>
      <c r="E11" s="1">
        <v>52.57</v>
      </c>
      <c r="F11" s="1">
        <v>69.13</v>
      </c>
      <c r="H11" s="1">
        <f t="shared" si="6"/>
        <v>21.819216666666669</v>
      </c>
      <c r="I11" s="2">
        <f t="shared" si="0"/>
        <v>0.21819216666666669</v>
      </c>
      <c r="J11" s="2">
        <f t="shared" si="1"/>
        <v>6.5457650000000006E-2</v>
      </c>
      <c r="K11" s="2"/>
      <c r="L11" s="2">
        <f t="shared" si="7"/>
        <v>0.20776244927590742</v>
      </c>
      <c r="M11" s="2">
        <f t="shared" si="2"/>
        <v>0.74591524609860116</v>
      </c>
      <c r="N11" s="2">
        <f t="shared" si="2"/>
        <v>1.1753853474740232</v>
      </c>
      <c r="O11" s="2">
        <f t="shared" si="8"/>
        <v>0.65999375999999998</v>
      </c>
      <c r="P11" s="2">
        <f t="shared" si="3"/>
        <v>0.22496048999999993</v>
      </c>
      <c r="Q11" s="2">
        <f t="shared" si="3"/>
        <v>9.5295690000000044E-2</v>
      </c>
      <c r="R11" s="2">
        <f>SUMPRODUCT({1,5,10},L11:N11,O11:Q11)/(1^2*O11+5^2*P11+10^2*Q11)</f>
        <v>0.13255831095101267</v>
      </c>
      <c r="S11" s="2">
        <f t="shared" si="9"/>
        <v>3.9767493285303802E-2</v>
      </c>
    </row>
    <row r="12" spans="1:19" x14ac:dyDescent="0.35">
      <c r="A12">
        <v>0.32</v>
      </c>
      <c r="B12">
        <f t="shared" si="4"/>
        <v>3.2000000000000002E-3</v>
      </c>
      <c r="C12">
        <f t="shared" si="5"/>
        <v>1.6000000000000001E-3</v>
      </c>
      <c r="D12" s="1">
        <v>20.239999999999998</v>
      </c>
      <c r="E12" s="1">
        <v>56.14</v>
      </c>
      <c r="F12" s="1">
        <v>73.97</v>
      </c>
      <c r="H12" s="1">
        <f t="shared" si="6"/>
        <v>23.604299999999995</v>
      </c>
      <c r="I12" s="2">
        <f t="shared" si="0"/>
        <v>0.23604299999999995</v>
      </c>
      <c r="J12" s="2">
        <f t="shared" si="1"/>
        <v>7.5533759999999991E-2</v>
      </c>
      <c r="K12" s="2"/>
      <c r="L12" s="2">
        <f t="shared" si="7"/>
        <v>0.22614806033450852</v>
      </c>
      <c r="M12" s="2">
        <f t="shared" si="2"/>
        <v>0.82416744299834921</v>
      </c>
      <c r="N12" s="2">
        <f t="shared" si="2"/>
        <v>1.3459204669816174</v>
      </c>
      <c r="O12" s="2">
        <f t="shared" si="8"/>
        <v>0.63616575999999991</v>
      </c>
      <c r="P12" s="2">
        <f t="shared" si="3"/>
        <v>0.19236996000000001</v>
      </c>
      <c r="Q12" s="2">
        <f t="shared" si="3"/>
        <v>6.7756089999999991E-2</v>
      </c>
      <c r="R12" s="2">
        <f>SUMPRODUCT({1,5,10},L12:N12,O12:Q12)/(1^2*O12+5^2*P12+10^2*Q12)</f>
        <v>0.15125868848046384</v>
      </c>
      <c r="S12" s="2">
        <f t="shared" si="9"/>
        <v>4.8402780313748429E-2</v>
      </c>
    </row>
    <row r="13" spans="1:19" x14ac:dyDescent="0.35">
      <c r="A13">
        <v>0.34</v>
      </c>
      <c r="B13">
        <f t="shared" si="4"/>
        <v>3.4000000000000002E-3</v>
      </c>
      <c r="C13">
        <f t="shared" si="5"/>
        <v>1.7000000000000001E-3</v>
      </c>
      <c r="D13" s="1">
        <v>22.27</v>
      </c>
      <c r="E13" s="1">
        <v>61.6</v>
      </c>
      <c r="F13" s="1">
        <v>77.900000000000006</v>
      </c>
      <c r="H13" s="1">
        <f t="shared" si="6"/>
        <v>25.924416666666666</v>
      </c>
      <c r="I13" s="2">
        <f t="shared" si="0"/>
        <v>0.25924416666666666</v>
      </c>
      <c r="J13" s="2">
        <f t="shared" si="1"/>
        <v>8.8143016666666671E-2</v>
      </c>
      <c r="K13" s="2"/>
      <c r="L13" s="2">
        <f t="shared" si="7"/>
        <v>0.25192890274596308</v>
      </c>
      <c r="M13" s="2">
        <f t="shared" si="2"/>
        <v>0.95711272639441014</v>
      </c>
      <c r="N13" s="2">
        <f t="shared" si="2"/>
        <v>1.5095925774643844</v>
      </c>
      <c r="O13" s="2">
        <f t="shared" si="8"/>
        <v>0.60419528999999994</v>
      </c>
      <c r="P13" s="2">
        <f t="shared" si="3"/>
        <v>0.147456</v>
      </c>
      <c r="Q13" s="2">
        <f t="shared" si="3"/>
        <v>4.8840999999999989E-2</v>
      </c>
      <c r="R13" s="2">
        <f>SUMPRODUCT({1,5,10},L13:N13,O13:Q13)/(1^2*O13+5^2*P13+10^2*Q13)</f>
        <v>0.17386674845409825</v>
      </c>
      <c r="S13" s="2">
        <f t="shared" si="9"/>
        <v>5.9114694474393409E-2</v>
      </c>
    </row>
    <row r="14" spans="1:19" x14ac:dyDescent="0.35">
      <c r="A14">
        <v>0.36</v>
      </c>
      <c r="B14">
        <f t="shared" si="4"/>
        <v>3.5999999999999999E-3</v>
      </c>
      <c r="C14">
        <f t="shared" si="5"/>
        <v>1.8E-3</v>
      </c>
      <c r="D14" s="1">
        <v>24.67</v>
      </c>
      <c r="E14" s="1">
        <v>67.02</v>
      </c>
      <c r="F14" s="1">
        <v>81.430000000000007</v>
      </c>
      <c r="H14" s="1">
        <f t="shared" si="6"/>
        <v>28.781383333333331</v>
      </c>
      <c r="I14" s="2">
        <f t="shared" si="0"/>
        <v>0.28781383333333332</v>
      </c>
      <c r="J14" s="2">
        <f t="shared" si="1"/>
        <v>0.10361297999999999</v>
      </c>
      <c r="K14" s="2"/>
      <c r="L14" s="2">
        <f t="shared" si="7"/>
        <v>0.28329172415048809</v>
      </c>
      <c r="M14" s="2">
        <f t="shared" si="2"/>
        <v>1.1092688688566383</v>
      </c>
      <c r="N14" s="2">
        <f t="shared" si="2"/>
        <v>1.683622810623477</v>
      </c>
      <c r="O14" s="2">
        <f t="shared" si="8"/>
        <v>0.56746088999999988</v>
      </c>
      <c r="P14" s="2">
        <f t="shared" si="3"/>
        <v>0.10876804000000004</v>
      </c>
      <c r="Q14" s="2">
        <f t="shared" si="3"/>
        <v>3.448449E-2</v>
      </c>
      <c r="R14" s="2">
        <f>SUMPRODUCT({1,5,10},L14:N14,O14:Q14)/(1^2*O14+5^2*P14+10^2*Q14)</f>
        <v>0.19964195677497007</v>
      </c>
      <c r="S14" s="2">
        <f t="shared" si="9"/>
        <v>7.1871104438989225E-2</v>
      </c>
    </row>
    <row r="15" spans="1:19" x14ac:dyDescent="0.35">
      <c r="A15">
        <v>0.38</v>
      </c>
      <c r="B15">
        <f t="shared" si="4"/>
        <v>3.8E-3</v>
      </c>
      <c r="C15">
        <f t="shared" si="5"/>
        <v>1.9E-3</v>
      </c>
      <c r="D15" s="1">
        <v>25.66</v>
      </c>
      <c r="E15" s="1">
        <v>71.52</v>
      </c>
      <c r="F15" s="1">
        <v>84.93</v>
      </c>
      <c r="H15" s="1">
        <f t="shared" si="6"/>
        <v>29.702633333333331</v>
      </c>
      <c r="I15" s="2">
        <f t="shared" si="0"/>
        <v>0.29702633333333334</v>
      </c>
      <c r="J15" s="2">
        <f t="shared" si="1"/>
        <v>0.11287000666666668</v>
      </c>
      <c r="K15" s="2"/>
      <c r="L15" s="2">
        <f t="shared" si="7"/>
        <v>0.29652102111898521</v>
      </c>
      <c r="M15" s="2">
        <f t="shared" si="2"/>
        <v>1.2559680994443161</v>
      </c>
      <c r="N15" s="2">
        <f t="shared" si="2"/>
        <v>1.8924641733496876</v>
      </c>
      <c r="O15" s="2">
        <f t="shared" si="8"/>
        <v>0.55264356000000014</v>
      </c>
      <c r="P15" s="2">
        <f t="shared" si="3"/>
        <v>8.1111040000000037E-2</v>
      </c>
      <c r="Q15" s="2">
        <f t="shared" si="3"/>
        <v>2.2710489999999982E-2</v>
      </c>
      <c r="R15" s="2">
        <f>SUMPRODUCT({1,5,10},L15:N15,O15:Q15)/(1^2*O15+5^2*P15+10^2*Q15)</f>
        <v>0.22735852035119741</v>
      </c>
      <c r="S15" s="2">
        <f t="shared" si="9"/>
        <v>8.639623773345502E-2</v>
      </c>
    </row>
    <row r="16" spans="1:19" x14ac:dyDescent="0.35">
      <c r="A16">
        <v>0.4</v>
      </c>
      <c r="B16">
        <f t="shared" si="4"/>
        <v>4.0000000000000001E-3</v>
      </c>
      <c r="C16">
        <f t="shared" si="5"/>
        <v>2E-3</v>
      </c>
      <c r="D16" s="1">
        <v>27.24</v>
      </c>
      <c r="E16" s="1">
        <v>74.58</v>
      </c>
      <c r="F16" s="1">
        <v>88.49</v>
      </c>
      <c r="H16" s="1">
        <f t="shared" si="6"/>
        <v>31.675100000000004</v>
      </c>
      <c r="I16" s="2">
        <f t="shared" si="0"/>
        <v>0.31675100000000006</v>
      </c>
      <c r="J16" s="2">
        <f t="shared" si="1"/>
        <v>0.12670040000000002</v>
      </c>
      <c r="K16" s="2"/>
      <c r="L16" s="2">
        <f t="shared" si="7"/>
        <v>0.31800383233816981</v>
      </c>
      <c r="M16" s="2">
        <f t="shared" si="2"/>
        <v>1.3696339202267835</v>
      </c>
      <c r="N16" s="2">
        <f t="shared" si="2"/>
        <v>2.1619539632542994</v>
      </c>
      <c r="O16" s="2">
        <f t="shared" si="8"/>
        <v>0.52940176000000005</v>
      </c>
      <c r="P16" s="2">
        <f t="shared" si="3"/>
        <v>6.4617639999999976E-2</v>
      </c>
      <c r="Q16" s="2">
        <f t="shared" si="3"/>
        <v>1.3248010000000017E-2</v>
      </c>
      <c r="R16" s="2">
        <f>SUMPRODUCT({1,5,10},L16:N16,O16:Q16)/(1^2*O16+5^2*P16+10^2*Q16)</f>
        <v>0.2586087465414354</v>
      </c>
      <c r="S16" s="2">
        <f t="shared" si="9"/>
        <v>0.10344349861657416</v>
      </c>
    </row>
    <row r="17" spans="1:19" x14ac:dyDescent="0.35">
      <c r="A17">
        <v>0.42</v>
      </c>
      <c r="B17">
        <f t="shared" si="4"/>
        <v>4.1999999999999997E-3</v>
      </c>
      <c r="C17">
        <f t="shared" si="5"/>
        <v>2.0999999999999999E-3</v>
      </c>
      <c r="D17" s="1">
        <v>30.65</v>
      </c>
      <c r="E17" s="1">
        <v>78.34</v>
      </c>
      <c r="F17" s="1">
        <v>92.52</v>
      </c>
      <c r="H17" s="1">
        <f t="shared" si="6"/>
        <v>36.233550000000001</v>
      </c>
      <c r="I17" s="2">
        <f t="shared" si="0"/>
        <v>0.36233550000000003</v>
      </c>
      <c r="J17" s="2">
        <f t="shared" si="1"/>
        <v>0.15218091</v>
      </c>
      <c r="K17" s="2"/>
      <c r="L17" s="2">
        <f t="shared" si="7"/>
        <v>0.36600403922725078</v>
      </c>
      <c r="M17" s="2">
        <f t="shared" si="2"/>
        <v>1.5297029444152468</v>
      </c>
      <c r="N17" s="2">
        <f t="shared" si="2"/>
        <v>2.5929373940017042</v>
      </c>
      <c r="O17" s="2">
        <f t="shared" si="8"/>
        <v>0.48094225000000002</v>
      </c>
      <c r="P17" s="2">
        <f t="shared" si="3"/>
        <v>4.6915560000000002E-2</v>
      </c>
      <c r="Q17" s="2">
        <f t="shared" si="3"/>
        <v>5.5950400000000147E-3</v>
      </c>
      <c r="R17" s="2">
        <f>SUMPRODUCT({1,5,10},L17:N17,O17:Q17)/(1^2*O17+5^2*P17+10^2*Q17)</f>
        <v>0.30720020469508452</v>
      </c>
      <c r="S17" s="2">
        <f t="shared" si="9"/>
        <v>0.12902408597193549</v>
      </c>
    </row>
    <row r="18" spans="1:19" x14ac:dyDescent="0.35">
      <c r="A18">
        <v>0.44</v>
      </c>
      <c r="B18">
        <f t="shared" si="4"/>
        <v>4.4000000000000003E-3</v>
      </c>
      <c r="C18">
        <f t="shared" si="5"/>
        <v>2.2000000000000001E-3</v>
      </c>
      <c r="D18" s="1">
        <v>32.700000000000003</v>
      </c>
      <c r="E18" s="1">
        <v>83.95</v>
      </c>
      <c r="F18" s="1">
        <v>96.26</v>
      </c>
      <c r="H18" s="1">
        <f t="shared" si="6"/>
        <v>38.559283333333333</v>
      </c>
      <c r="I18" s="2">
        <f t="shared" si="0"/>
        <v>0.38559283333333333</v>
      </c>
      <c r="J18" s="2">
        <f t="shared" si="1"/>
        <v>0.16966084666666667</v>
      </c>
      <c r="K18" s="2"/>
      <c r="L18" s="2">
        <f t="shared" si="7"/>
        <v>0.39600994933740918</v>
      </c>
      <c r="M18" s="2">
        <f t="shared" si="2"/>
        <v>1.8294613364120667</v>
      </c>
      <c r="N18" s="2">
        <f t="shared" si="2"/>
        <v>3.2860845745616509</v>
      </c>
      <c r="O18" s="2">
        <f t="shared" si="8"/>
        <v>0.45292900000000008</v>
      </c>
      <c r="P18" s="2">
        <f t="shared" si="3"/>
        <v>2.5760249999999991E-2</v>
      </c>
      <c r="Q18" s="2">
        <f t="shared" si="3"/>
        <v>1.3987599999999995E-3</v>
      </c>
      <c r="R18" s="2">
        <f>SUMPRODUCT({1,5,10},L18:N18,O18:Q18)/(1^2*O18+5^2*P18+10^2*Q18)</f>
        <v>0.37270499754520076</v>
      </c>
      <c r="S18" s="2">
        <f t="shared" si="9"/>
        <v>0.16399019891988834</v>
      </c>
    </row>
    <row r="19" spans="1:19" x14ac:dyDescent="0.35">
      <c r="A19">
        <v>0.46</v>
      </c>
      <c r="B19">
        <f t="shared" si="4"/>
        <v>4.5999999999999999E-3</v>
      </c>
      <c r="C19">
        <f t="shared" si="5"/>
        <v>2.3E-3</v>
      </c>
      <c r="D19" s="1">
        <v>33.31</v>
      </c>
      <c r="E19" s="1">
        <v>85.64</v>
      </c>
      <c r="F19" s="1">
        <v>97.35</v>
      </c>
      <c r="H19" s="1">
        <f t="shared" si="6"/>
        <v>39.24815000000001</v>
      </c>
      <c r="I19" s="2">
        <f t="shared" si="0"/>
        <v>0.39248150000000009</v>
      </c>
      <c r="J19" s="2">
        <f t="shared" si="1"/>
        <v>0.18054149000000005</v>
      </c>
      <c r="K19" s="2"/>
      <c r="L19" s="2">
        <f t="shared" si="7"/>
        <v>0.40511516934387637</v>
      </c>
      <c r="M19" s="2">
        <f t="shared" si="2"/>
        <v>1.9407236223680135</v>
      </c>
      <c r="N19" s="2">
        <f t="shared" si="2"/>
        <v>3.6306105459899576</v>
      </c>
      <c r="O19" s="2">
        <f t="shared" si="8"/>
        <v>0.44475561000000008</v>
      </c>
      <c r="P19" s="2">
        <f t="shared" si="3"/>
        <v>2.0620959999999987E-2</v>
      </c>
      <c r="Q19" s="2">
        <f t="shared" si="3"/>
        <v>7.0225000000000409E-4</v>
      </c>
      <c r="R19" s="2">
        <f>SUMPRODUCT({1,5,10},L19:N19,O19:Q19)/(1^2*O19+5^2*P19+10^2*Q19)</f>
        <v>0.39375964340473263</v>
      </c>
      <c r="S19" s="2">
        <f t="shared" si="9"/>
        <v>0.181129435966177</v>
      </c>
    </row>
    <row r="20" spans="1:19" x14ac:dyDescent="0.35">
      <c r="A20">
        <v>0.48</v>
      </c>
      <c r="B20">
        <f t="shared" si="4"/>
        <v>4.7999999999999996E-3</v>
      </c>
      <c r="C20">
        <f t="shared" si="5"/>
        <v>2.3999999999999998E-3</v>
      </c>
      <c r="D20" s="1">
        <v>34.94</v>
      </c>
      <c r="E20" s="1">
        <v>89.88</v>
      </c>
      <c r="F20" s="1">
        <v>98.32</v>
      </c>
      <c r="H20" s="1">
        <f t="shared" si="6"/>
        <v>41.086366666666656</v>
      </c>
      <c r="I20" s="2">
        <f t="shared" si="0"/>
        <v>0.41086366666666657</v>
      </c>
      <c r="J20" s="2">
        <f t="shared" si="1"/>
        <v>0.19721455999999996</v>
      </c>
      <c r="K20" s="2"/>
      <c r="L20" s="2">
        <f t="shared" si="7"/>
        <v>0.42986026494288587</v>
      </c>
      <c r="M20" s="2">
        <f t="shared" si="2"/>
        <v>2.2906565221287711</v>
      </c>
      <c r="N20" s="2">
        <f t="shared" si="2"/>
        <v>4.0863763925729213</v>
      </c>
      <c r="O20" s="2">
        <f t="shared" si="8"/>
        <v>0.42328036000000008</v>
      </c>
      <c r="P20" s="2">
        <f t="shared" si="3"/>
        <v>1.0241440000000015E-2</v>
      </c>
      <c r="Q20" s="2">
        <f t="shared" si="3"/>
        <v>2.8224000000000142E-4</v>
      </c>
      <c r="R20" s="2">
        <f>SUMPRODUCT({1,5,10},L20:N20,O20:Q20)/(1^2*O20+5^2*P20+10^2*Q20)</f>
        <v>0.43924406387936699</v>
      </c>
      <c r="S20" s="2">
        <f t="shared" si="9"/>
        <v>0.21083715066209616</v>
      </c>
    </row>
    <row r="21" spans="1:19" x14ac:dyDescent="0.35">
      <c r="A21">
        <v>0.5</v>
      </c>
      <c r="B21">
        <f t="shared" si="4"/>
        <v>5.0000000000000001E-3</v>
      </c>
      <c r="C21">
        <f t="shared" si="5"/>
        <v>2.5000000000000001E-3</v>
      </c>
      <c r="D21" s="1">
        <v>37.5</v>
      </c>
      <c r="E21" s="1">
        <v>93.25</v>
      </c>
      <c r="F21" s="1">
        <v>98.85</v>
      </c>
      <c r="H21" s="1">
        <f t="shared" si="6"/>
        <v>44.386583333333327</v>
      </c>
      <c r="I21" s="2">
        <f t="shared" si="0"/>
        <v>0.44386583333333329</v>
      </c>
      <c r="J21" s="2">
        <f t="shared" si="1"/>
        <v>0.22193291666666665</v>
      </c>
      <c r="K21" s="2"/>
      <c r="L21" s="2">
        <f t="shared" si="7"/>
        <v>0.47000362924573558</v>
      </c>
      <c r="M21" s="2">
        <f t="shared" si="2"/>
        <v>2.695627681103653</v>
      </c>
      <c r="N21" s="2">
        <f t="shared" si="2"/>
        <v>4.4654082436129272</v>
      </c>
      <c r="O21" s="2">
        <f t="shared" si="8"/>
        <v>0.390625</v>
      </c>
      <c r="P21" s="2">
        <f t="shared" si="3"/>
        <v>4.5562499999999987E-3</v>
      </c>
      <c r="Q21" s="2">
        <f t="shared" si="3"/>
        <v>1.3225000000000145E-4</v>
      </c>
      <c r="R21" s="2">
        <f>SUMPRODUCT({1,5,10},L21:N21,O21:Q21)/(1^2*O21+5^2*P21+10^2*Q21)</f>
        <v>0.48461112383758986</v>
      </c>
      <c r="S21" s="2">
        <f t="shared" si="9"/>
        <v>0.24230556191879493</v>
      </c>
    </row>
    <row r="22" spans="1:19" x14ac:dyDescent="0.35">
      <c r="A22">
        <v>0.52</v>
      </c>
      <c r="B22">
        <f t="shared" si="4"/>
        <v>5.1999999999999998E-3</v>
      </c>
      <c r="C22">
        <f t="shared" si="5"/>
        <v>2.5999999999999999E-3</v>
      </c>
      <c r="D22" s="1">
        <v>39.17</v>
      </c>
      <c r="E22" s="1">
        <v>94.87</v>
      </c>
      <c r="F22" s="1">
        <v>99.32</v>
      </c>
      <c r="H22" s="1">
        <f t="shared" si="6"/>
        <v>46.618100000000005</v>
      </c>
      <c r="I22" s="2">
        <f t="shared" si="0"/>
        <v>0.46618100000000007</v>
      </c>
      <c r="J22" s="2">
        <f t="shared" si="1"/>
        <v>0.24241412000000004</v>
      </c>
      <c r="K22" s="2"/>
      <c r="L22" s="2">
        <f t="shared" si="7"/>
        <v>0.49708709765547732</v>
      </c>
      <c r="M22" s="2">
        <f t="shared" si="2"/>
        <v>2.9700645268054151</v>
      </c>
      <c r="N22" s="2">
        <f t="shared" si="2"/>
        <v>4.9908326668000722</v>
      </c>
      <c r="O22" s="2">
        <f t="shared" si="8"/>
        <v>0.37002889000000005</v>
      </c>
      <c r="P22" s="2">
        <f t="shared" si="3"/>
        <v>2.6316899999999899E-3</v>
      </c>
      <c r="Q22" s="2">
        <f t="shared" si="3"/>
        <v>4.6240000000000357E-5</v>
      </c>
      <c r="R22" s="2">
        <f>SUMPRODUCT({1,5,10},L22:N22,O22:Q22)/(1^2*O22+5^2*P22+10^2*Q22)</f>
        <v>0.51158651353639395</v>
      </c>
      <c r="S22" s="2">
        <f t="shared" si="9"/>
        <v>0.26602498703892485</v>
      </c>
    </row>
    <row r="23" spans="1:19" x14ac:dyDescent="0.35">
      <c r="A23">
        <v>0.54</v>
      </c>
      <c r="B23">
        <f t="shared" si="4"/>
        <v>5.4000000000000003E-3</v>
      </c>
      <c r="C23">
        <f t="shared" si="5"/>
        <v>2.7000000000000001E-3</v>
      </c>
      <c r="D23" s="1">
        <v>39.64</v>
      </c>
      <c r="E23" s="1">
        <v>96.29</v>
      </c>
      <c r="F23" s="1">
        <v>99.48</v>
      </c>
      <c r="H23" s="1">
        <f t="shared" si="6"/>
        <v>47.119750000000003</v>
      </c>
      <c r="I23" s="2">
        <f t="shared" si="0"/>
        <v>0.47119750000000005</v>
      </c>
      <c r="J23" s="2">
        <f t="shared" si="1"/>
        <v>0.25444665000000005</v>
      </c>
      <c r="K23" s="2"/>
      <c r="L23" s="2">
        <f t="shared" si="7"/>
        <v>0.50484355208844334</v>
      </c>
      <c r="M23" s="2">
        <f t="shared" si="2"/>
        <v>3.29413830936875</v>
      </c>
      <c r="N23" s="2">
        <f t="shared" si="2"/>
        <v>5.2590966533947592</v>
      </c>
      <c r="O23" s="2">
        <f t="shared" si="8"/>
        <v>0.36433295999999993</v>
      </c>
      <c r="P23" s="2">
        <f t="shared" si="3"/>
        <v>1.3764099999999935E-3</v>
      </c>
      <c r="Q23" s="2">
        <f t="shared" si="3"/>
        <v>2.7039999999999795E-5</v>
      </c>
      <c r="R23" s="2">
        <f>SUMPRODUCT({1,5,10},L23:N23,O23:Q23)/(1^2*O23+5^2*P23+10^2*Q23)</f>
        <v>0.51818427124295086</v>
      </c>
      <c r="S23" s="2">
        <f t="shared" si="9"/>
        <v>0.27981950647119347</v>
      </c>
    </row>
    <row r="24" spans="1:19" x14ac:dyDescent="0.35">
      <c r="A24">
        <v>0.56000000000000005</v>
      </c>
      <c r="B24">
        <f t="shared" si="4"/>
        <v>5.6000000000000008E-3</v>
      </c>
      <c r="C24">
        <f t="shared" si="5"/>
        <v>2.8000000000000004E-3</v>
      </c>
      <c r="D24" s="1">
        <v>40.32</v>
      </c>
      <c r="E24" s="1">
        <v>95.74</v>
      </c>
      <c r="F24" s="1">
        <v>98.4</v>
      </c>
      <c r="H24" s="1">
        <f t="shared" si="6"/>
        <v>48.16223333333334</v>
      </c>
      <c r="I24" s="2">
        <f t="shared" si="0"/>
        <v>0.48162233333333337</v>
      </c>
      <c r="J24" s="2">
        <f t="shared" si="1"/>
        <v>0.26970850666666674</v>
      </c>
      <c r="K24" s="2"/>
      <c r="L24" s="2">
        <f t="shared" si="7"/>
        <v>0.51617323009258598</v>
      </c>
      <c r="M24" s="2">
        <f t="shared" si="2"/>
        <v>3.1559010257068105</v>
      </c>
      <c r="N24" s="2">
        <f t="shared" si="2"/>
        <v>4.1351665567423614</v>
      </c>
      <c r="O24" s="2">
        <f t="shared" si="8"/>
        <v>0.35617023999999997</v>
      </c>
      <c r="P24" s="2">
        <f t="shared" si="3"/>
        <v>1.8147600000000064E-3</v>
      </c>
      <c r="Q24" s="2">
        <f t="shared" si="3"/>
        <v>2.5599999999999712E-4</v>
      </c>
      <c r="R24" s="2">
        <f>SUMPRODUCT({1,5,10},L24:N24,O24:Q24)/(1^2*O24+5^2*P24+10^2*Q24)</f>
        <v>0.52223622525518965</v>
      </c>
      <c r="S24" s="2">
        <f t="shared" si="9"/>
        <v>0.29245228614290625</v>
      </c>
    </row>
    <row r="25" spans="1:19" x14ac:dyDescent="0.35">
      <c r="A25">
        <v>0.57999999999999996</v>
      </c>
      <c r="B25">
        <f t="shared" si="4"/>
        <v>5.7999999999999996E-3</v>
      </c>
      <c r="C25">
        <f t="shared" si="5"/>
        <v>2.8999999999999998E-3</v>
      </c>
      <c r="D25" s="1">
        <v>41.27</v>
      </c>
      <c r="E25" s="1">
        <v>96.1</v>
      </c>
      <c r="F25" s="1">
        <v>99.18</v>
      </c>
      <c r="H25" s="1">
        <f t="shared" si="6"/>
        <v>49.515850000000007</v>
      </c>
      <c r="I25" s="2">
        <f t="shared" si="0"/>
        <v>0.49515850000000006</v>
      </c>
      <c r="J25" s="2">
        <f t="shared" si="1"/>
        <v>0.28719193000000004</v>
      </c>
      <c r="K25" s="2"/>
      <c r="L25" s="2">
        <f t="shared" si="7"/>
        <v>0.53221951645366339</v>
      </c>
      <c r="M25" s="2">
        <f t="shared" si="2"/>
        <v>3.2441936328524896</v>
      </c>
      <c r="N25" s="2">
        <f t="shared" si="2"/>
        <v>4.8036211247119311</v>
      </c>
      <c r="O25" s="2">
        <f t="shared" si="8"/>
        <v>0.34492128999999988</v>
      </c>
      <c r="P25" s="2">
        <f t="shared" si="3"/>
        <v>1.521000000000003E-3</v>
      </c>
      <c r="Q25" s="2">
        <f t="shared" si="3"/>
        <v>6.7239999999999797E-5</v>
      </c>
      <c r="R25" s="2">
        <f>SUMPRODUCT({1,5,10},L25:N25,O25:Q25)/(1^2*O25+5^2*P25+10^2*Q25)</f>
        <v>0.54270467887216467</v>
      </c>
      <c r="S25" s="2">
        <f t="shared" si="9"/>
        <v>0.31476871374585547</v>
      </c>
    </row>
    <row r="26" spans="1:19" x14ac:dyDescent="0.35">
      <c r="A26">
        <v>0.6</v>
      </c>
      <c r="B26">
        <f t="shared" si="4"/>
        <v>6.0000000000000001E-3</v>
      </c>
      <c r="C26">
        <f t="shared" si="5"/>
        <v>3.0000000000000001E-3</v>
      </c>
      <c r="D26" s="1">
        <v>42.43</v>
      </c>
      <c r="E26" s="1">
        <v>97.77</v>
      </c>
      <c r="F26" s="1">
        <v>98.71</v>
      </c>
      <c r="H26" s="1">
        <f t="shared" si="6"/>
        <v>50.978233333333336</v>
      </c>
      <c r="I26" s="2">
        <f t="shared" si="0"/>
        <v>0.50978233333333334</v>
      </c>
      <c r="J26" s="2">
        <f t="shared" si="1"/>
        <v>0.30586940000000001</v>
      </c>
      <c r="K26" s="2"/>
      <c r="L26" s="2">
        <f t="shared" si="7"/>
        <v>0.5521685873003731</v>
      </c>
      <c r="M26" s="2">
        <f t="shared" si="2"/>
        <v>3.8031686005160648</v>
      </c>
      <c r="N26" s="2">
        <f t="shared" si="2"/>
        <v>4.350527967614509</v>
      </c>
      <c r="O26" s="2">
        <f t="shared" si="8"/>
        <v>0.33143049000000002</v>
      </c>
      <c r="P26" s="2">
        <f t="shared" si="3"/>
        <v>4.9728999999999919E-4</v>
      </c>
      <c r="Q26" s="2">
        <f t="shared" si="3"/>
        <v>1.6641000000000054E-4</v>
      </c>
      <c r="R26" s="2">
        <f>SUMPRODUCT({1,5,10},L26:N26,O26:Q26)/(1^2*O26+5^2*P26+10^2*Q26)</f>
        <v>0.55395155570156052</v>
      </c>
      <c r="S26" s="2">
        <f t="shared" si="9"/>
        <v>0.33237093342093632</v>
      </c>
    </row>
    <row r="27" spans="1:19" x14ac:dyDescent="0.35">
      <c r="A27">
        <v>0.62</v>
      </c>
      <c r="B27">
        <f t="shared" si="4"/>
        <v>6.1999999999999998E-3</v>
      </c>
      <c r="C27">
        <f t="shared" si="5"/>
        <v>3.0999999999999999E-3</v>
      </c>
      <c r="D27" s="1">
        <v>45.09</v>
      </c>
      <c r="E27" s="1">
        <v>97.07</v>
      </c>
      <c r="F27" s="1">
        <v>98.84</v>
      </c>
      <c r="H27" s="1">
        <f t="shared" si="6"/>
        <v>54.95216666666667</v>
      </c>
      <c r="I27" s="2">
        <f t="shared" si="0"/>
        <v>0.54952166666666669</v>
      </c>
      <c r="J27" s="2">
        <f t="shared" si="1"/>
        <v>0.34070343333333336</v>
      </c>
      <c r="K27" s="2"/>
      <c r="L27" s="2">
        <f t="shared" si="7"/>
        <v>0.59947470469731023</v>
      </c>
      <c r="M27" s="2">
        <f t="shared" si="2"/>
        <v>3.5301677629591119</v>
      </c>
      <c r="N27" s="2">
        <f t="shared" si="2"/>
        <v>4.4567501808698227</v>
      </c>
      <c r="O27" s="2">
        <f t="shared" si="8"/>
        <v>0.30151080999999991</v>
      </c>
      <c r="P27" s="2">
        <f t="shared" si="3"/>
        <v>8.5849000000000602E-4</v>
      </c>
      <c r="Q27" s="2">
        <f t="shared" si="3"/>
        <v>1.3455999999999877E-4</v>
      </c>
      <c r="R27" s="2">
        <f>SUMPRODUCT({1,5,10},L27:N27,O27:Q27)/(1^2*O27+5^2*P27+10^2*Q27)</f>
        <v>0.6001210937167234</v>
      </c>
      <c r="S27" s="2">
        <f t="shared" si="9"/>
        <v>0.37207507810436852</v>
      </c>
    </row>
    <row r="28" spans="1:19" x14ac:dyDescent="0.35">
      <c r="A28">
        <v>0.64</v>
      </c>
      <c r="B28">
        <f t="shared" si="4"/>
        <v>6.4000000000000003E-3</v>
      </c>
      <c r="C28">
        <f t="shared" si="5"/>
        <v>3.2000000000000002E-3</v>
      </c>
      <c r="D28" s="1">
        <v>46.45</v>
      </c>
      <c r="E28" s="1">
        <v>96.49</v>
      </c>
      <c r="F28" s="1">
        <v>99.88</v>
      </c>
      <c r="H28" s="1">
        <f t="shared" si="6"/>
        <v>57.032666666666664</v>
      </c>
      <c r="I28" s="2">
        <f t="shared" si="0"/>
        <v>0.57032666666666665</v>
      </c>
      <c r="J28" s="2">
        <f t="shared" si="1"/>
        <v>0.36500906666666666</v>
      </c>
      <c r="K28" s="2"/>
      <c r="L28" s="2">
        <f t="shared" si="7"/>
        <v>0.62455438909433358</v>
      </c>
      <c r="M28" s="2">
        <f t="shared" si="2"/>
        <v>3.3495541485103164</v>
      </c>
      <c r="N28" s="2">
        <f t="shared" si="2"/>
        <v>6.7254337221881073</v>
      </c>
      <c r="O28" s="2">
        <f t="shared" si="8"/>
        <v>0.28676024999999999</v>
      </c>
      <c r="P28" s="2">
        <f t="shared" si="3"/>
        <v>1.2320100000000013E-3</v>
      </c>
      <c r="Q28" s="2">
        <f t="shared" si="3"/>
        <v>1.4400000000002164E-6</v>
      </c>
      <c r="R28" s="2">
        <f>SUMPRODUCT({1,5,10},L28:N28,O28:Q28)/(1^2*O28+5^2*P28+10^2*Q28)</f>
        <v>0.62897327558602045</v>
      </c>
      <c r="S28" s="2">
        <f t="shared" si="9"/>
        <v>0.40254289637505308</v>
      </c>
    </row>
    <row r="29" spans="1:19" x14ac:dyDescent="0.35">
      <c r="A29">
        <v>0.66</v>
      </c>
      <c r="B29">
        <f t="shared" si="4"/>
        <v>6.6E-3</v>
      </c>
      <c r="C29">
        <f t="shared" si="5"/>
        <v>3.3E-3</v>
      </c>
      <c r="D29" s="1">
        <v>46.34</v>
      </c>
      <c r="E29" s="1">
        <v>97.9</v>
      </c>
      <c r="F29" s="1">
        <v>99.42</v>
      </c>
      <c r="H29" s="1">
        <f t="shared" si="6"/>
        <v>56.677399999999999</v>
      </c>
      <c r="I29" s="2">
        <f t="shared" si="0"/>
        <v>0.566774</v>
      </c>
      <c r="J29" s="2">
        <f t="shared" si="1"/>
        <v>0.37407084000000002</v>
      </c>
      <c r="K29" s="2"/>
      <c r="L29" s="2">
        <f t="shared" si="7"/>
        <v>0.6225023409906133</v>
      </c>
      <c r="M29" s="2">
        <f t="shared" si="2"/>
        <v>3.8632328412587182</v>
      </c>
      <c r="N29" s="2">
        <f t="shared" si="2"/>
        <v>5.1498973614297583</v>
      </c>
      <c r="O29" s="2">
        <f t="shared" si="8"/>
        <v>0.28793955999999998</v>
      </c>
      <c r="P29" s="2">
        <f t="shared" si="3"/>
        <v>4.409999999999963E-4</v>
      </c>
      <c r="Q29" s="2">
        <f t="shared" si="3"/>
        <v>3.3640000000000342E-5</v>
      </c>
      <c r="R29" s="2">
        <f>SUMPRODUCT({1,5,10},L29:N29,O29:Q29)/(1^2*O29+5^2*P29+10^2*Q29)</f>
        <v>0.62678135354188047</v>
      </c>
      <c r="S29" s="2">
        <f t="shared" si="9"/>
        <v>0.41367569333764115</v>
      </c>
    </row>
    <row r="30" spans="1:19" x14ac:dyDescent="0.35">
      <c r="A30">
        <v>0.68</v>
      </c>
      <c r="B30">
        <f t="shared" si="4"/>
        <v>6.8000000000000005E-3</v>
      </c>
      <c r="C30">
        <f t="shared" si="5"/>
        <v>3.4000000000000002E-3</v>
      </c>
      <c r="D30" s="1">
        <v>49.19</v>
      </c>
      <c r="E30" s="1">
        <v>98.07</v>
      </c>
      <c r="F30" s="1">
        <v>98.14</v>
      </c>
      <c r="H30" s="1">
        <f t="shared" si="6"/>
        <v>60.785666666666671</v>
      </c>
      <c r="I30" s="2">
        <f t="shared" si="0"/>
        <v>0.60785666666666671</v>
      </c>
      <c r="J30" s="2">
        <f t="shared" si="1"/>
        <v>0.41334253333333337</v>
      </c>
      <c r="K30" s="2"/>
      <c r="L30" s="2">
        <f t="shared" si="7"/>
        <v>0.67707700038245089</v>
      </c>
      <c r="M30" s="2">
        <f t="shared" si="2"/>
        <v>3.9476501830712922</v>
      </c>
      <c r="N30" s="2">
        <f t="shared" si="2"/>
        <v>3.9845936982629842</v>
      </c>
      <c r="O30" s="2">
        <f t="shared" si="8"/>
        <v>0.25816560999999999</v>
      </c>
      <c r="P30" s="2">
        <f t="shared" si="3"/>
        <v>3.7249000000000369E-4</v>
      </c>
      <c r="Q30" s="2">
        <f t="shared" si="3"/>
        <v>3.4595999999999813E-4</v>
      </c>
      <c r="R30" s="2">
        <f>SUMPRODUCT({1,5,10},L30:N30,O30:Q30)/(1^2*O30+5^2*P30+10^2*Q30)</f>
        <v>0.6486340733444379</v>
      </c>
      <c r="S30" s="2">
        <f t="shared" si="9"/>
        <v>0.44107116987421779</v>
      </c>
    </row>
    <row r="31" spans="1:19" x14ac:dyDescent="0.35">
      <c r="A31">
        <v>0.7</v>
      </c>
      <c r="B31">
        <f t="shared" si="4"/>
        <v>6.9999999999999993E-3</v>
      </c>
      <c r="C31">
        <f t="shared" si="5"/>
        <v>3.4999999999999996E-3</v>
      </c>
      <c r="D31" s="1">
        <v>51.8</v>
      </c>
      <c r="E31" s="1">
        <v>99.51</v>
      </c>
      <c r="F31" s="1">
        <v>99.22</v>
      </c>
      <c r="H31" s="1">
        <f t="shared" si="6"/>
        <v>64.42391666666667</v>
      </c>
      <c r="I31" s="2">
        <f t="shared" si="0"/>
        <v>0.6442391666666667</v>
      </c>
      <c r="J31" s="2">
        <f t="shared" si="1"/>
        <v>0.45096741666666668</v>
      </c>
      <c r="K31" s="2"/>
      <c r="L31" s="2">
        <f t="shared" si="7"/>
        <v>0.72981116493153675</v>
      </c>
      <c r="M31" s="2">
        <f t="shared" si="2"/>
        <v>5.3185200738655753</v>
      </c>
      <c r="N31" s="2">
        <f t="shared" si="2"/>
        <v>4.8536315452865875</v>
      </c>
      <c r="O31" s="2">
        <f t="shared" si="8"/>
        <v>0.232324</v>
      </c>
      <c r="P31" s="2">
        <f t="shared" si="3"/>
        <v>2.4009999999999077E-5</v>
      </c>
      <c r="Q31" s="2">
        <f t="shared" si="3"/>
        <v>6.0840000000000427E-5</v>
      </c>
      <c r="R31" s="2">
        <f>SUMPRODUCT({1,5,10},L31:N31,O31:Q31)/(1^2*O31+5^2*P31+10^2*Q31)</f>
        <v>0.72442723984872603</v>
      </c>
      <c r="S31" s="2">
        <f t="shared" si="9"/>
        <v>0.50709906789410819</v>
      </c>
    </row>
    <row r="32" spans="1:19" x14ac:dyDescent="0.35">
      <c r="A32">
        <v>0.72</v>
      </c>
      <c r="B32">
        <f t="shared" si="4"/>
        <v>7.1999999999999998E-3</v>
      </c>
      <c r="C32">
        <f t="shared" si="5"/>
        <v>3.5999999999999999E-3</v>
      </c>
      <c r="D32" s="1">
        <v>51.72</v>
      </c>
      <c r="E32" s="1">
        <v>99.27</v>
      </c>
      <c r="F32" s="1">
        <v>99.46</v>
      </c>
      <c r="H32" s="1">
        <f t="shared" si="6"/>
        <v>64.343649999999997</v>
      </c>
      <c r="I32" s="2">
        <f t="shared" si="0"/>
        <v>0.64343649999999997</v>
      </c>
      <c r="J32" s="2">
        <f t="shared" si="1"/>
        <v>0.46327427999999998</v>
      </c>
      <c r="K32" s="2"/>
      <c r="L32" s="2">
        <f t="shared" si="7"/>
        <v>0.72815278975876063</v>
      </c>
      <c r="M32" s="2">
        <f t="shared" si="2"/>
        <v>4.9198809308277802</v>
      </c>
      <c r="N32" s="2">
        <f t="shared" si="2"/>
        <v>5.2213563254118949</v>
      </c>
      <c r="O32" s="2">
        <f t="shared" si="8"/>
        <v>0.23309584</v>
      </c>
      <c r="P32" s="2">
        <f t="shared" si="3"/>
        <v>5.3290000000001213E-5</v>
      </c>
      <c r="Q32" s="2">
        <f t="shared" si="3"/>
        <v>2.9160000000000785E-5</v>
      </c>
      <c r="R32" s="2">
        <f>SUMPRODUCT({1,5,10},L32:N32,O32:Q32)/(1^2*O32+5^2*P32+10^2*Q32)</f>
        <v>0.72705764847850596</v>
      </c>
      <c r="S32" s="2">
        <f t="shared" si="9"/>
        <v>0.52348150690452422</v>
      </c>
    </row>
    <row r="33" spans="1:19" x14ac:dyDescent="0.35">
      <c r="A33">
        <v>0.74</v>
      </c>
      <c r="B33">
        <f t="shared" si="4"/>
        <v>7.4000000000000003E-3</v>
      </c>
      <c r="C33">
        <f t="shared" si="5"/>
        <v>3.7000000000000002E-3</v>
      </c>
      <c r="D33" s="1">
        <v>51.69</v>
      </c>
      <c r="E33" s="1">
        <v>98.24</v>
      </c>
      <c r="F33" s="1">
        <v>99.46</v>
      </c>
      <c r="H33" s="1">
        <f t="shared" si="6"/>
        <v>64.435516666666658</v>
      </c>
      <c r="I33" s="2">
        <f t="shared" si="0"/>
        <v>0.64435516666666659</v>
      </c>
      <c r="J33" s="2">
        <f t="shared" si="1"/>
        <v>0.47682282333333326</v>
      </c>
      <c r="K33" s="2"/>
      <c r="L33" s="2">
        <f t="shared" si="7"/>
        <v>0.72753160742177614</v>
      </c>
      <c r="M33" s="2">
        <f t="shared" si="2"/>
        <v>4.0398563769380278</v>
      </c>
      <c r="N33" s="2">
        <f t="shared" si="2"/>
        <v>5.2213563254118949</v>
      </c>
      <c r="O33" s="2">
        <f t="shared" si="8"/>
        <v>0.23338560999999997</v>
      </c>
      <c r="P33" s="2">
        <f t="shared" si="3"/>
        <v>3.0976000000000197E-4</v>
      </c>
      <c r="Q33" s="2">
        <f t="shared" si="3"/>
        <v>2.9160000000000785E-5</v>
      </c>
      <c r="R33" s="2">
        <f>SUMPRODUCT({1,5,10},L33:N33,O33:Q33)/(1^2*O33+5^2*P33+10^2*Q33)</f>
        <v>0.72762990923501325</v>
      </c>
      <c r="S33" s="2">
        <f t="shared" si="9"/>
        <v>0.53844613283390985</v>
      </c>
    </row>
    <row r="34" spans="1:19" x14ac:dyDescent="0.35">
      <c r="A34">
        <v>0.76</v>
      </c>
      <c r="B34">
        <f t="shared" si="4"/>
        <v>7.6E-3</v>
      </c>
      <c r="C34">
        <f t="shared" si="5"/>
        <v>3.8E-3</v>
      </c>
      <c r="D34" s="1">
        <v>52.58</v>
      </c>
      <c r="E34" s="1">
        <v>98.28</v>
      </c>
      <c r="F34" s="1">
        <v>99.34</v>
      </c>
      <c r="H34" s="1">
        <f t="shared" si="6"/>
        <v>65.725766666666658</v>
      </c>
      <c r="I34" s="2">
        <f t="shared" si="0"/>
        <v>0.65725766666666663</v>
      </c>
      <c r="J34" s="2">
        <f t="shared" si="1"/>
        <v>0.49951582666666666</v>
      </c>
      <c r="K34" s="2"/>
      <c r="L34" s="2">
        <f t="shared" si="7"/>
        <v>0.74612610535083179</v>
      </c>
      <c r="M34" s="2">
        <f t="shared" si="2"/>
        <v>4.06284589516273</v>
      </c>
      <c r="N34" s="2">
        <f t="shared" si="2"/>
        <v>5.0206856299497664</v>
      </c>
      <c r="O34" s="2">
        <f t="shared" si="8"/>
        <v>0.22486564000000006</v>
      </c>
      <c r="P34" s="2">
        <f t="shared" si="3"/>
        <v>2.9583999999999985E-4</v>
      </c>
      <c r="Q34" s="2">
        <f t="shared" si="3"/>
        <v>4.3559999999999197E-5</v>
      </c>
      <c r="R34" s="2">
        <f>SUMPRODUCT({1,5,10},L34:N34,O34:Q34)/(1^2*O34+5^2*P34+10^2*Q34)</f>
        <v>0.74370996392725863</v>
      </c>
      <c r="S34" s="2">
        <f t="shared" si="9"/>
        <v>0.56521957258471656</v>
      </c>
    </row>
    <row r="35" spans="1:19" x14ac:dyDescent="0.35">
      <c r="A35">
        <v>0.78</v>
      </c>
      <c r="B35">
        <f t="shared" si="4"/>
        <v>7.8000000000000005E-3</v>
      </c>
      <c r="C35">
        <f t="shared" si="5"/>
        <v>3.9000000000000003E-3</v>
      </c>
      <c r="D35" s="1">
        <v>53.39</v>
      </c>
      <c r="E35" s="1">
        <v>98.96</v>
      </c>
      <c r="F35" s="1">
        <v>98.81</v>
      </c>
      <c r="H35" s="1">
        <f t="shared" si="6"/>
        <v>66.806883333333332</v>
      </c>
      <c r="I35" s="2">
        <f t="shared" si="0"/>
        <v>0.66806883333333333</v>
      </c>
      <c r="J35" s="2">
        <f t="shared" si="1"/>
        <v>0.52109369000000005</v>
      </c>
      <c r="K35" s="2"/>
      <c r="L35" s="2">
        <f t="shared" si="7"/>
        <v>0.76335507560344185</v>
      </c>
      <c r="M35" s="2">
        <f t="shared" si="2"/>
        <v>4.5659494728348031</v>
      </c>
      <c r="N35" s="2">
        <f t="shared" si="2"/>
        <v>4.4312168788646513</v>
      </c>
      <c r="O35" s="2">
        <f t="shared" si="8"/>
        <v>0.21724920999999997</v>
      </c>
      <c r="P35" s="2">
        <f t="shared" si="3"/>
        <v>1.081600000000015E-4</v>
      </c>
      <c r="Q35" s="2">
        <f t="shared" si="3"/>
        <v>1.4161000000000056E-4</v>
      </c>
      <c r="R35" s="2">
        <f>SUMPRODUCT({1,5,10},L35:N35,O35:Q35)/(1^2*O35+5^2*P35+10^2*Q35)</f>
        <v>0.74571551560841731</v>
      </c>
      <c r="S35" s="2">
        <f t="shared" si="9"/>
        <v>0.58165810217456548</v>
      </c>
    </row>
    <row r="36" spans="1:19" x14ac:dyDescent="0.35">
      <c r="A36">
        <v>0.8</v>
      </c>
      <c r="B36">
        <f t="shared" si="4"/>
        <v>8.0000000000000002E-3</v>
      </c>
      <c r="C36">
        <f t="shared" si="5"/>
        <v>4.0000000000000001E-3</v>
      </c>
      <c r="D36" s="1">
        <v>54.48</v>
      </c>
      <c r="E36" s="1">
        <v>99.1</v>
      </c>
      <c r="F36" s="1">
        <v>99.14</v>
      </c>
      <c r="H36" s="1">
        <f t="shared" si="6"/>
        <v>68.38463333333334</v>
      </c>
      <c r="I36" s="2">
        <f t="shared" si="0"/>
        <v>0.68384633333333344</v>
      </c>
      <c r="J36" s="2">
        <f t="shared" si="1"/>
        <v>0.54707706666666678</v>
      </c>
      <c r="K36" s="2"/>
      <c r="L36" s="2">
        <f t="shared" si="7"/>
        <v>0.78701839617001579</v>
      </c>
      <c r="M36" s="2">
        <f t="shared" si="2"/>
        <v>4.7105307016459168</v>
      </c>
      <c r="N36" s="2">
        <f t="shared" si="2"/>
        <v>4.7559930757226816</v>
      </c>
      <c r="O36" s="2">
        <f t="shared" si="8"/>
        <v>0.20720704000000004</v>
      </c>
      <c r="P36" s="2">
        <f t="shared" si="3"/>
        <v>8.1000000000000139E-5</v>
      </c>
      <c r="Q36" s="2">
        <f t="shared" si="3"/>
        <v>7.3959999999999028E-5</v>
      </c>
      <c r="R36" s="2">
        <f>SUMPRODUCT({1,5,10},L36:N36,O36:Q36)/(1^2*O36+5^2*P36+10^2*Q36)</f>
        <v>0.77783582267977625</v>
      </c>
      <c r="S36" s="2">
        <f t="shared" si="9"/>
        <v>0.62226865814382104</v>
      </c>
    </row>
  </sheetData>
  <pageMargins left="0.70866141732283472" right="0.70866141732283472" top="0.74803149606299213" bottom="0.74803149606299213" header="0.31496062992125984" footer="0.31496062992125984"/>
  <pageSetup scale="6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workbookViewId="0">
      <selection activeCell="A5" sqref="A5:J5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19" x14ac:dyDescent="0.35">
      <c r="A1" s="5" t="s">
        <v>116</v>
      </c>
      <c r="E1" t="s">
        <v>114</v>
      </c>
    </row>
    <row r="2" spans="1:19" x14ac:dyDescent="0.35">
      <c r="A2" s="5" t="s">
        <v>118</v>
      </c>
      <c r="E2">
        <v>10</v>
      </c>
    </row>
    <row r="3" spans="1:19" x14ac:dyDescent="0.35">
      <c r="A3" s="5" t="s">
        <v>115</v>
      </c>
      <c r="E3" t="s">
        <v>121</v>
      </c>
    </row>
    <row r="5" spans="1:19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L5" s="6" t="s">
        <v>66</v>
      </c>
      <c r="M5" s="6" t="s">
        <v>67</v>
      </c>
      <c r="N5" s="6" t="s">
        <v>68</v>
      </c>
      <c r="O5" s="5" t="s">
        <v>23</v>
      </c>
      <c r="P5" s="5" t="s">
        <v>24</v>
      </c>
      <c r="Q5" s="5" t="s">
        <v>25</v>
      </c>
      <c r="R5" s="5" t="s">
        <v>69</v>
      </c>
      <c r="S5" s="5" t="s">
        <v>70</v>
      </c>
    </row>
    <row r="6" spans="1:19" x14ac:dyDescent="0.35">
      <c r="A6">
        <v>0.2</v>
      </c>
      <c r="B6">
        <f>A6/100</f>
        <v>2E-3</v>
      </c>
      <c r="C6">
        <f>B6/2</f>
        <v>1E-3</v>
      </c>
      <c r="D6">
        <v>24.9</v>
      </c>
      <c r="E6">
        <v>46.88</v>
      </c>
      <c r="F6">
        <v>62.3</v>
      </c>
      <c r="H6" s="1">
        <f>35*D6/24-79*E6/600+F6/50</f>
        <v>31.385966666666665</v>
      </c>
      <c r="I6" s="2">
        <f>H6/100</f>
        <v>0.31385966666666665</v>
      </c>
      <c r="J6" s="2">
        <f>I6*A6</f>
        <v>6.2771933333333335E-2</v>
      </c>
      <c r="L6" s="2">
        <f>-LN(1-D6/100)</f>
        <v>0.28634962721800233</v>
      </c>
      <c r="M6" s="2">
        <f t="shared" ref="M6:N36" si="0">-LN(1-E6/100)</f>
        <v>0.63261668081991318</v>
      </c>
      <c r="N6" s="2">
        <f t="shared" si="0"/>
        <v>0.97551009153412627</v>
      </c>
      <c r="O6" s="2">
        <f>EXP(-2*L6)</f>
        <v>0.56400099999999997</v>
      </c>
      <c r="P6" s="2">
        <f t="shared" ref="P6:Q36" si="1">EXP(-2*M6)</f>
        <v>0.28217343999999989</v>
      </c>
      <c r="Q6" s="2">
        <f t="shared" si="1"/>
        <v>0.14212900000000001</v>
      </c>
      <c r="R6" s="2">
        <f>SUMPRODUCT({1,5,10},L6:N6,O6:Q6)/(1^2*O6+5^2*P6+10^2*Q6)</f>
        <v>0.11179038270890482</v>
      </c>
      <c r="S6" s="2">
        <f>R6*A6</f>
        <v>2.2358076541780965E-2</v>
      </c>
    </row>
    <row r="7" spans="1:19" x14ac:dyDescent="0.35">
      <c r="A7">
        <v>0.22</v>
      </c>
      <c r="B7">
        <f t="shared" ref="B7:B36" si="2">A7/100</f>
        <v>2.2000000000000001E-3</v>
      </c>
      <c r="C7">
        <f t="shared" ref="C7:C36" si="3">B7/2</f>
        <v>1.1000000000000001E-3</v>
      </c>
      <c r="D7">
        <v>27.66</v>
      </c>
      <c r="E7">
        <v>50.71</v>
      </c>
      <c r="F7">
        <v>65.94</v>
      </c>
      <c r="H7" s="1">
        <f t="shared" ref="H7:H36" si="4">35*D7/24-79*E7/600+F7/50</f>
        <v>34.979483333333334</v>
      </c>
      <c r="I7" s="2">
        <f t="shared" ref="I7:I36" si="5">H7/100</f>
        <v>0.34979483333333333</v>
      </c>
      <c r="J7" s="2">
        <f t="shared" ref="J7:J36" si="6">I7*A7</f>
        <v>7.6954863333333332E-2</v>
      </c>
      <c r="L7" s="2">
        <f t="shared" ref="L7:L36" si="7">-LN(1-D7/100)</f>
        <v>0.32379295946413944</v>
      </c>
      <c r="M7" s="2">
        <f t="shared" si="0"/>
        <v>0.70744896527080492</v>
      </c>
      <c r="N7" s="2">
        <f t="shared" si="0"/>
        <v>1.0770465107535492</v>
      </c>
      <c r="O7" s="2">
        <f t="shared" ref="O7:O36" si="8">EXP(-2*L7)</f>
        <v>0.52330756</v>
      </c>
      <c r="P7" s="2">
        <f t="shared" si="1"/>
        <v>0.24295041000000003</v>
      </c>
      <c r="Q7" s="2">
        <f t="shared" si="1"/>
        <v>0.11600835999999999</v>
      </c>
      <c r="R7" s="2">
        <f>SUMPRODUCT({1,5,10},L7:N7,O7:Q7)/(1^2*O7+5^2*P7+10^2*Q7)</f>
        <v>0.12519476977924873</v>
      </c>
      <c r="S7" s="2">
        <f t="shared" ref="S7:S36" si="9">R7*A7</f>
        <v>2.7542849351434723E-2</v>
      </c>
    </row>
    <row r="8" spans="1:19" x14ac:dyDescent="0.35">
      <c r="A8">
        <v>0.24</v>
      </c>
      <c r="B8">
        <f t="shared" si="2"/>
        <v>2.3999999999999998E-3</v>
      </c>
      <c r="C8">
        <f t="shared" si="3"/>
        <v>1.1999999999999999E-3</v>
      </c>
      <c r="D8">
        <v>30.29</v>
      </c>
      <c r="E8">
        <v>53.06</v>
      </c>
      <c r="F8">
        <v>68.760000000000005</v>
      </c>
      <c r="H8" s="1">
        <f t="shared" si="4"/>
        <v>38.561883333333327</v>
      </c>
      <c r="I8" s="2">
        <f t="shared" si="5"/>
        <v>0.38561883333333324</v>
      </c>
      <c r="J8" s="2">
        <f t="shared" si="6"/>
        <v>9.2548519999999981E-2</v>
      </c>
      <c r="L8" s="2">
        <f t="shared" si="7"/>
        <v>0.36082640648978392</v>
      </c>
      <c r="M8" s="2">
        <f t="shared" si="0"/>
        <v>0.7562999955652141</v>
      </c>
      <c r="N8" s="2">
        <f t="shared" si="0"/>
        <v>1.1634708610166065</v>
      </c>
      <c r="O8" s="2">
        <f t="shared" si="8"/>
        <v>0.48594841000000011</v>
      </c>
      <c r="P8" s="2">
        <f t="shared" si="1"/>
        <v>0.22033635999999993</v>
      </c>
      <c r="Q8" s="2">
        <f t="shared" si="1"/>
        <v>9.7593759999999946E-2</v>
      </c>
      <c r="R8" s="2">
        <f>SUMPRODUCT({1,5,10},L8:N8,O8:Q8)/(1^2*O8+5^2*P8+10^2*Q8)</f>
        <v>0.13609598835686287</v>
      </c>
      <c r="S8" s="2">
        <f t="shared" si="9"/>
        <v>3.2663037205647089E-2</v>
      </c>
    </row>
    <row r="9" spans="1:19" x14ac:dyDescent="0.35">
      <c r="A9">
        <v>0.26</v>
      </c>
      <c r="B9">
        <f t="shared" si="2"/>
        <v>2.5999999999999999E-3</v>
      </c>
      <c r="C9">
        <f t="shared" si="3"/>
        <v>1.2999999999999999E-3</v>
      </c>
      <c r="D9">
        <v>33.78</v>
      </c>
      <c r="E9">
        <v>56.23</v>
      </c>
      <c r="F9">
        <v>70.87</v>
      </c>
      <c r="H9" s="1">
        <f t="shared" si="4"/>
        <v>43.276283333333332</v>
      </c>
      <c r="I9" s="2">
        <f t="shared" si="5"/>
        <v>0.43276283333333332</v>
      </c>
      <c r="J9" s="2">
        <f t="shared" si="6"/>
        <v>0.11251833666666666</v>
      </c>
      <c r="L9" s="2">
        <f t="shared" si="7"/>
        <v>0.41218765386899114</v>
      </c>
      <c r="M9" s="2">
        <f t="shared" si="0"/>
        <v>0.82622153478528748</v>
      </c>
      <c r="N9" s="2">
        <f t="shared" si="0"/>
        <v>1.2334016150167482</v>
      </c>
      <c r="O9" s="2">
        <f t="shared" si="8"/>
        <v>0.43850884000000001</v>
      </c>
      <c r="P9" s="2">
        <f t="shared" si="1"/>
        <v>0.19158128999999996</v>
      </c>
      <c r="Q9" s="2">
        <f t="shared" si="1"/>
        <v>8.4855689999999998E-2</v>
      </c>
      <c r="R9" s="2">
        <f>SUMPRODUCT({1,5,10},L9:N9,O9:Q9)/(1^2*O9+5^2*P9+10^2*Q9)</f>
        <v>0.14721158797025008</v>
      </c>
      <c r="S9" s="2">
        <f t="shared" si="9"/>
        <v>3.8275012872265021E-2</v>
      </c>
    </row>
    <row r="10" spans="1:19" x14ac:dyDescent="0.35">
      <c r="A10">
        <v>0.28000000000000003</v>
      </c>
      <c r="B10">
        <f t="shared" si="2"/>
        <v>2.8000000000000004E-3</v>
      </c>
      <c r="C10">
        <f t="shared" si="3"/>
        <v>1.4000000000000002E-3</v>
      </c>
      <c r="D10">
        <v>36.630000000000003</v>
      </c>
      <c r="E10">
        <v>60.08</v>
      </c>
      <c r="F10">
        <v>73.44</v>
      </c>
      <c r="H10" s="1">
        <f t="shared" si="4"/>
        <v>46.977016666666678</v>
      </c>
      <c r="I10" s="2">
        <f t="shared" si="5"/>
        <v>0.46977016666666677</v>
      </c>
      <c r="J10" s="2">
        <f t="shared" si="6"/>
        <v>0.1315356466666667</v>
      </c>
      <c r="L10" s="2">
        <f t="shared" si="7"/>
        <v>0.45617962265266587</v>
      </c>
      <c r="M10" s="2">
        <f t="shared" si="0"/>
        <v>0.91829273454482818</v>
      </c>
      <c r="N10" s="2">
        <f t="shared" si="0"/>
        <v>1.3257638613798581</v>
      </c>
      <c r="O10" s="2">
        <f t="shared" si="8"/>
        <v>0.40157568999999993</v>
      </c>
      <c r="P10" s="2">
        <f t="shared" si="1"/>
        <v>0.15936064</v>
      </c>
      <c r="Q10" s="2">
        <f t="shared" si="1"/>
        <v>7.0543360000000013E-2</v>
      </c>
      <c r="R10" s="2">
        <f>SUMPRODUCT({1,5,10},L10:N10,O10:Q10)/(1^2*O10+5^2*P10+10^2*Q10)</f>
        <v>0.16172546363672408</v>
      </c>
      <c r="S10" s="2">
        <f t="shared" si="9"/>
        <v>4.5283129818282745E-2</v>
      </c>
    </row>
    <row r="11" spans="1:19" x14ac:dyDescent="0.35">
      <c r="A11">
        <v>0.3</v>
      </c>
      <c r="B11">
        <f t="shared" si="2"/>
        <v>3.0000000000000001E-3</v>
      </c>
      <c r="C11">
        <f t="shared" si="3"/>
        <v>1.5E-3</v>
      </c>
      <c r="D11">
        <v>38.86</v>
      </c>
      <c r="E11">
        <v>63.91</v>
      </c>
      <c r="F11">
        <v>77.33</v>
      </c>
      <c r="H11" s="1">
        <f t="shared" si="4"/>
        <v>49.802616666666658</v>
      </c>
      <c r="I11" s="2">
        <f t="shared" si="5"/>
        <v>0.4980261666666666</v>
      </c>
      <c r="J11" s="2">
        <f t="shared" si="6"/>
        <v>0.14940784999999998</v>
      </c>
      <c r="L11" s="2">
        <f t="shared" si="7"/>
        <v>0.49200386952540304</v>
      </c>
      <c r="M11" s="2">
        <f t="shared" si="0"/>
        <v>1.0191543673333943</v>
      </c>
      <c r="N11" s="2">
        <f t="shared" si="0"/>
        <v>1.4841277214686537</v>
      </c>
      <c r="O11" s="2">
        <f t="shared" si="8"/>
        <v>0.37380995999999994</v>
      </c>
      <c r="P11" s="2">
        <f t="shared" si="1"/>
        <v>0.13024880999999996</v>
      </c>
      <c r="Q11" s="2">
        <f t="shared" si="1"/>
        <v>5.1392890000000004E-2</v>
      </c>
      <c r="R11" s="2">
        <f>SUMPRODUCT({1,5,10},L11:N11,O11:Q11)/(1^2*O11+5^2*P11+10^2*Q11)</f>
        <v>0.18363686545496558</v>
      </c>
      <c r="S11" s="2">
        <f t="shared" si="9"/>
        <v>5.5091059636489671E-2</v>
      </c>
    </row>
    <row r="12" spans="1:19" x14ac:dyDescent="0.35">
      <c r="A12">
        <v>0.32</v>
      </c>
      <c r="B12">
        <f t="shared" si="2"/>
        <v>3.2000000000000002E-3</v>
      </c>
      <c r="C12">
        <f t="shared" si="3"/>
        <v>1.6000000000000001E-3</v>
      </c>
      <c r="D12">
        <v>42.24</v>
      </c>
      <c r="E12">
        <v>68.88</v>
      </c>
      <c r="F12">
        <v>81.599999999999994</v>
      </c>
      <c r="H12" s="1">
        <f t="shared" si="4"/>
        <v>54.162799999999997</v>
      </c>
      <c r="I12" s="2">
        <f t="shared" si="5"/>
        <v>0.541628</v>
      </c>
      <c r="J12" s="2">
        <f t="shared" si="6"/>
        <v>0.17332096</v>
      </c>
      <c r="L12" s="2">
        <f t="shared" si="7"/>
        <v>0.5488736914035206</v>
      </c>
      <c r="M12" s="2">
        <f t="shared" si="0"/>
        <v>1.1673194866779004</v>
      </c>
      <c r="N12" s="2">
        <f t="shared" si="0"/>
        <v>1.6928195213731512</v>
      </c>
      <c r="O12" s="2">
        <f t="shared" si="8"/>
        <v>0.33362175999999999</v>
      </c>
      <c r="P12" s="2">
        <f t="shared" si="1"/>
        <v>9.6845440000000019E-2</v>
      </c>
      <c r="Q12" s="2">
        <f t="shared" si="1"/>
        <v>3.3856000000000018E-2</v>
      </c>
      <c r="R12" s="2">
        <f>SUMPRODUCT({1,5,10},L12:N12,O12:Q12)/(1^2*O12+5^2*P12+10^2*Q12)</f>
        <v>0.21521303518303642</v>
      </c>
      <c r="S12" s="2">
        <f t="shared" si="9"/>
        <v>6.8868171258571656E-2</v>
      </c>
    </row>
    <row r="13" spans="1:19" x14ac:dyDescent="0.35">
      <c r="A13">
        <v>0.34</v>
      </c>
      <c r="B13">
        <f t="shared" si="2"/>
        <v>3.4000000000000002E-3</v>
      </c>
      <c r="C13">
        <f t="shared" si="3"/>
        <v>1.7000000000000001E-3</v>
      </c>
      <c r="D13">
        <v>43.59</v>
      </c>
      <c r="E13">
        <v>73.08</v>
      </c>
      <c r="F13">
        <v>84.65</v>
      </c>
      <c r="H13" s="1">
        <f t="shared" si="4"/>
        <v>55.63955</v>
      </c>
      <c r="I13" s="2">
        <f t="shared" si="5"/>
        <v>0.55639550000000004</v>
      </c>
      <c r="J13" s="2">
        <f t="shared" si="6"/>
        <v>0.18917447000000004</v>
      </c>
      <c r="L13" s="2">
        <f t="shared" si="7"/>
        <v>0.5725237382362065</v>
      </c>
      <c r="M13" s="2">
        <f t="shared" si="0"/>
        <v>1.3123006812115643</v>
      </c>
      <c r="N13" s="2">
        <f t="shared" si="0"/>
        <v>1.8740547119548854</v>
      </c>
      <c r="O13" s="2">
        <f t="shared" si="8"/>
        <v>0.31820881000000006</v>
      </c>
      <c r="P13" s="2">
        <f t="shared" si="1"/>
        <v>7.2468640000000001E-2</v>
      </c>
      <c r="Q13" s="2">
        <f t="shared" si="1"/>
        <v>2.3562249999999993E-2</v>
      </c>
      <c r="R13" s="2">
        <f>SUMPRODUCT({1,5,10},L13:N13,O13:Q13)/(1^2*O13+5^2*P13+10^2*Q13)</f>
        <v>0.24503300793712521</v>
      </c>
      <c r="S13" s="2">
        <f t="shared" si="9"/>
        <v>8.3311222698622581E-2</v>
      </c>
    </row>
    <row r="14" spans="1:19" x14ac:dyDescent="0.35">
      <c r="A14">
        <v>0.36</v>
      </c>
      <c r="B14">
        <f t="shared" si="2"/>
        <v>3.5999999999999999E-3</v>
      </c>
      <c r="C14">
        <f t="shared" si="3"/>
        <v>1.8E-3</v>
      </c>
      <c r="D14">
        <v>45.49</v>
      </c>
      <c r="E14">
        <v>76.5</v>
      </c>
      <c r="F14">
        <v>87.98</v>
      </c>
      <c r="H14" s="1">
        <f t="shared" si="4"/>
        <v>58.026683333333338</v>
      </c>
      <c r="I14" s="2">
        <f t="shared" si="5"/>
        <v>0.5802668333333334</v>
      </c>
      <c r="J14" s="2">
        <f t="shared" si="6"/>
        <v>0.20889606000000002</v>
      </c>
      <c r="L14" s="2">
        <f t="shared" si="7"/>
        <v>0.60678601491190198</v>
      </c>
      <c r="M14" s="2">
        <f t="shared" si="0"/>
        <v>1.4481697648379781</v>
      </c>
      <c r="N14" s="2">
        <f t="shared" si="0"/>
        <v>2.1185982568810302</v>
      </c>
      <c r="O14" s="2">
        <f t="shared" si="8"/>
        <v>0.29713400999999995</v>
      </c>
      <c r="P14" s="2">
        <f t="shared" si="1"/>
        <v>5.5224999999999996E-2</v>
      </c>
      <c r="Q14" s="2">
        <f t="shared" si="1"/>
        <v>1.444803999999999E-2</v>
      </c>
      <c r="R14" s="2">
        <f>SUMPRODUCT({1,5,10},L14:N14,O14:Q14)/(1^2*O14+5^2*P14+10^2*Q14)</f>
        <v>0.28382727871104002</v>
      </c>
      <c r="S14" s="2">
        <f t="shared" si="9"/>
        <v>0.1021778203359744</v>
      </c>
    </row>
    <row r="15" spans="1:19" x14ac:dyDescent="0.35">
      <c r="A15">
        <v>0.38</v>
      </c>
      <c r="B15">
        <f t="shared" si="2"/>
        <v>3.8E-3</v>
      </c>
      <c r="C15">
        <f t="shared" si="3"/>
        <v>1.9E-3</v>
      </c>
      <c r="D15">
        <v>46.7</v>
      </c>
      <c r="E15">
        <v>81.569999999999993</v>
      </c>
      <c r="F15">
        <v>92.07</v>
      </c>
      <c r="H15" s="1">
        <f t="shared" si="4"/>
        <v>59.205516666666675</v>
      </c>
      <c r="I15" s="2">
        <f t="shared" si="5"/>
        <v>0.5920551666666668</v>
      </c>
      <c r="J15" s="2">
        <f t="shared" si="6"/>
        <v>0.22498096333333339</v>
      </c>
      <c r="L15" s="2">
        <f t="shared" si="7"/>
        <v>0.62923385481629268</v>
      </c>
      <c r="M15" s="2">
        <f t="shared" si="0"/>
        <v>1.6911904143063594</v>
      </c>
      <c r="N15" s="2">
        <f t="shared" si="0"/>
        <v>2.5345171503413342</v>
      </c>
      <c r="O15" s="2">
        <f t="shared" si="8"/>
        <v>0.28408899999999992</v>
      </c>
      <c r="P15" s="2">
        <f t="shared" si="1"/>
        <v>3.3966490000000002E-2</v>
      </c>
      <c r="Q15" s="2">
        <f t="shared" si="1"/>
        <v>6.2884900000000068E-3</v>
      </c>
      <c r="R15" s="2">
        <f>SUMPRODUCT({1,5,10},L15:N15,O15:Q15)/(1^2*O15+5^2*P15+10^2*Q15)</f>
        <v>0.3548948396134497</v>
      </c>
      <c r="S15" s="2">
        <f t="shared" si="9"/>
        <v>0.13486003905311089</v>
      </c>
    </row>
    <row r="16" spans="1:19" x14ac:dyDescent="0.35">
      <c r="A16">
        <v>0.4</v>
      </c>
      <c r="B16">
        <f t="shared" si="2"/>
        <v>4.0000000000000001E-3</v>
      </c>
      <c r="C16">
        <f t="shared" si="3"/>
        <v>2E-3</v>
      </c>
      <c r="D16">
        <v>47.22</v>
      </c>
      <c r="E16">
        <v>86.39</v>
      </c>
      <c r="F16">
        <v>96.4</v>
      </c>
      <c r="H16" s="1">
        <f t="shared" si="4"/>
        <v>59.415816666666657</v>
      </c>
      <c r="I16" s="2">
        <f t="shared" si="5"/>
        <v>0.59415816666666654</v>
      </c>
      <c r="J16" s="2">
        <f t="shared" si="6"/>
        <v>0.23766326666666662</v>
      </c>
      <c r="L16" s="2">
        <f t="shared" si="7"/>
        <v>0.63903785491291332</v>
      </c>
      <c r="M16" s="2">
        <f t="shared" si="0"/>
        <v>1.9943653693247168</v>
      </c>
      <c r="N16" s="2">
        <f t="shared" si="0"/>
        <v>3.3242363405260291</v>
      </c>
      <c r="O16" s="2">
        <f t="shared" si="8"/>
        <v>0.27857284000000004</v>
      </c>
      <c r="P16" s="2">
        <f t="shared" si="1"/>
        <v>1.8523209999999998E-2</v>
      </c>
      <c r="Q16" s="2">
        <f t="shared" si="1"/>
        <v>1.2959999999999946E-3</v>
      </c>
      <c r="R16" s="2">
        <f>SUMPRODUCT({1,5,10},L16:N16,O16:Q16)/(1^2*O16+5^2*P16+10^2*Q16)</f>
        <v>0.46577847528490496</v>
      </c>
      <c r="S16" s="2">
        <f t="shared" si="9"/>
        <v>0.186311390113962</v>
      </c>
    </row>
    <row r="17" spans="1:19" x14ac:dyDescent="0.35">
      <c r="A17">
        <v>0.42</v>
      </c>
      <c r="B17">
        <f t="shared" si="2"/>
        <v>4.1999999999999997E-3</v>
      </c>
      <c r="C17">
        <f t="shared" si="3"/>
        <v>2.0999999999999999E-3</v>
      </c>
      <c r="D17">
        <v>48.79</v>
      </c>
      <c r="E17">
        <v>88.87</v>
      </c>
      <c r="F17">
        <v>99.57</v>
      </c>
      <c r="H17" s="1">
        <f t="shared" si="4"/>
        <v>61.442266666666654</v>
      </c>
      <c r="I17" s="2">
        <f t="shared" si="5"/>
        <v>0.61442266666666656</v>
      </c>
      <c r="J17" s="2">
        <f t="shared" si="6"/>
        <v>0.25805751999999993</v>
      </c>
      <c r="L17" s="2">
        <f t="shared" si="7"/>
        <v>0.66923536051363242</v>
      </c>
      <c r="M17" s="2">
        <f t="shared" si="0"/>
        <v>2.1955260207006382</v>
      </c>
      <c r="N17" s="2">
        <f t="shared" si="0"/>
        <v>5.4491402562826012</v>
      </c>
      <c r="O17" s="2">
        <f t="shared" si="8"/>
        <v>0.26224640999999999</v>
      </c>
      <c r="P17" s="2">
        <f t="shared" si="1"/>
        <v>1.2387689999999993E-2</v>
      </c>
      <c r="Q17" s="2">
        <f t="shared" si="1"/>
        <v>1.8490000000000706E-5</v>
      </c>
      <c r="R17" s="2">
        <f>SUMPRODUCT({1,5,10},L17:N17,O17:Q17)/(1^2*O17+5^2*P17+10^2*Q17)</f>
        <v>0.54462585589590407</v>
      </c>
      <c r="S17" s="2">
        <f t="shared" si="9"/>
        <v>0.2287428594762797</v>
      </c>
    </row>
    <row r="18" spans="1:19" x14ac:dyDescent="0.35">
      <c r="A18">
        <v>0.44</v>
      </c>
      <c r="B18">
        <f t="shared" si="2"/>
        <v>4.4000000000000003E-3</v>
      </c>
      <c r="C18">
        <f t="shared" si="3"/>
        <v>2.2000000000000001E-3</v>
      </c>
      <c r="D18">
        <v>50.87</v>
      </c>
      <c r="E18">
        <v>91.4</v>
      </c>
      <c r="F18">
        <v>99.97</v>
      </c>
      <c r="H18" s="1">
        <f t="shared" si="4"/>
        <v>64.150483333333312</v>
      </c>
      <c r="I18" s="2">
        <f t="shared" si="5"/>
        <v>0.64150483333333308</v>
      </c>
      <c r="J18" s="2">
        <f t="shared" si="6"/>
        <v>0.28226212666666656</v>
      </c>
      <c r="L18" s="2">
        <f t="shared" si="7"/>
        <v>0.71070033980753433</v>
      </c>
      <c r="M18" s="2">
        <f t="shared" si="0"/>
        <v>2.4534079827286299</v>
      </c>
      <c r="N18" s="2">
        <f t="shared" si="0"/>
        <v>8.1117280833081828</v>
      </c>
      <c r="O18" s="2">
        <f t="shared" si="8"/>
        <v>0.24137569000000009</v>
      </c>
      <c r="P18" s="2">
        <f t="shared" si="1"/>
        <v>7.3959999999999911E-3</v>
      </c>
      <c r="Q18" s="2">
        <f t="shared" si="1"/>
        <v>8.9999999999980239E-8</v>
      </c>
      <c r="R18" s="2">
        <f>SUMPRODUCT({1,5,10},L18:N18,O18:Q18)/(1^2*O18+5^2*P18+10^2*Q18)</f>
        <v>0.6152698391792063</v>
      </c>
      <c r="S18" s="2">
        <f t="shared" si="9"/>
        <v>0.27071872923885076</v>
      </c>
    </row>
    <row r="19" spans="1:19" x14ac:dyDescent="0.35">
      <c r="A19">
        <v>0.46</v>
      </c>
      <c r="B19">
        <f t="shared" si="2"/>
        <v>4.5999999999999999E-3</v>
      </c>
      <c r="C19">
        <f t="shared" si="3"/>
        <v>2.3E-3</v>
      </c>
      <c r="D19">
        <v>52.22</v>
      </c>
      <c r="E19">
        <v>94.35</v>
      </c>
      <c r="F19">
        <v>98.47</v>
      </c>
      <c r="H19" s="1">
        <f t="shared" si="4"/>
        <v>65.700816666666668</v>
      </c>
      <c r="I19" s="2">
        <f t="shared" si="5"/>
        <v>0.65700816666666673</v>
      </c>
      <c r="J19" s="2">
        <f t="shared" si="6"/>
        <v>0.30222375666666673</v>
      </c>
      <c r="L19" s="2">
        <f t="shared" si="7"/>
        <v>0.73856304409042783</v>
      </c>
      <c r="M19" s="2">
        <f t="shared" si="0"/>
        <v>2.8735146408297401</v>
      </c>
      <c r="N19" s="2">
        <f t="shared" si="0"/>
        <v>4.1799024505837483</v>
      </c>
      <c r="O19" s="2">
        <f t="shared" si="8"/>
        <v>0.22829284000000002</v>
      </c>
      <c r="P19" s="2">
        <f t="shared" si="1"/>
        <v>3.1922500000000111E-3</v>
      </c>
      <c r="Q19" s="2">
        <f t="shared" si="1"/>
        <v>2.3408999999999952E-4</v>
      </c>
      <c r="R19" s="2">
        <f>SUMPRODUCT({1,5,10},L19:N19,O19:Q19)/(1^2*O19+5^2*P19+10^2*Q19)</f>
        <v>0.67647903875276216</v>
      </c>
      <c r="S19" s="2">
        <f t="shared" si="9"/>
        <v>0.31118035782627063</v>
      </c>
    </row>
    <row r="20" spans="1:19" x14ac:dyDescent="0.35">
      <c r="A20">
        <v>0.48</v>
      </c>
      <c r="B20">
        <f t="shared" si="2"/>
        <v>4.7999999999999996E-3</v>
      </c>
      <c r="C20">
        <f t="shared" si="3"/>
        <v>2.3999999999999998E-3</v>
      </c>
      <c r="D20">
        <v>54.44</v>
      </c>
      <c r="E20">
        <v>95.59</v>
      </c>
      <c r="F20">
        <v>98.06</v>
      </c>
      <c r="H20" s="1">
        <f t="shared" si="4"/>
        <v>68.766850000000005</v>
      </c>
      <c r="I20" s="2">
        <f t="shared" si="5"/>
        <v>0.68766850000000002</v>
      </c>
      <c r="J20" s="2">
        <f t="shared" si="6"/>
        <v>0.33008088000000002</v>
      </c>
      <c r="L20" s="2">
        <f t="shared" si="7"/>
        <v>0.78614004740910992</v>
      </c>
      <c r="M20" s="2">
        <f t="shared" si="0"/>
        <v>3.1212954965293385</v>
      </c>
      <c r="N20" s="2">
        <f t="shared" si="0"/>
        <v>3.9424822129128558</v>
      </c>
      <c r="O20" s="2">
        <f t="shared" si="8"/>
        <v>0.20757136000000001</v>
      </c>
      <c r="P20" s="2">
        <f t="shared" si="1"/>
        <v>1.9448099999999932E-3</v>
      </c>
      <c r="Q20" s="2">
        <f t="shared" si="1"/>
        <v>3.7635999999999909E-4</v>
      </c>
      <c r="R20" s="2">
        <f>SUMPRODUCT({1,5,10},L20:N20,O20:Q20)/(1^2*O20+5^2*P20+10^2*Q20)</f>
        <v>0.70915635981492142</v>
      </c>
      <c r="S20" s="2">
        <f t="shared" si="9"/>
        <v>0.34039505271116227</v>
      </c>
    </row>
    <row r="21" spans="1:19" x14ac:dyDescent="0.35">
      <c r="A21">
        <v>0.5</v>
      </c>
      <c r="B21">
        <f t="shared" si="2"/>
        <v>5.0000000000000001E-3</v>
      </c>
      <c r="C21">
        <f t="shared" si="3"/>
        <v>2.5000000000000001E-3</v>
      </c>
      <c r="D21">
        <v>56.38</v>
      </c>
      <c r="E21">
        <v>97.29</v>
      </c>
      <c r="F21">
        <v>98.12</v>
      </c>
      <c r="H21" s="1">
        <f t="shared" si="4"/>
        <v>71.373383333333351</v>
      </c>
      <c r="I21" s="2">
        <f t="shared" si="5"/>
        <v>0.71373383333333351</v>
      </c>
      <c r="J21" s="2">
        <f t="shared" si="6"/>
        <v>0.35686691666666676</v>
      </c>
      <c r="L21" s="2">
        <f t="shared" si="7"/>
        <v>0.82965442521460853</v>
      </c>
      <c r="M21" s="2">
        <f t="shared" si="0"/>
        <v>3.6082215510964852</v>
      </c>
      <c r="N21" s="2">
        <f t="shared" si="0"/>
        <v>3.9738984091462375</v>
      </c>
      <c r="O21" s="2">
        <f t="shared" si="8"/>
        <v>0.19027043999999993</v>
      </c>
      <c r="P21" s="2">
        <f t="shared" si="1"/>
        <v>7.3440999999999502E-4</v>
      </c>
      <c r="Q21" s="2">
        <f t="shared" si="1"/>
        <v>3.5343999999999719E-4</v>
      </c>
      <c r="R21" s="2">
        <f>SUMPRODUCT({1,5,10},L21:N21,O21:Q21)/(1^2*O21+5^2*P21+10^2*Q21)</f>
        <v>0.75890506928206802</v>
      </c>
      <c r="S21" s="2">
        <f t="shared" si="9"/>
        <v>0.37945253464103401</v>
      </c>
    </row>
    <row r="22" spans="1:19" x14ac:dyDescent="0.35">
      <c r="A22">
        <v>0.52</v>
      </c>
      <c r="B22">
        <f t="shared" si="2"/>
        <v>5.1999999999999998E-3</v>
      </c>
      <c r="C22">
        <f t="shared" si="3"/>
        <v>2.5999999999999999E-3</v>
      </c>
      <c r="D22">
        <v>57.28</v>
      </c>
      <c r="E22">
        <v>99.15</v>
      </c>
      <c r="F22">
        <v>98.99</v>
      </c>
      <c r="H22" s="1">
        <f t="shared" si="4"/>
        <v>72.45838333333333</v>
      </c>
      <c r="I22" s="2">
        <f t="shared" si="5"/>
        <v>0.72458383333333332</v>
      </c>
      <c r="J22" s="2">
        <f t="shared" si="6"/>
        <v>0.37678359333333333</v>
      </c>
      <c r="L22" s="2">
        <f t="shared" si="7"/>
        <v>0.85050299133615193</v>
      </c>
      <c r="M22" s="2">
        <f t="shared" si="0"/>
        <v>4.7676891154858723</v>
      </c>
      <c r="N22" s="2">
        <f t="shared" si="0"/>
        <v>4.5952198551349239</v>
      </c>
      <c r="O22" s="2">
        <f t="shared" si="8"/>
        <v>0.18249984000000002</v>
      </c>
      <c r="P22" s="2">
        <f t="shared" si="1"/>
        <v>7.2249999999999141E-5</v>
      </c>
      <c r="Q22" s="2">
        <f t="shared" si="1"/>
        <v>1.0200999999999987E-4</v>
      </c>
      <c r="R22" s="2">
        <f>SUMPRODUCT({1,5,10},L22:N22,O22:Q22)/(1^2*O22+5^2*P22+10^2*Q22)</f>
        <v>0.83095465211865294</v>
      </c>
      <c r="S22" s="2">
        <f t="shared" si="9"/>
        <v>0.43209641910169955</v>
      </c>
    </row>
    <row r="23" spans="1:19" x14ac:dyDescent="0.35">
      <c r="A23">
        <v>0.54</v>
      </c>
      <c r="B23">
        <f t="shared" si="2"/>
        <v>5.4000000000000003E-3</v>
      </c>
      <c r="C23">
        <f t="shared" si="3"/>
        <v>2.7000000000000001E-3</v>
      </c>
      <c r="D23">
        <v>57.9</v>
      </c>
      <c r="E23">
        <v>99.54</v>
      </c>
      <c r="F23">
        <v>99.64</v>
      </c>
      <c r="H23" s="1">
        <f t="shared" si="4"/>
        <v>73.324200000000005</v>
      </c>
      <c r="I23" s="2">
        <f t="shared" si="5"/>
        <v>0.73324200000000006</v>
      </c>
      <c r="J23" s="2">
        <f t="shared" si="6"/>
        <v>0.39595068000000005</v>
      </c>
      <c r="L23" s="2">
        <f t="shared" si="7"/>
        <v>0.86512244529975557</v>
      </c>
      <c r="M23" s="2">
        <f t="shared" si="0"/>
        <v>5.381698975487101</v>
      </c>
      <c r="N23" s="2">
        <f t="shared" si="0"/>
        <v>5.6268214335200595</v>
      </c>
      <c r="O23" s="2">
        <f t="shared" si="8"/>
        <v>0.17724100000000001</v>
      </c>
      <c r="P23" s="2">
        <f t="shared" si="1"/>
        <v>2.1159999999999442E-5</v>
      </c>
      <c r="Q23" s="2">
        <f t="shared" si="1"/>
        <v>1.2960000000000343E-5</v>
      </c>
      <c r="R23" s="2">
        <f>SUMPRODUCT({1,5,10},L23:N23,O23:Q23)/(1^2*O23+5^2*P23+10^2*Q23)</f>
        <v>0.86355749911632973</v>
      </c>
      <c r="S23" s="2">
        <f t="shared" si="9"/>
        <v>0.46632104952281811</v>
      </c>
    </row>
    <row r="24" spans="1:19" x14ac:dyDescent="0.35">
      <c r="A24">
        <v>0.56000000000000005</v>
      </c>
      <c r="B24">
        <f t="shared" si="2"/>
        <v>5.6000000000000008E-3</v>
      </c>
      <c r="C24">
        <f t="shared" si="3"/>
        <v>2.8000000000000004E-3</v>
      </c>
      <c r="D24">
        <v>58.88</v>
      </c>
      <c r="E24">
        <v>99.2</v>
      </c>
      <c r="F24">
        <v>98.22</v>
      </c>
      <c r="H24" s="1">
        <f t="shared" si="4"/>
        <v>74.769733333333335</v>
      </c>
      <c r="I24" s="2">
        <f t="shared" si="5"/>
        <v>0.74769733333333332</v>
      </c>
      <c r="J24" s="2">
        <f t="shared" si="6"/>
        <v>0.4187105066666667</v>
      </c>
      <c r="L24" s="2">
        <f t="shared" si="7"/>
        <v>0.88867556484118171</v>
      </c>
      <c r="M24" s="2">
        <f t="shared" si="0"/>
        <v>4.8283137373023006</v>
      </c>
      <c r="N24" s="2">
        <f t="shared" si="0"/>
        <v>4.028556821684095</v>
      </c>
      <c r="O24" s="2">
        <f t="shared" si="8"/>
        <v>0.16908544</v>
      </c>
      <c r="P24" s="2">
        <f t="shared" si="1"/>
        <v>6.4000000000000065E-5</v>
      </c>
      <c r="Q24" s="2">
        <f t="shared" si="1"/>
        <v>3.1684000000000161E-4</v>
      </c>
      <c r="R24" s="2">
        <f>SUMPRODUCT({1,5,10},L24:N24,O24:Q24)/(1^2*O24+5^2*P24+10^2*Q24)</f>
        <v>0.81322179242172299</v>
      </c>
      <c r="S24" s="2">
        <f t="shared" si="9"/>
        <v>0.45540420375616492</v>
      </c>
    </row>
    <row r="25" spans="1:19" x14ac:dyDescent="0.35">
      <c r="A25">
        <v>0.57999999999999996</v>
      </c>
      <c r="B25">
        <f t="shared" si="2"/>
        <v>5.7999999999999996E-3</v>
      </c>
      <c r="C25">
        <f t="shared" si="3"/>
        <v>2.8999999999999998E-3</v>
      </c>
      <c r="D25">
        <v>60.12</v>
      </c>
      <c r="E25">
        <v>98.22</v>
      </c>
      <c r="F25">
        <v>99.1</v>
      </c>
      <c r="H25" s="1">
        <f t="shared" si="4"/>
        <v>76.724699999999999</v>
      </c>
      <c r="I25" s="2">
        <f t="shared" si="5"/>
        <v>0.76724700000000001</v>
      </c>
      <c r="J25" s="2">
        <f t="shared" si="6"/>
        <v>0.44500325999999996</v>
      </c>
      <c r="L25" s="2">
        <f t="shared" si="7"/>
        <v>0.91929524089445369</v>
      </c>
      <c r="M25" s="2">
        <f t="shared" si="0"/>
        <v>4.028556821684095</v>
      </c>
      <c r="N25" s="2">
        <f t="shared" si="0"/>
        <v>4.7105307016459168</v>
      </c>
      <c r="O25" s="2">
        <f t="shared" si="8"/>
        <v>0.15904144000000003</v>
      </c>
      <c r="P25" s="2">
        <f t="shared" si="1"/>
        <v>3.1684000000000161E-4</v>
      </c>
      <c r="Q25" s="2">
        <f t="shared" si="1"/>
        <v>8.1000000000000139E-5</v>
      </c>
      <c r="R25" s="2">
        <f>SUMPRODUCT({1,5,10},L25:N25,O25:Q25)/(1^2*O25+5^2*P25+10^2*Q25)</f>
        <v>0.89341613473596015</v>
      </c>
      <c r="S25" s="2">
        <f t="shared" si="9"/>
        <v>0.51818135814685684</v>
      </c>
    </row>
    <row r="26" spans="1:19" x14ac:dyDescent="0.35">
      <c r="A26">
        <v>0.6</v>
      </c>
      <c r="B26">
        <f t="shared" si="2"/>
        <v>6.0000000000000001E-3</v>
      </c>
      <c r="C26">
        <f t="shared" si="3"/>
        <v>3.0000000000000001E-3</v>
      </c>
      <c r="D26">
        <v>60.41</v>
      </c>
      <c r="E26">
        <v>98.7</v>
      </c>
      <c r="F26">
        <v>99.38</v>
      </c>
      <c r="H26" s="1">
        <f t="shared" si="4"/>
        <v>77.090016666666671</v>
      </c>
      <c r="I26" s="2">
        <f t="shared" si="5"/>
        <v>0.77090016666666672</v>
      </c>
      <c r="J26" s="2">
        <f t="shared" si="6"/>
        <v>0.46254010000000001</v>
      </c>
      <c r="L26" s="2">
        <f t="shared" si="7"/>
        <v>0.92659362487005204</v>
      </c>
      <c r="M26" s="2">
        <f t="shared" si="0"/>
        <v>4.3428059215205996</v>
      </c>
      <c r="N26" s="2">
        <f t="shared" si="0"/>
        <v>5.0832059869310759</v>
      </c>
      <c r="O26" s="2">
        <f t="shared" si="8"/>
        <v>0.15673681000000003</v>
      </c>
      <c r="P26" s="2">
        <f t="shared" si="1"/>
        <v>1.6900000000000023E-4</v>
      </c>
      <c r="Q26" s="2">
        <f t="shared" si="1"/>
        <v>3.844000000000117E-5</v>
      </c>
      <c r="R26" s="2">
        <f>SUMPRODUCT({1,5,10},L26:N26,O26:Q26)/(1^2*O26+5^2*P26+10^2*Q26)</f>
        <v>0.91534991584052627</v>
      </c>
      <c r="S26" s="2">
        <f t="shared" si="9"/>
        <v>0.54920994950431579</v>
      </c>
    </row>
    <row r="27" spans="1:19" x14ac:dyDescent="0.35">
      <c r="A27">
        <v>0.62</v>
      </c>
      <c r="B27">
        <f t="shared" si="2"/>
        <v>6.1999999999999998E-3</v>
      </c>
      <c r="C27">
        <f t="shared" si="3"/>
        <v>3.0999999999999999E-3</v>
      </c>
      <c r="D27">
        <v>61.09</v>
      </c>
      <c r="E27">
        <v>99.5</v>
      </c>
      <c r="F27">
        <v>98.7</v>
      </c>
      <c r="H27" s="1">
        <f t="shared" si="4"/>
        <v>77.962750000000014</v>
      </c>
      <c r="I27" s="2">
        <f t="shared" si="5"/>
        <v>0.77962750000000014</v>
      </c>
      <c r="J27" s="2">
        <f t="shared" si="6"/>
        <v>0.48336905000000008</v>
      </c>
      <c r="L27" s="2">
        <f t="shared" si="7"/>
        <v>0.94391889899162917</v>
      </c>
      <c r="M27" s="2">
        <f t="shared" si="0"/>
        <v>5.2983173665480354</v>
      </c>
      <c r="N27" s="2">
        <f t="shared" si="0"/>
        <v>4.3428059215205996</v>
      </c>
      <c r="O27" s="2">
        <f t="shared" si="8"/>
        <v>0.15139880999999999</v>
      </c>
      <c r="P27" s="2">
        <f t="shared" si="1"/>
        <v>2.5000000000000062E-5</v>
      </c>
      <c r="Q27" s="2">
        <f t="shared" si="1"/>
        <v>1.6900000000000023E-4</v>
      </c>
      <c r="R27" s="2">
        <f>SUMPRODUCT({1,5,10},L27:N27,O27:Q27)/(1^2*O27+5^2*P27+10^2*Q27)</f>
        <v>0.89336032452755565</v>
      </c>
      <c r="S27" s="2">
        <f t="shared" si="9"/>
        <v>0.55388340120708446</v>
      </c>
    </row>
    <row r="28" spans="1:19" x14ac:dyDescent="0.35">
      <c r="A28">
        <v>0.64</v>
      </c>
      <c r="B28">
        <f t="shared" si="2"/>
        <v>6.4000000000000003E-3</v>
      </c>
      <c r="C28">
        <f t="shared" si="3"/>
        <v>3.2000000000000002E-3</v>
      </c>
      <c r="D28">
        <v>62.17</v>
      </c>
      <c r="E28">
        <v>99.22</v>
      </c>
      <c r="F28">
        <v>99.09</v>
      </c>
      <c r="H28" s="1">
        <f t="shared" si="4"/>
        <v>79.582416666666674</v>
      </c>
      <c r="I28" s="2">
        <f t="shared" si="5"/>
        <v>0.79582416666666678</v>
      </c>
      <c r="J28" s="2">
        <f t="shared" si="6"/>
        <v>0.50932746666666673</v>
      </c>
      <c r="L28" s="2">
        <f t="shared" si="7"/>
        <v>0.9720677473431536</v>
      </c>
      <c r="M28" s="2">
        <f t="shared" si="0"/>
        <v>4.8536315452865875</v>
      </c>
      <c r="N28" s="2">
        <f t="shared" si="0"/>
        <v>4.699480865459333</v>
      </c>
      <c r="O28" s="2">
        <f t="shared" si="8"/>
        <v>0.14311088999999996</v>
      </c>
      <c r="P28" s="2">
        <f t="shared" si="1"/>
        <v>6.0840000000000427E-5</v>
      </c>
      <c r="Q28" s="2">
        <f t="shared" si="1"/>
        <v>8.2809999999999961E-5</v>
      </c>
      <c r="R28" s="2">
        <f>SUMPRODUCT({1,5,10},L28:N28,O28:Q28)/(1^2*O28+5^2*P28+10^2*Q28)</f>
        <v>0.94486210602217335</v>
      </c>
      <c r="S28" s="2">
        <f t="shared" si="9"/>
        <v>0.60471174785419091</v>
      </c>
    </row>
    <row r="29" spans="1:19" x14ac:dyDescent="0.35">
      <c r="A29">
        <v>0.66</v>
      </c>
      <c r="B29">
        <f t="shared" si="2"/>
        <v>6.6E-3</v>
      </c>
      <c r="C29">
        <f t="shared" si="3"/>
        <v>3.3E-3</v>
      </c>
      <c r="D29">
        <v>62.96</v>
      </c>
      <c r="E29">
        <v>98.68</v>
      </c>
      <c r="F29">
        <v>99.75</v>
      </c>
      <c r="H29" s="1">
        <f t="shared" si="4"/>
        <v>80.818799999999996</v>
      </c>
      <c r="I29" s="2">
        <f t="shared" si="5"/>
        <v>0.80818799999999991</v>
      </c>
      <c r="J29" s="2">
        <f t="shared" si="6"/>
        <v>0.53340407999999995</v>
      </c>
      <c r="L29" s="2">
        <f t="shared" si="7"/>
        <v>0.99317177621011288</v>
      </c>
      <c r="M29" s="2">
        <f t="shared" si="0"/>
        <v>4.327538449389821</v>
      </c>
      <c r="N29" s="2">
        <f t="shared" si="0"/>
        <v>5.991464547108003</v>
      </c>
      <c r="O29" s="2">
        <f t="shared" si="8"/>
        <v>0.13719615999999996</v>
      </c>
      <c r="P29" s="2">
        <f t="shared" si="1"/>
        <v>1.7423999999999681E-4</v>
      </c>
      <c r="Q29" s="2">
        <f t="shared" si="1"/>
        <v>6.2499999999997369E-6</v>
      </c>
      <c r="R29" s="2">
        <f>SUMPRODUCT({1,5,10},L29:N29,O29:Q29)/(1^2*O29+5^2*P29+10^2*Q29)</f>
        <v>0.98752831993345147</v>
      </c>
      <c r="S29" s="2">
        <f t="shared" si="9"/>
        <v>0.65176869115607805</v>
      </c>
    </row>
    <row r="30" spans="1:19" x14ac:dyDescent="0.35">
      <c r="A30">
        <v>0.68</v>
      </c>
      <c r="B30">
        <f t="shared" si="2"/>
        <v>6.8000000000000005E-3</v>
      </c>
      <c r="C30">
        <f t="shared" si="3"/>
        <v>3.4000000000000002E-3</v>
      </c>
      <c r="D30">
        <v>63.6</v>
      </c>
      <c r="E30">
        <v>99.04</v>
      </c>
      <c r="F30">
        <v>98.81</v>
      </c>
      <c r="H30" s="1">
        <f t="shared" si="4"/>
        <v>81.685933333333338</v>
      </c>
      <c r="I30" s="2">
        <f t="shared" si="5"/>
        <v>0.81685933333333338</v>
      </c>
      <c r="J30" s="2">
        <f t="shared" si="6"/>
        <v>0.55546434666666678</v>
      </c>
      <c r="L30" s="2">
        <f t="shared" si="7"/>
        <v>1.0106014113453965</v>
      </c>
      <c r="M30" s="2">
        <f t="shared" si="0"/>
        <v>4.6459921805083528</v>
      </c>
      <c r="N30" s="2">
        <f t="shared" si="0"/>
        <v>4.4312168788646513</v>
      </c>
      <c r="O30" s="2">
        <f t="shared" si="8"/>
        <v>0.13249599999999997</v>
      </c>
      <c r="P30" s="2">
        <f t="shared" si="1"/>
        <v>9.2159999999998833E-5</v>
      </c>
      <c r="Q30" s="2">
        <f t="shared" si="1"/>
        <v>1.4161000000000056E-4</v>
      </c>
      <c r="R30" s="2">
        <f>SUMPRODUCT({1,5,10},L30:N30,O30:Q30)/(1^2*O30+5^2*P30+10^2*Q30)</f>
        <v>0.95539479472182731</v>
      </c>
      <c r="S30" s="2">
        <f t="shared" si="9"/>
        <v>0.64966846041084259</v>
      </c>
    </row>
    <row r="31" spans="1:19" x14ac:dyDescent="0.35">
      <c r="A31">
        <v>0.7</v>
      </c>
      <c r="B31">
        <f t="shared" si="2"/>
        <v>6.9999999999999993E-3</v>
      </c>
      <c r="C31">
        <f t="shared" si="3"/>
        <v>3.4999999999999996E-3</v>
      </c>
      <c r="D31">
        <v>63.08</v>
      </c>
      <c r="E31">
        <v>99.52</v>
      </c>
      <c r="F31">
        <v>99.23</v>
      </c>
      <c r="H31" s="1">
        <f t="shared" si="4"/>
        <v>80.872799999999998</v>
      </c>
      <c r="I31" s="2">
        <f t="shared" si="5"/>
        <v>0.808728</v>
      </c>
      <c r="J31" s="2">
        <f t="shared" si="6"/>
        <v>0.56610959999999999</v>
      </c>
      <c r="L31" s="2">
        <f t="shared" si="7"/>
        <v>0.99641677635344006</v>
      </c>
      <c r="M31" s="2">
        <f t="shared" si="0"/>
        <v>5.3391393610682867</v>
      </c>
      <c r="N31" s="2">
        <f t="shared" si="0"/>
        <v>4.8665349501225084</v>
      </c>
      <c r="O31" s="2">
        <f t="shared" si="8"/>
        <v>0.13630863999999998</v>
      </c>
      <c r="P31" s="2">
        <f t="shared" si="1"/>
        <v>2.3040000000000237E-5</v>
      </c>
      <c r="Q31" s="2">
        <f t="shared" si="1"/>
        <v>5.9289999999998878E-5</v>
      </c>
      <c r="R31" s="2">
        <f>SUMPRODUCT({1,5,10},L31:N31,O31:Q31)/(1^2*O31+5^2*P31+10^2*Q31)</f>
        <v>0.97554164353099859</v>
      </c>
      <c r="S31" s="2">
        <f t="shared" si="9"/>
        <v>0.682879150471699</v>
      </c>
    </row>
    <row r="32" spans="1:19" x14ac:dyDescent="0.35">
      <c r="A32">
        <v>0.72</v>
      </c>
      <c r="B32">
        <f t="shared" si="2"/>
        <v>7.1999999999999998E-3</v>
      </c>
      <c r="C32">
        <f t="shared" si="3"/>
        <v>3.5999999999999999E-3</v>
      </c>
      <c r="D32">
        <v>63.47</v>
      </c>
      <c r="E32">
        <v>99.64</v>
      </c>
      <c r="F32">
        <v>98.96</v>
      </c>
      <c r="H32" s="1">
        <f t="shared" si="4"/>
        <v>81.420349999999999</v>
      </c>
      <c r="I32" s="2">
        <f t="shared" si="5"/>
        <v>0.81420349999999997</v>
      </c>
      <c r="J32" s="2">
        <f t="shared" si="6"/>
        <v>0.58622651999999997</v>
      </c>
      <c r="L32" s="2">
        <f t="shared" si="7"/>
        <v>1.0070363451809003</v>
      </c>
      <c r="M32" s="2">
        <f t="shared" si="0"/>
        <v>5.6268214335200595</v>
      </c>
      <c r="N32" s="2">
        <f t="shared" si="0"/>
        <v>4.5659494728348031</v>
      </c>
      <c r="O32" s="2">
        <f t="shared" si="8"/>
        <v>0.13344408999999996</v>
      </c>
      <c r="P32" s="2">
        <f t="shared" si="1"/>
        <v>1.2960000000000343E-5</v>
      </c>
      <c r="Q32" s="2">
        <f t="shared" si="1"/>
        <v>1.081600000000015E-4</v>
      </c>
      <c r="R32" s="2">
        <f>SUMPRODUCT({1,5,10},L32:N32,O32:Q32)/(1^2*O32+5^2*P32+10^2*Q32)</f>
        <v>0.96612426483647862</v>
      </c>
      <c r="S32" s="2">
        <f t="shared" si="9"/>
        <v>0.69560947068226453</v>
      </c>
    </row>
    <row r="33" spans="1:19" x14ac:dyDescent="0.35">
      <c r="A33">
        <v>0.74</v>
      </c>
      <c r="B33">
        <f t="shared" si="2"/>
        <v>7.4000000000000003E-3</v>
      </c>
      <c r="C33">
        <f t="shared" si="3"/>
        <v>3.7000000000000002E-3</v>
      </c>
      <c r="D33">
        <v>64.849999999999994</v>
      </c>
      <c r="E33">
        <v>98.91</v>
      </c>
      <c r="F33">
        <v>99.38</v>
      </c>
      <c r="H33" s="1">
        <f t="shared" si="4"/>
        <v>83.537366666666671</v>
      </c>
      <c r="I33" s="2">
        <f t="shared" si="5"/>
        <v>0.83537366666666668</v>
      </c>
      <c r="J33" s="2">
        <f t="shared" si="6"/>
        <v>0.61817651333333334</v>
      </c>
      <c r="L33" s="2">
        <f t="shared" si="7"/>
        <v>1.0455455677314174</v>
      </c>
      <c r="M33" s="2">
        <f t="shared" si="0"/>
        <v>4.5189924897470375</v>
      </c>
      <c r="N33" s="2">
        <f t="shared" si="0"/>
        <v>5.0832059869310759</v>
      </c>
      <c r="O33" s="2">
        <f t="shared" si="8"/>
        <v>0.12355225000000002</v>
      </c>
      <c r="P33" s="2">
        <f t="shared" si="1"/>
        <v>1.1881000000000036E-4</v>
      </c>
      <c r="Q33" s="2">
        <f t="shared" si="1"/>
        <v>3.844000000000117E-5</v>
      </c>
      <c r="R33" s="2">
        <f>SUMPRODUCT({1,5,10},L33:N33,O33:Q33)/(1^2*O33+5^2*P33+10^2*Q33)</f>
        <v>1.0264753540261835</v>
      </c>
      <c r="S33" s="2">
        <f t="shared" si="9"/>
        <v>0.75959176197937583</v>
      </c>
    </row>
    <row r="34" spans="1:19" x14ac:dyDescent="0.35">
      <c r="A34">
        <v>0.76</v>
      </c>
      <c r="B34">
        <f t="shared" si="2"/>
        <v>7.6E-3</v>
      </c>
      <c r="C34">
        <f t="shared" si="3"/>
        <v>3.8E-3</v>
      </c>
      <c r="D34">
        <v>64.36</v>
      </c>
      <c r="E34">
        <v>98.7</v>
      </c>
      <c r="F34">
        <v>99.8</v>
      </c>
      <c r="H34" s="1">
        <f t="shared" si="4"/>
        <v>82.858833333333322</v>
      </c>
      <c r="I34" s="2">
        <f t="shared" si="5"/>
        <v>0.82858833333333326</v>
      </c>
      <c r="J34" s="2">
        <f t="shared" si="6"/>
        <v>0.6297271333333333</v>
      </c>
      <c r="L34" s="2">
        <f t="shared" si="7"/>
        <v>1.0317015833854826</v>
      </c>
      <c r="M34" s="2">
        <f t="shared" si="0"/>
        <v>4.3428059215205996</v>
      </c>
      <c r="N34" s="2">
        <f t="shared" si="0"/>
        <v>6.2146080984221905</v>
      </c>
      <c r="O34" s="2">
        <f t="shared" si="8"/>
        <v>0.12702096000000007</v>
      </c>
      <c r="P34" s="2">
        <f t="shared" si="1"/>
        <v>1.6900000000000023E-4</v>
      </c>
      <c r="Q34" s="2">
        <f t="shared" si="1"/>
        <v>4.00000000000001E-6</v>
      </c>
      <c r="R34" s="2">
        <f>SUMPRODUCT({1,5,10},L34:N34,O34:Q34)/(1^2*O34+5^2*P34+10^2*Q34)</f>
        <v>1.0252193146129653</v>
      </c>
      <c r="S34" s="2">
        <f t="shared" si="9"/>
        <v>0.77916667910585369</v>
      </c>
    </row>
    <row r="35" spans="1:19" x14ac:dyDescent="0.35">
      <c r="A35">
        <v>0.78</v>
      </c>
      <c r="B35">
        <f t="shared" si="2"/>
        <v>7.8000000000000005E-3</v>
      </c>
      <c r="C35">
        <f t="shared" si="3"/>
        <v>3.9000000000000003E-3</v>
      </c>
      <c r="D35">
        <v>62.76</v>
      </c>
      <c r="E35">
        <v>99.39</v>
      </c>
      <c r="F35">
        <v>99.17</v>
      </c>
      <c r="H35" s="1">
        <f t="shared" si="4"/>
        <v>80.422049999999999</v>
      </c>
      <c r="I35" s="2">
        <f t="shared" si="5"/>
        <v>0.8042205</v>
      </c>
      <c r="J35" s="2">
        <f t="shared" si="6"/>
        <v>0.62729199000000002</v>
      </c>
      <c r="L35" s="2">
        <f t="shared" si="7"/>
        <v>0.98778673357922486</v>
      </c>
      <c r="M35" s="2">
        <f t="shared" si="0"/>
        <v>5.0994665078028723</v>
      </c>
      <c r="N35" s="2">
        <f t="shared" si="0"/>
        <v>4.791499764179588</v>
      </c>
      <c r="O35" s="2">
        <f t="shared" si="8"/>
        <v>0.13868176000000004</v>
      </c>
      <c r="P35" s="2">
        <f t="shared" si="1"/>
        <v>3.7209999999999944E-5</v>
      </c>
      <c r="Q35" s="2">
        <f t="shared" si="1"/>
        <v>6.8889999999999566E-5</v>
      </c>
      <c r="R35" s="2">
        <f>SUMPRODUCT({1,5,10},L35:N35,O35:Q35)/(1^2*O35+5^2*P35+10^2*Q35)</f>
        <v>0.96407268897830867</v>
      </c>
      <c r="S35" s="2">
        <f t="shared" si="9"/>
        <v>0.75197669740308082</v>
      </c>
    </row>
    <row r="36" spans="1:19" x14ac:dyDescent="0.35">
      <c r="A36">
        <v>0.8</v>
      </c>
      <c r="B36">
        <f t="shared" si="2"/>
        <v>8.0000000000000002E-3</v>
      </c>
      <c r="C36">
        <f t="shared" si="3"/>
        <v>4.0000000000000001E-3</v>
      </c>
      <c r="D36">
        <v>64.03</v>
      </c>
      <c r="E36">
        <v>99.29</v>
      </c>
      <c r="F36">
        <v>99.22</v>
      </c>
      <c r="H36" s="1">
        <f t="shared" si="4"/>
        <v>82.288300000000007</v>
      </c>
      <c r="I36" s="2">
        <f t="shared" si="5"/>
        <v>0.82288300000000003</v>
      </c>
      <c r="J36" s="2">
        <f t="shared" si="6"/>
        <v>0.65830640000000007</v>
      </c>
      <c r="L36" s="2">
        <f t="shared" si="7"/>
        <v>1.0224849282805588</v>
      </c>
      <c r="M36" s="2">
        <f t="shared" si="0"/>
        <v>4.9476604949348832</v>
      </c>
      <c r="N36" s="2">
        <f t="shared" si="0"/>
        <v>4.8536315452865875</v>
      </c>
      <c r="O36" s="2">
        <f t="shared" si="8"/>
        <v>0.12938409000000001</v>
      </c>
      <c r="P36" s="2">
        <f t="shared" si="1"/>
        <v>5.0409999999998394E-5</v>
      </c>
      <c r="Q36" s="2">
        <f t="shared" si="1"/>
        <v>6.0840000000000427E-5</v>
      </c>
      <c r="R36" s="2">
        <f>SUMPRODUCT({1,5,10},L36:N36,O36:Q36)/(1^2*O36+5^2*P36+10^2*Q36)</f>
        <v>0.99828089219978877</v>
      </c>
      <c r="S36" s="2">
        <f t="shared" si="9"/>
        <v>0.79862471375983102</v>
      </c>
    </row>
  </sheetData>
  <pageMargins left="0.7" right="0.7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workbookViewId="0">
      <selection activeCell="A5" sqref="A5:J5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19" x14ac:dyDescent="0.35">
      <c r="A1" s="5" t="s">
        <v>116</v>
      </c>
      <c r="E1" t="s">
        <v>114</v>
      </c>
    </row>
    <row r="2" spans="1:19" x14ac:dyDescent="0.35">
      <c r="A2" s="5" t="s">
        <v>118</v>
      </c>
      <c r="E2">
        <v>0</v>
      </c>
    </row>
    <row r="3" spans="1:19" x14ac:dyDescent="0.35">
      <c r="A3" s="5" t="s">
        <v>115</v>
      </c>
      <c r="E3" t="s">
        <v>122</v>
      </c>
    </row>
    <row r="5" spans="1:19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L5" s="6" t="s">
        <v>66</v>
      </c>
      <c r="M5" s="6" t="s">
        <v>67</v>
      </c>
      <c r="N5" s="6" t="s">
        <v>68</v>
      </c>
      <c r="O5" s="5" t="s">
        <v>23</v>
      </c>
      <c r="P5" s="5" t="s">
        <v>24</v>
      </c>
      <c r="Q5" s="5" t="s">
        <v>25</v>
      </c>
      <c r="R5" s="5" t="s">
        <v>69</v>
      </c>
      <c r="S5" s="5" t="s">
        <v>70</v>
      </c>
    </row>
    <row r="6" spans="1:19" x14ac:dyDescent="0.35">
      <c r="A6">
        <v>0.2</v>
      </c>
      <c r="B6">
        <f>A6/100</f>
        <v>2E-3</v>
      </c>
      <c r="C6">
        <f>B6/2</f>
        <v>1E-3</v>
      </c>
      <c r="D6" s="1">
        <v>28.52</v>
      </c>
      <c r="E6" s="1">
        <v>59.37</v>
      </c>
      <c r="F6" s="1">
        <v>65.67</v>
      </c>
      <c r="H6" s="1">
        <f>35*D6/24-79*E6/600+F6/50</f>
        <v>35.088016666666661</v>
      </c>
      <c r="I6" s="2">
        <f t="shared" ref="I6:I36" si="0">H6/100</f>
        <v>0.3508801666666666</v>
      </c>
      <c r="J6" s="2">
        <f t="shared" ref="J6:J36" si="1">H6/100*A6</f>
        <v>7.0176033333333318E-2</v>
      </c>
      <c r="L6" s="2">
        <f>-LN(1-MIN(D6,99.99)/100)</f>
        <v>0.33575249569686411</v>
      </c>
      <c r="M6" s="2">
        <f t="shared" ref="M6:M36" si="2">-LN(1-MIN(E6,99.99)/100)</f>
        <v>0.90066347598845597</v>
      </c>
      <c r="N6" s="2">
        <f t="shared" ref="N6:N36" si="3">-LN(1-MIN(F6,99.99)/100)</f>
        <v>1.0691505785184909</v>
      </c>
      <c r="O6" s="2">
        <f>EXP(-2*L6)</f>
        <v>0.51093904000000001</v>
      </c>
      <c r="P6" s="2">
        <f t="shared" ref="P6:Q36" si="4">EXP(-2*M6)</f>
        <v>0.16507969</v>
      </c>
      <c r="Q6" s="2">
        <f t="shared" si="4"/>
        <v>0.11785488999999993</v>
      </c>
      <c r="R6" s="2">
        <f>SUMPRODUCT({1,5,10},L6:N6,O6:Q6)/(1^2*O6+5^2*P6+10^2*Q6)</f>
        <v>0.1324329216888582</v>
      </c>
      <c r="S6" s="2">
        <f>R6*A6</f>
        <v>2.6486584337771641E-2</v>
      </c>
    </row>
    <row r="7" spans="1:19" x14ac:dyDescent="0.35">
      <c r="A7">
        <v>0.22</v>
      </c>
      <c r="B7">
        <f t="shared" ref="B7:B36" si="5">A7/100</f>
        <v>2.2000000000000001E-3</v>
      </c>
      <c r="C7">
        <f t="shared" ref="C7:C36" si="6">B7/2</f>
        <v>1.1000000000000001E-3</v>
      </c>
      <c r="D7" s="1">
        <v>38.68</v>
      </c>
      <c r="E7" s="1">
        <v>62.6</v>
      </c>
      <c r="F7" s="1">
        <v>67.52</v>
      </c>
      <c r="H7" s="1">
        <f t="shared" ref="H7:H36" si="7">35*D7/24-79*E7/600+F7/50</f>
        <v>49.516399999999997</v>
      </c>
      <c r="I7" s="2">
        <f t="shared" si="0"/>
        <v>0.49516399999999999</v>
      </c>
      <c r="J7" s="2">
        <f t="shared" si="1"/>
        <v>0.10893608</v>
      </c>
      <c r="L7" s="2">
        <f t="shared" ref="L7:L36" si="8">-LN(1-MIN(D7,99.99)/100)</f>
        <v>0.48906413198447807</v>
      </c>
      <c r="M7" s="2">
        <f t="shared" si="2"/>
        <v>0.98349948156760514</v>
      </c>
      <c r="N7" s="2">
        <f t="shared" si="3"/>
        <v>1.124545670694614</v>
      </c>
      <c r="O7" s="2">
        <f t="shared" ref="O7:O36" si="9">EXP(-2*L7)</f>
        <v>0.37601423999999994</v>
      </c>
      <c r="P7" s="2">
        <f t="shared" si="4"/>
        <v>0.139876</v>
      </c>
      <c r="Q7" s="2">
        <f t="shared" si="4"/>
        <v>0.10549504000000004</v>
      </c>
      <c r="R7" s="2">
        <f>SUMPRODUCT({1,5,10},L7:N7,O7:Q7)/(1^2*O7+5^2*P7+10^2*Q7)</f>
        <v>0.14269970653934566</v>
      </c>
      <c r="S7" s="2">
        <f t="shared" ref="S7:S36" si="10">R7*A7</f>
        <v>3.1393935438656047E-2</v>
      </c>
    </row>
    <row r="8" spans="1:19" x14ac:dyDescent="0.35">
      <c r="A8">
        <v>0.24</v>
      </c>
      <c r="B8">
        <f t="shared" si="5"/>
        <v>2.3999999999999998E-3</v>
      </c>
      <c r="C8">
        <f t="shared" si="6"/>
        <v>1.1999999999999999E-3</v>
      </c>
      <c r="D8" s="1">
        <v>44.9</v>
      </c>
      <c r="E8" s="1">
        <v>64.39</v>
      </c>
      <c r="F8" s="1">
        <v>70.62</v>
      </c>
      <c r="H8" s="1">
        <f t="shared" si="7"/>
        <v>58.413550000000001</v>
      </c>
      <c r="I8" s="2">
        <f t="shared" si="0"/>
        <v>0.58413550000000003</v>
      </c>
      <c r="J8" s="2">
        <f t="shared" si="1"/>
        <v>0.14019252000000001</v>
      </c>
      <c r="L8" s="2">
        <f t="shared" si="8"/>
        <v>0.59602046982922263</v>
      </c>
      <c r="M8" s="2">
        <f t="shared" si="2"/>
        <v>1.0325436886984052</v>
      </c>
      <c r="N8" s="2">
        <f t="shared" si="3"/>
        <v>1.2248560152423602</v>
      </c>
      <c r="O8" s="2">
        <f t="shared" si="9"/>
        <v>0.30360099999999995</v>
      </c>
      <c r="P8" s="2">
        <f t="shared" si="4"/>
        <v>0.12680720999999995</v>
      </c>
      <c r="Q8" s="2">
        <f t="shared" si="4"/>
        <v>8.6318439999999982E-2</v>
      </c>
      <c r="R8" s="2">
        <f>SUMPRODUCT({1,5,10},L8:N8,O8:Q8)/(1^2*O8+5^2*P8+10^2*Q8)</f>
        <v>0.15636523500500363</v>
      </c>
      <c r="S8" s="2">
        <f t="shared" si="10"/>
        <v>3.7527656401200871E-2</v>
      </c>
    </row>
    <row r="9" spans="1:19" x14ac:dyDescent="0.35">
      <c r="A9">
        <v>0.26</v>
      </c>
      <c r="B9">
        <f t="shared" si="5"/>
        <v>2.5999999999999999E-3</v>
      </c>
      <c r="C9">
        <f t="shared" si="6"/>
        <v>1.2999999999999999E-3</v>
      </c>
      <c r="D9" s="1">
        <v>47.62</v>
      </c>
      <c r="E9" s="1">
        <v>66.38</v>
      </c>
      <c r="F9" s="1">
        <v>74.78</v>
      </c>
      <c r="H9" s="1">
        <f t="shared" si="7"/>
        <v>62.2014</v>
      </c>
      <c r="I9" s="2">
        <f t="shared" si="0"/>
        <v>0.62201399999999996</v>
      </c>
      <c r="J9" s="2">
        <f t="shared" si="1"/>
        <v>0.16172364</v>
      </c>
      <c r="L9" s="2">
        <f t="shared" si="8"/>
        <v>0.64664534690852549</v>
      </c>
      <c r="M9" s="2">
        <f t="shared" si="2"/>
        <v>1.0900490580076216</v>
      </c>
      <c r="N9" s="2">
        <f t="shared" si="3"/>
        <v>1.377532855451318</v>
      </c>
      <c r="O9" s="2">
        <f t="shared" si="9"/>
        <v>0.27436644000000004</v>
      </c>
      <c r="P9" s="2">
        <f t="shared" si="4"/>
        <v>0.11303044000000004</v>
      </c>
      <c r="Q9" s="2">
        <f t="shared" si="4"/>
        <v>6.3604839999999982E-2</v>
      </c>
      <c r="R9" s="2">
        <f>SUMPRODUCT({1,5,10},L9:N9,O9:Q9)/(1^2*O9+5^2*P9+10^2*Q9)</f>
        <v>0.17648319923728251</v>
      </c>
      <c r="S9" s="2">
        <f t="shared" si="10"/>
        <v>4.5885631801693451E-2</v>
      </c>
    </row>
    <row r="10" spans="1:19" x14ac:dyDescent="0.35">
      <c r="A10">
        <v>0.28000000000000003</v>
      </c>
      <c r="B10">
        <f t="shared" si="5"/>
        <v>2.8000000000000004E-3</v>
      </c>
      <c r="C10">
        <f t="shared" si="6"/>
        <v>1.4000000000000002E-3</v>
      </c>
      <c r="D10" s="1">
        <v>50.52</v>
      </c>
      <c r="E10" s="1">
        <v>69.03</v>
      </c>
      <c r="F10" s="1">
        <v>80.06</v>
      </c>
      <c r="H10" s="1">
        <f t="shared" si="7"/>
        <v>66.187250000000006</v>
      </c>
      <c r="I10" s="2">
        <f t="shared" si="0"/>
        <v>0.66187250000000009</v>
      </c>
      <c r="J10" s="2">
        <f t="shared" si="1"/>
        <v>0.18532430000000005</v>
      </c>
      <c r="L10" s="2">
        <f t="shared" si="8"/>
        <v>0.70360163846380419</v>
      </c>
      <c r="M10" s="2">
        <f t="shared" si="2"/>
        <v>1.1721511920029801</v>
      </c>
      <c r="N10" s="2">
        <f t="shared" si="3"/>
        <v>1.6124424214543991</v>
      </c>
      <c r="O10" s="2">
        <f t="shared" si="9"/>
        <v>0.24482704000000002</v>
      </c>
      <c r="P10" s="2">
        <f t="shared" si="4"/>
        <v>9.5914089999999966E-2</v>
      </c>
      <c r="Q10" s="2">
        <f t="shared" si="4"/>
        <v>3.9760360000000002E-2</v>
      </c>
      <c r="R10" s="2">
        <f>SUMPRODUCT({1,5,10},L10:N10,O10:Q10)/(1^2*O10+5^2*P10+10^2*Q10)</f>
        <v>0.20782019355664649</v>
      </c>
      <c r="S10" s="2">
        <f t="shared" si="10"/>
        <v>5.8189654195861022E-2</v>
      </c>
    </row>
    <row r="11" spans="1:19" x14ac:dyDescent="0.35">
      <c r="A11">
        <v>0.3</v>
      </c>
      <c r="B11">
        <f t="shared" si="5"/>
        <v>3.0000000000000001E-3</v>
      </c>
      <c r="C11">
        <f t="shared" si="6"/>
        <v>1.5E-3</v>
      </c>
      <c r="D11" s="1">
        <v>53.69</v>
      </c>
      <c r="E11" s="1">
        <v>71.709999999999994</v>
      </c>
      <c r="F11" s="1">
        <v>85.37</v>
      </c>
      <c r="H11" s="1">
        <f t="shared" si="7"/>
        <v>70.563500000000005</v>
      </c>
      <c r="I11" s="2">
        <f t="shared" si="0"/>
        <v>0.70563500000000001</v>
      </c>
      <c r="J11" s="2">
        <f t="shared" si="1"/>
        <v>0.2116905</v>
      </c>
      <c r="L11" s="2">
        <f t="shared" si="8"/>
        <v>0.76981226549543058</v>
      </c>
      <c r="M11" s="2">
        <f t="shared" si="2"/>
        <v>1.2626618006746153</v>
      </c>
      <c r="N11" s="2">
        <f t="shared" si="3"/>
        <v>1.9220959709560586</v>
      </c>
      <c r="O11" s="2">
        <f t="shared" si="9"/>
        <v>0.21446161000000008</v>
      </c>
      <c r="P11" s="2">
        <f t="shared" si="4"/>
        <v>8.003241000000004E-2</v>
      </c>
      <c r="Q11" s="2">
        <f t="shared" si="4"/>
        <v>2.1403689999999996E-2</v>
      </c>
      <c r="R11" s="2">
        <f>SUMPRODUCT({1,5,10},L11:N11,O11:Q11)/(1^2*O11+5^2*P11+10^2*Q11)</f>
        <v>0.24835931390276919</v>
      </c>
      <c r="S11" s="2">
        <f t="shared" si="10"/>
        <v>7.4507794170830755E-2</v>
      </c>
    </row>
    <row r="12" spans="1:19" x14ac:dyDescent="0.35">
      <c r="A12">
        <v>0.32</v>
      </c>
      <c r="B12">
        <f t="shared" si="5"/>
        <v>3.2000000000000002E-3</v>
      </c>
      <c r="C12">
        <f t="shared" si="6"/>
        <v>1.6000000000000001E-3</v>
      </c>
      <c r="D12" s="1">
        <v>53.93</v>
      </c>
      <c r="E12" s="1">
        <v>74.89</v>
      </c>
      <c r="F12" s="1">
        <v>89.85</v>
      </c>
      <c r="H12" s="1">
        <f t="shared" si="7"/>
        <v>70.584399999999988</v>
      </c>
      <c r="I12" s="2">
        <f t="shared" si="0"/>
        <v>0.70584399999999992</v>
      </c>
      <c r="J12" s="2">
        <f t="shared" si="1"/>
        <v>0.22587007999999997</v>
      </c>
      <c r="L12" s="2">
        <f t="shared" si="8"/>
        <v>0.77500820704026574</v>
      </c>
      <c r="M12" s="2">
        <f t="shared" si="2"/>
        <v>1.3819040128185978</v>
      </c>
      <c r="N12" s="2">
        <f t="shared" si="3"/>
        <v>2.2876964805002946</v>
      </c>
      <c r="O12" s="2">
        <f t="shared" si="9"/>
        <v>0.21224449000000001</v>
      </c>
      <c r="P12" s="2">
        <f t="shared" si="4"/>
        <v>6.3051209999999996E-2</v>
      </c>
      <c r="Q12" s="2">
        <f t="shared" si="4"/>
        <v>1.0302250000000009E-2</v>
      </c>
      <c r="R12" s="2">
        <f>SUMPRODUCT({1,5,10},L12:N12,O12:Q12)/(1^2*O12+5^2*P12+10^2*Q12)</f>
        <v>0.29652473967829357</v>
      </c>
      <c r="S12" s="2">
        <f t="shared" si="10"/>
        <v>9.4887916697053945E-2</v>
      </c>
    </row>
    <row r="13" spans="1:19" x14ac:dyDescent="0.35">
      <c r="A13">
        <v>0.34</v>
      </c>
      <c r="B13">
        <f t="shared" si="5"/>
        <v>3.4000000000000002E-3</v>
      </c>
      <c r="C13">
        <f t="shared" si="6"/>
        <v>1.7000000000000001E-3</v>
      </c>
      <c r="D13" s="1">
        <v>53.6</v>
      </c>
      <c r="E13" s="1">
        <v>78.72</v>
      </c>
      <c r="F13" s="1">
        <v>96.18</v>
      </c>
      <c r="H13" s="1">
        <f t="shared" si="7"/>
        <v>69.725466666666662</v>
      </c>
      <c r="I13" s="2">
        <f t="shared" si="0"/>
        <v>0.69725466666666658</v>
      </c>
      <c r="J13" s="2">
        <f t="shared" si="1"/>
        <v>0.23706658666666666</v>
      </c>
      <c r="L13" s="2">
        <f t="shared" si="8"/>
        <v>0.76787072675588186</v>
      </c>
      <c r="M13" s="2">
        <f t="shared" si="2"/>
        <v>1.5474025215146479</v>
      </c>
      <c r="N13" s="2">
        <f t="shared" si="3"/>
        <v>3.2649197633696101</v>
      </c>
      <c r="O13" s="2">
        <f t="shared" si="9"/>
        <v>0.21529599999999996</v>
      </c>
      <c r="P13" s="2">
        <f t="shared" si="4"/>
        <v>4.5283839999999992E-2</v>
      </c>
      <c r="Q13" s="2">
        <f t="shared" si="4"/>
        <v>1.4592399999999925E-3</v>
      </c>
      <c r="R13" s="2">
        <f>SUMPRODUCT({1,5,10},L13:N13,O13:Q13)/(1^2*O13+5^2*P13+10^2*Q13)</f>
        <v>0.37723037330475162</v>
      </c>
      <c r="S13" s="2">
        <f t="shared" si="10"/>
        <v>0.12825832692361555</v>
      </c>
    </row>
    <row r="14" spans="1:19" x14ac:dyDescent="0.35">
      <c r="A14">
        <v>0.36</v>
      </c>
      <c r="B14">
        <f t="shared" si="5"/>
        <v>3.5999999999999999E-3</v>
      </c>
      <c r="C14">
        <f t="shared" si="6"/>
        <v>1.8E-3</v>
      </c>
      <c r="D14" s="1">
        <v>53.96</v>
      </c>
      <c r="E14" s="1">
        <v>82.41</v>
      </c>
      <c r="F14" s="1">
        <v>99.46</v>
      </c>
      <c r="H14" s="1">
        <f t="shared" si="7"/>
        <v>69.830216666666672</v>
      </c>
      <c r="I14" s="2">
        <f t="shared" si="0"/>
        <v>0.69830216666666667</v>
      </c>
      <c r="J14" s="2">
        <f t="shared" si="1"/>
        <v>0.25138877999999998</v>
      </c>
      <c r="L14" s="2">
        <f t="shared" si="8"/>
        <v>0.77565960213440943</v>
      </c>
      <c r="M14" s="2">
        <f t="shared" si="2"/>
        <v>1.7378396272386243</v>
      </c>
      <c r="N14" s="2">
        <f t="shared" si="3"/>
        <v>5.2213563254118949</v>
      </c>
      <c r="O14" s="2">
        <f t="shared" si="9"/>
        <v>0.21196816000000002</v>
      </c>
      <c r="P14" s="2">
        <f t="shared" si="4"/>
        <v>3.0940810000000016E-2</v>
      </c>
      <c r="Q14" s="2">
        <f t="shared" si="4"/>
        <v>2.9160000000000785E-5</v>
      </c>
      <c r="R14" s="2">
        <f>SUMPRODUCT({1,5,10},L14:N14,O14:Q14)/(1^2*O14+5^2*P14+10^2*Q14)</f>
        <v>0.43988929059873216</v>
      </c>
      <c r="S14" s="2">
        <f t="shared" si="10"/>
        <v>0.15836014461554357</v>
      </c>
    </row>
    <row r="15" spans="1:19" x14ac:dyDescent="0.35">
      <c r="A15">
        <v>0.38</v>
      </c>
      <c r="B15">
        <f t="shared" si="5"/>
        <v>3.8E-3</v>
      </c>
      <c r="C15">
        <f t="shared" si="6"/>
        <v>1.9E-3</v>
      </c>
      <c r="D15" s="1">
        <v>55.31</v>
      </c>
      <c r="E15" s="1">
        <v>86.86</v>
      </c>
      <c r="F15" s="1">
        <v>100</v>
      </c>
      <c r="H15" s="1">
        <f t="shared" si="7"/>
        <v>71.223850000000013</v>
      </c>
      <c r="I15" s="2">
        <f t="shared" si="0"/>
        <v>0.71223850000000011</v>
      </c>
      <c r="J15" s="2">
        <f t="shared" si="1"/>
        <v>0.27065063000000006</v>
      </c>
      <c r="L15" s="2">
        <f t="shared" si="8"/>
        <v>0.80542042304273131</v>
      </c>
      <c r="M15" s="2">
        <f t="shared" si="2"/>
        <v>2.0295091729316272</v>
      </c>
      <c r="N15" s="2">
        <f t="shared" si="3"/>
        <v>9.2103403719751835</v>
      </c>
      <c r="O15" s="2">
        <f t="shared" si="9"/>
        <v>0.19971960999999996</v>
      </c>
      <c r="P15" s="2">
        <f t="shared" si="4"/>
        <v>1.726595999999999E-2</v>
      </c>
      <c r="Q15" s="2">
        <f t="shared" si="4"/>
        <v>1.0000000000019985E-8</v>
      </c>
      <c r="R15" s="2">
        <f>SUMPRODUCT({1,5,10},L15:N15,O15:Q15)/(1^2*O15+5^2*P15+10^2*Q15)</f>
        <v>0.53228139188948198</v>
      </c>
      <c r="S15" s="2">
        <f t="shared" si="10"/>
        <v>0.20226692891800316</v>
      </c>
    </row>
    <row r="16" spans="1:19" x14ac:dyDescent="0.35">
      <c r="A16">
        <v>0.4</v>
      </c>
      <c r="B16">
        <f t="shared" si="5"/>
        <v>4.0000000000000001E-3</v>
      </c>
      <c r="C16">
        <f t="shared" si="6"/>
        <v>2E-3</v>
      </c>
      <c r="D16" s="1">
        <v>57.58</v>
      </c>
      <c r="E16" s="1">
        <v>92.05</v>
      </c>
      <c r="F16" s="1">
        <v>99.83</v>
      </c>
      <c r="H16" s="1">
        <f t="shared" si="7"/>
        <v>73.847516666666664</v>
      </c>
      <c r="I16" s="2">
        <f t="shared" si="0"/>
        <v>0.73847516666666668</v>
      </c>
      <c r="J16" s="2">
        <f t="shared" si="1"/>
        <v>0.29539006666666667</v>
      </c>
      <c r="L16" s="2">
        <f t="shared" si="8"/>
        <v>0.85755023685155496</v>
      </c>
      <c r="M16" s="2">
        <f t="shared" si="2"/>
        <v>2.5319982573218507</v>
      </c>
      <c r="N16" s="2">
        <f t="shared" si="3"/>
        <v>6.3771270279199461</v>
      </c>
      <c r="O16" s="2">
        <f t="shared" si="9"/>
        <v>0.17994564000000002</v>
      </c>
      <c r="P16" s="2">
        <f t="shared" si="4"/>
        <v>6.3202500000000021E-3</v>
      </c>
      <c r="Q16" s="2">
        <f t="shared" si="4"/>
        <v>2.8900000000001189E-6</v>
      </c>
      <c r="R16" s="2">
        <f>SUMPRODUCT({1,5,10},L16:N16,O16:Q16)/(1^2*O16+5^2*P16+10^2*Q16)</f>
        <v>0.69332550272885007</v>
      </c>
      <c r="S16" s="2">
        <f t="shared" si="10"/>
        <v>0.27733020109154005</v>
      </c>
    </row>
    <row r="17" spans="1:19" x14ac:dyDescent="0.35">
      <c r="A17">
        <v>0.42</v>
      </c>
      <c r="B17">
        <f t="shared" si="5"/>
        <v>4.1999999999999997E-3</v>
      </c>
      <c r="C17">
        <f t="shared" si="6"/>
        <v>2.0999999999999999E-3</v>
      </c>
      <c r="D17" s="1">
        <v>59.34</v>
      </c>
      <c r="E17" s="1">
        <v>96.28</v>
      </c>
      <c r="F17" s="1">
        <v>99.31</v>
      </c>
      <c r="H17" s="1">
        <f t="shared" si="7"/>
        <v>75.846833333333336</v>
      </c>
      <c r="I17" s="2">
        <f t="shared" si="0"/>
        <v>0.75846833333333341</v>
      </c>
      <c r="J17" s="2">
        <f t="shared" si="1"/>
        <v>0.31855670000000003</v>
      </c>
      <c r="L17" s="2">
        <f t="shared" si="8"/>
        <v>0.89992537778789083</v>
      </c>
      <c r="M17" s="2">
        <f t="shared" si="2"/>
        <v>3.2914465177030361</v>
      </c>
      <c r="N17" s="2">
        <f t="shared" si="3"/>
        <v>4.9762338673789213</v>
      </c>
      <c r="O17" s="2">
        <f t="shared" si="9"/>
        <v>0.16532355999999998</v>
      </c>
      <c r="P17" s="2">
        <f t="shared" si="4"/>
        <v>1.3838400000000003E-3</v>
      </c>
      <c r="Q17" s="2">
        <f t="shared" si="4"/>
        <v>4.7610000000000196E-5</v>
      </c>
      <c r="R17" s="2">
        <f>SUMPRODUCT({1,5,10},L17:N17,O17:Q17)/(1^2*O17+5^2*P17+10^2*Q17)</f>
        <v>0.8497251955915549</v>
      </c>
      <c r="S17" s="2">
        <f t="shared" si="10"/>
        <v>0.35688458214845303</v>
      </c>
    </row>
    <row r="18" spans="1:19" x14ac:dyDescent="0.35">
      <c r="A18">
        <v>0.44</v>
      </c>
      <c r="B18">
        <f t="shared" si="5"/>
        <v>4.4000000000000003E-3</v>
      </c>
      <c r="C18">
        <f t="shared" si="6"/>
        <v>2.2000000000000001E-3</v>
      </c>
      <c r="D18" s="1">
        <v>59.53</v>
      </c>
      <c r="E18" s="1">
        <v>98.35</v>
      </c>
      <c r="F18" s="1">
        <v>99.16</v>
      </c>
      <c r="H18" s="1">
        <f t="shared" si="7"/>
        <v>75.848366666666678</v>
      </c>
      <c r="I18" s="2">
        <f t="shared" si="0"/>
        <v>0.75848366666666678</v>
      </c>
      <c r="J18" s="2">
        <f t="shared" si="1"/>
        <v>0.33373281333333338</v>
      </c>
      <c r="L18" s="2">
        <f t="shared" si="8"/>
        <v>0.90460922710031733</v>
      </c>
      <c r="M18" s="2">
        <f t="shared" si="2"/>
        <v>4.104394898075598</v>
      </c>
      <c r="N18" s="2">
        <f t="shared" si="3"/>
        <v>4.7795235731328605</v>
      </c>
      <c r="O18" s="2">
        <f t="shared" si="9"/>
        <v>0.16378208999999994</v>
      </c>
      <c r="P18" s="2">
        <f t="shared" si="4"/>
        <v>2.7225000000000225E-4</v>
      </c>
      <c r="Q18" s="2">
        <f t="shared" si="4"/>
        <v>7.0560000000001222E-5</v>
      </c>
      <c r="R18" s="2">
        <f>SUMPRODUCT({1,5,10},L18:N18,O18:Q18)/(1^2*O18+5^2*P18+10^2*Q18)</f>
        <v>0.88445446241621051</v>
      </c>
      <c r="S18" s="2">
        <f t="shared" si="10"/>
        <v>0.38915996346313264</v>
      </c>
    </row>
    <row r="19" spans="1:19" x14ac:dyDescent="0.35">
      <c r="A19">
        <v>0.46</v>
      </c>
      <c r="B19">
        <f t="shared" si="5"/>
        <v>4.5999999999999999E-3</v>
      </c>
      <c r="C19">
        <f t="shared" si="6"/>
        <v>2.3E-3</v>
      </c>
      <c r="D19" s="1">
        <v>60.13</v>
      </c>
      <c r="E19" s="1">
        <v>98.99</v>
      </c>
      <c r="F19" s="1">
        <v>99.88</v>
      </c>
      <c r="H19" s="1">
        <f t="shared" si="7"/>
        <v>76.653500000000022</v>
      </c>
      <c r="I19" s="2">
        <f t="shared" si="0"/>
        <v>0.76653500000000019</v>
      </c>
      <c r="J19" s="2">
        <f t="shared" si="1"/>
        <v>0.35260610000000009</v>
      </c>
      <c r="L19" s="2">
        <f t="shared" si="8"/>
        <v>0.91954602459482782</v>
      </c>
      <c r="M19" s="2">
        <f t="shared" si="2"/>
        <v>4.5952198551349239</v>
      </c>
      <c r="N19" s="2">
        <f t="shared" si="3"/>
        <v>6.7254337221881073</v>
      </c>
      <c r="O19" s="2">
        <f t="shared" si="9"/>
        <v>0.15896168999999996</v>
      </c>
      <c r="P19" s="2">
        <f t="shared" si="4"/>
        <v>1.0200999999999987E-4</v>
      </c>
      <c r="Q19" s="2">
        <f t="shared" si="4"/>
        <v>1.4400000000002164E-6</v>
      </c>
      <c r="R19" s="2">
        <f>SUMPRODUCT({1,5,10},L19:N19,O19:Q19)/(1^2*O19+5^2*P19+10^2*Q19)</f>
        <v>0.91931807909493735</v>
      </c>
      <c r="S19" s="2">
        <f t="shared" si="10"/>
        <v>0.42288631638367119</v>
      </c>
    </row>
    <row r="20" spans="1:19" x14ac:dyDescent="0.35">
      <c r="A20">
        <v>0.48</v>
      </c>
      <c r="B20">
        <f t="shared" si="5"/>
        <v>4.7999999999999996E-3</v>
      </c>
      <c r="C20">
        <f t="shared" si="6"/>
        <v>2.3999999999999998E-3</v>
      </c>
      <c r="D20" s="1">
        <v>59.64</v>
      </c>
      <c r="E20" s="1">
        <v>99.25</v>
      </c>
      <c r="F20" s="1">
        <v>99.44</v>
      </c>
      <c r="H20" s="1">
        <f t="shared" si="7"/>
        <v>75.895883333333344</v>
      </c>
      <c r="I20" s="2">
        <f t="shared" si="0"/>
        <v>0.75895883333333347</v>
      </c>
      <c r="J20" s="2">
        <f t="shared" si="1"/>
        <v>0.36430024000000005</v>
      </c>
      <c r="L20" s="2">
        <f t="shared" si="8"/>
        <v>0.90733099050268329</v>
      </c>
      <c r="M20" s="2">
        <f t="shared" si="2"/>
        <v>4.8928522584398788</v>
      </c>
      <c r="N20" s="2">
        <f t="shared" si="3"/>
        <v>5.1849886812410251</v>
      </c>
      <c r="O20" s="2">
        <f t="shared" si="9"/>
        <v>0.16289295999999995</v>
      </c>
      <c r="P20" s="2">
        <f t="shared" si="4"/>
        <v>5.6249999999999267E-5</v>
      </c>
      <c r="Q20" s="2">
        <f t="shared" si="4"/>
        <v>3.1360000000000526E-5</v>
      </c>
      <c r="R20" s="2">
        <f>SUMPRODUCT({1,5,10},L20:N20,O20:Q20)/(1^2*O20+5^2*P20+10^2*Q20)</f>
        <v>0.90064663155878244</v>
      </c>
      <c r="S20" s="2">
        <f t="shared" si="10"/>
        <v>0.43231038314821557</v>
      </c>
    </row>
    <row r="21" spans="1:19" x14ac:dyDescent="0.35">
      <c r="A21">
        <v>0.5</v>
      </c>
      <c r="B21">
        <f t="shared" si="5"/>
        <v>5.0000000000000001E-3</v>
      </c>
      <c r="C21">
        <f t="shared" si="6"/>
        <v>2.5000000000000001E-3</v>
      </c>
      <c r="D21" s="1">
        <v>61.18</v>
      </c>
      <c r="E21" s="1">
        <v>99.35</v>
      </c>
      <c r="F21" s="1">
        <v>99.07</v>
      </c>
      <c r="H21" s="1">
        <f t="shared" si="7"/>
        <v>78.121150000000014</v>
      </c>
      <c r="I21" s="2">
        <f t="shared" si="0"/>
        <v>0.78121150000000017</v>
      </c>
      <c r="J21" s="2">
        <f t="shared" si="1"/>
        <v>0.39060575000000008</v>
      </c>
      <c r="L21" s="2">
        <f t="shared" si="8"/>
        <v>0.94623460824722716</v>
      </c>
      <c r="M21" s="2">
        <f t="shared" si="2"/>
        <v>5.0359531020805361</v>
      </c>
      <c r="N21" s="2">
        <f t="shared" si="3"/>
        <v>4.6777408788229176</v>
      </c>
      <c r="O21" s="2">
        <f t="shared" si="9"/>
        <v>0.15069924000000001</v>
      </c>
      <c r="P21" s="2">
        <f t="shared" si="4"/>
        <v>4.2250000000000803E-5</v>
      </c>
      <c r="Q21" s="2">
        <f t="shared" si="4"/>
        <v>8.6490000000001593E-5</v>
      </c>
      <c r="R21" s="2">
        <f>SUMPRODUCT({1,5,10},L21:N21,O21:Q21)/(1^2*O21+5^2*P21+10^2*Q21)</f>
        <v>0.92083743730280421</v>
      </c>
      <c r="S21" s="2">
        <f t="shared" si="10"/>
        <v>0.4604187186514021</v>
      </c>
    </row>
    <row r="22" spans="1:19" x14ac:dyDescent="0.35">
      <c r="A22">
        <v>0.52</v>
      </c>
      <c r="B22">
        <f t="shared" si="5"/>
        <v>5.1999999999999998E-3</v>
      </c>
      <c r="C22">
        <f t="shared" si="6"/>
        <v>2.5999999999999999E-3</v>
      </c>
      <c r="D22" s="1">
        <v>63.01</v>
      </c>
      <c r="E22" s="1">
        <v>99.13</v>
      </c>
      <c r="F22" s="1">
        <v>98.9</v>
      </c>
      <c r="H22" s="1">
        <f t="shared" si="7"/>
        <v>80.815466666666666</v>
      </c>
      <c r="I22" s="2">
        <f t="shared" si="0"/>
        <v>0.80815466666666669</v>
      </c>
      <c r="J22" s="2">
        <f t="shared" si="1"/>
        <v>0.42024042666666667</v>
      </c>
      <c r="L22" s="2">
        <f t="shared" si="8"/>
        <v>0.99452258014372874</v>
      </c>
      <c r="M22" s="2">
        <f t="shared" si="2"/>
        <v>4.7444322533215946</v>
      </c>
      <c r="N22" s="2">
        <f t="shared" si="3"/>
        <v>4.5098600061837759</v>
      </c>
      <c r="O22" s="2">
        <f t="shared" si="9"/>
        <v>0.13682601</v>
      </c>
      <c r="P22" s="2">
        <f t="shared" si="4"/>
        <v>7.5690000000000666E-5</v>
      </c>
      <c r="Q22" s="2">
        <f t="shared" si="4"/>
        <v>1.2099999999999772E-4</v>
      </c>
      <c r="R22" s="2">
        <f>SUMPRODUCT({1,5,10},L22:N22,O22:Q22)/(1^2*O22+5^2*P22+10^2*Q22)</f>
        <v>0.95034260102008639</v>
      </c>
      <c r="S22" s="2">
        <f t="shared" si="10"/>
        <v>0.49417815253044495</v>
      </c>
    </row>
    <row r="23" spans="1:19" x14ac:dyDescent="0.35">
      <c r="A23">
        <v>0.54</v>
      </c>
      <c r="B23">
        <f t="shared" si="5"/>
        <v>5.4000000000000003E-3</v>
      </c>
      <c r="C23">
        <f t="shared" si="6"/>
        <v>2.7000000000000001E-3</v>
      </c>
      <c r="D23" s="1">
        <v>62.7</v>
      </c>
      <c r="E23" s="1">
        <v>99.06</v>
      </c>
      <c r="F23" s="1">
        <v>98.41</v>
      </c>
      <c r="H23" s="1">
        <f t="shared" si="7"/>
        <v>80.362799999999993</v>
      </c>
      <c r="I23" s="2">
        <f t="shared" si="0"/>
        <v>0.8036279999999999</v>
      </c>
      <c r="J23" s="2">
        <f t="shared" si="1"/>
        <v>0.43395911999999998</v>
      </c>
      <c r="L23" s="2">
        <f t="shared" si="8"/>
        <v>0.98617685933832155</v>
      </c>
      <c r="M23" s="2">
        <f t="shared" si="2"/>
        <v>4.6670455897061824</v>
      </c>
      <c r="N23" s="2">
        <f t="shared" si="3"/>
        <v>4.1414361697559494</v>
      </c>
      <c r="O23" s="2">
        <f t="shared" si="9"/>
        <v>0.13912899999999997</v>
      </c>
      <c r="P23" s="2">
        <f t="shared" si="4"/>
        <v>8.8359999999999364E-5</v>
      </c>
      <c r="Q23" s="2">
        <f t="shared" si="4"/>
        <v>2.5281000000000088E-4</v>
      </c>
      <c r="R23" s="2">
        <f>SUMPRODUCT({1,5,10},L23:N23,O23:Q23)/(1^2*O23+5^2*P23+10^2*Q23)</f>
        <v>0.89868301805420459</v>
      </c>
      <c r="S23" s="2">
        <f t="shared" si="10"/>
        <v>0.48528882974927051</v>
      </c>
    </row>
    <row r="24" spans="1:19" x14ac:dyDescent="0.35">
      <c r="A24">
        <v>0.56000000000000005</v>
      </c>
      <c r="B24">
        <f t="shared" si="5"/>
        <v>5.6000000000000008E-3</v>
      </c>
      <c r="C24">
        <f t="shared" si="6"/>
        <v>2.8000000000000004E-3</v>
      </c>
      <c r="D24" s="1">
        <v>63.05</v>
      </c>
      <c r="E24" s="1">
        <v>99.45</v>
      </c>
      <c r="F24" s="1">
        <v>98.29</v>
      </c>
      <c r="H24" s="1">
        <f t="shared" si="7"/>
        <v>80.819466666666671</v>
      </c>
      <c r="I24" s="2">
        <f t="shared" si="0"/>
        <v>0.80819466666666673</v>
      </c>
      <c r="J24" s="2">
        <f t="shared" si="1"/>
        <v>0.4525890133333334</v>
      </c>
      <c r="L24" s="2">
        <f t="shared" si="8"/>
        <v>0.99560453859388043</v>
      </c>
      <c r="M24" s="2">
        <f t="shared" si="2"/>
        <v>5.2030071867437213</v>
      </c>
      <c r="N24" s="2">
        <f t="shared" si="3"/>
        <v>4.0686768154735296</v>
      </c>
      <c r="O24" s="2">
        <f t="shared" si="9"/>
        <v>0.13653025000000005</v>
      </c>
      <c r="P24" s="2">
        <f t="shared" si="4"/>
        <v>3.0249999999999424E-5</v>
      </c>
      <c r="Q24" s="2">
        <f t="shared" si="4"/>
        <v>2.924099999999961E-4</v>
      </c>
      <c r="R24" s="2">
        <f>SUMPRODUCT({1,5,10},L24:N24,O24:Q24)/(1^2*O24+5^2*P24+10^2*Q24)</f>
        <v>0.89243103552553471</v>
      </c>
      <c r="S24" s="2">
        <f t="shared" si="10"/>
        <v>0.49976137989429947</v>
      </c>
    </row>
    <row r="25" spans="1:19" x14ac:dyDescent="0.35">
      <c r="A25">
        <v>0.57999999999999996</v>
      </c>
      <c r="B25">
        <f t="shared" si="5"/>
        <v>5.7999999999999996E-3</v>
      </c>
      <c r="C25">
        <f t="shared" si="6"/>
        <v>2.8999999999999998E-3</v>
      </c>
      <c r="D25" s="1">
        <v>64</v>
      </c>
      <c r="E25" s="1">
        <v>99.28</v>
      </c>
      <c r="F25" s="1">
        <v>98.15</v>
      </c>
      <c r="H25" s="1">
        <f t="shared" si="7"/>
        <v>82.224466666666657</v>
      </c>
      <c r="I25" s="2">
        <f t="shared" si="0"/>
        <v>0.82224466666666662</v>
      </c>
      <c r="J25" s="2">
        <f t="shared" si="1"/>
        <v>0.4769019066666666</v>
      </c>
      <c r="L25" s="2">
        <f t="shared" si="8"/>
        <v>1.0216512475319814</v>
      </c>
      <c r="M25" s="2">
        <f t="shared" si="2"/>
        <v>4.9336742529601292</v>
      </c>
      <c r="N25" s="2">
        <f t="shared" si="3"/>
        <v>3.9899845468978601</v>
      </c>
      <c r="O25" s="2">
        <f t="shared" si="9"/>
        <v>0.12959999999999999</v>
      </c>
      <c r="P25" s="2">
        <f t="shared" si="4"/>
        <v>5.1839999999999815E-5</v>
      </c>
      <c r="Q25" s="2">
        <f t="shared" si="4"/>
        <v>3.4224999999999853E-4</v>
      </c>
      <c r="R25" s="2">
        <f>SUMPRODUCT({1,5,10},L25:N25,O25:Q25)/(1^2*O25+5^2*P25+10^2*Q25)</f>
        <v>0.89231855523083103</v>
      </c>
      <c r="S25" s="2">
        <f t="shared" si="10"/>
        <v>0.517544762033882</v>
      </c>
    </row>
    <row r="26" spans="1:19" x14ac:dyDescent="0.35">
      <c r="A26">
        <v>0.6</v>
      </c>
      <c r="B26">
        <f t="shared" si="5"/>
        <v>6.0000000000000001E-3</v>
      </c>
      <c r="C26">
        <f t="shared" si="6"/>
        <v>3.0000000000000001E-3</v>
      </c>
      <c r="D26" s="1">
        <v>65.3</v>
      </c>
      <c r="E26" s="1">
        <v>99.7</v>
      </c>
      <c r="F26" s="1">
        <v>99.23</v>
      </c>
      <c r="H26" s="1">
        <f t="shared" si="7"/>
        <v>84.086600000000004</v>
      </c>
      <c r="I26" s="2">
        <f t="shared" si="0"/>
        <v>0.840866</v>
      </c>
      <c r="J26" s="2">
        <f t="shared" si="1"/>
        <v>0.50451959999999996</v>
      </c>
      <c r="L26" s="2">
        <f t="shared" si="8"/>
        <v>1.058430499035278</v>
      </c>
      <c r="M26" s="2">
        <f t="shared" si="2"/>
        <v>5.8091429903140268</v>
      </c>
      <c r="N26" s="2">
        <f t="shared" si="3"/>
        <v>4.8665349501225084</v>
      </c>
      <c r="O26" s="2">
        <f t="shared" si="9"/>
        <v>0.12040899999999997</v>
      </c>
      <c r="P26" s="2">
        <f t="shared" si="4"/>
        <v>9.0000000000000104E-6</v>
      </c>
      <c r="Q26" s="2">
        <f t="shared" si="4"/>
        <v>5.9289999999998878E-5</v>
      </c>
      <c r="R26" s="2">
        <f>SUMPRODUCT({1,5,10},L26:N26,O26:Q26)/(1^2*O26+5^2*P26+10^2*Q26)</f>
        <v>1.0318287174358272</v>
      </c>
      <c r="S26" s="2">
        <f t="shared" si="10"/>
        <v>0.61909723046149623</v>
      </c>
    </row>
    <row r="27" spans="1:19" x14ac:dyDescent="0.35">
      <c r="A27">
        <v>0.62</v>
      </c>
      <c r="B27">
        <f t="shared" si="5"/>
        <v>6.1999999999999998E-3</v>
      </c>
      <c r="C27">
        <f t="shared" si="6"/>
        <v>3.0999999999999999E-3</v>
      </c>
      <c r="D27" s="1">
        <v>64.739999999999995</v>
      </c>
      <c r="E27" s="1">
        <v>99.91</v>
      </c>
      <c r="F27" s="1">
        <v>99.87</v>
      </c>
      <c r="H27" s="1">
        <f t="shared" si="7"/>
        <v>83.255083333333317</v>
      </c>
      <c r="I27" s="2">
        <f t="shared" si="0"/>
        <v>0.83255083333333313</v>
      </c>
      <c r="J27" s="2">
        <f t="shared" si="1"/>
        <v>0.51618151666666656</v>
      </c>
      <c r="L27" s="2">
        <f t="shared" si="8"/>
        <v>1.0424210090183672</v>
      </c>
      <c r="M27" s="2">
        <f t="shared" si="2"/>
        <v>7.0131157946399503</v>
      </c>
      <c r="N27" s="2">
        <f t="shared" si="3"/>
        <v>6.6453910145146704</v>
      </c>
      <c r="O27" s="2">
        <f t="shared" si="9"/>
        <v>0.12432675999999999</v>
      </c>
      <c r="P27" s="2">
        <f t="shared" si="4"/>
        <v>8.1000000000002115E-7</v>
      </c>
      <c r="Q27" s="2">
        <f t="shared" si="4"/>
        <v>1.6899999999999175E-6</v>
      </c>
      <c r="R27" s="2">
        <f>SUMPRODUCT({1,5,10},L27:N27,O27:Q27)/(1^2*O27+5^2*P27+10^2*Q27)</f>
        <v>1.0419667064042446</v>
      </c>
      <c r="S27" s="2">
        <f t="shared" si="10"/>
        <v>0.6460193579706317</v>
      </c>
    </row>
    <row r="28" spans="1:19" x14ac:dyDescent="0.35">
      <c r="A28">
        <v>0.64</v>
      </c>
      <c r="B28">
        <f t="shared" si="5"/>
        <v>6.4000000000000003E-3</v>
      </c>
      <c r="C28">
        <f t="shared" si="6"/>
        <v>3.2000000000000002E-3</v>
      </c>
      <c r="D28" s="1">
        <v>64.28</v>
      </c>
      <c r="E28" s="1">
        <v>99.77</v>
      </c>
      <c r="F28" s="1">
        <v>98.97</v>
      </c>
      <c r="H28" s="1">
        <f t="shared" si="7"/>
        <v>82.584683333333345</v>
      </c>
      <c r="I28" s="2">
        <f t="shared" si="0"/>
        <v>0.82584683333333342</v>
      </c>
      <c r="J28" s="2">
        <f t="shared" si="1"/>
        <v>0.52854197333333341</v>
      </c>
      <c r="L28" s="2">
        <f t="shared" si="8"/>
        <v>1.0294594299797932</v>
      </c>
      <c r="M28" s="2">
        <f t="shared" si="2"/>
        <v>6.0748461560469984</v>
      </c>
      <c r="N28" s="2">
        <f t="shared" si="3"/>
        <v>4.5756113837465495</v>
      </c>
      <c r="O28" s="2">
        <f t="shared" si="9"/>
        <v>0.12759183999999996</v>
      </c>
      <c r="P28" s="2">
        <f t="shared" si="4"/>
        <v>5.2900000000003669E-6</v>
      </c>
      <c r="Q28" s="2">
        <f t="shared" si="4"/>
        <v>1.0608999999999945E-4</v>
      </c>
      <c r="R28" s="2">
        <f>SUMPRODUCT({1,5,10},L28:N28,O28:Q28)/(1^2*O28+5^2*P28+10^2*Q28)</f>
        <v>0.98577692925327665</v>
      </c>
      <c r="S28" s="2">
        <f t="shared" si="10"/>
        <v>0.63089723472209702</v>
      </c>
    </row>
    <row r="29" spans="1:19" x14ac:dyDescent="0.35">
      <c r="A29">
        <v>0.66</v>
      </c>
      <c r="B29">
        <f t="shared" si="5"/>
        <v>6.6E-3</v>
      </c>
      <c r="C29">
        <f t="shared" si="6"/>
        <v>3.3E-3</v>
      </c>
      <c r="D29" s="1">
        <v>65.42</v>
      </c>
      <c r="E29" s="1">
        <v>99.9</v>
      </c>
      <c r="F29" s="1">
        <v>98.49</v>
      </c>
      <c r="H29" s="1">
        <f t="shared" si="7"/>
        <v>84.220466666666695</v>
      </c>
      <c r="I29" s="2">
        <f t="shared" si="0"/>
        <v>0.84220466666666693</v>
      </c>
      <c r="J29" s="2">
        <f t="shared" si="1"/>
        <v>0.55585508000000017</v>
      </c>
      <c r="L29" s="2">
        <f t="shared" si="8"/>
        <v>1.0618947057329469</v>
      </c>
      <c r="M29" s="2">
        <f t="shared" si="2"/>
        <v>6.9077552789822469</v>
      </c>
      <c r="N29" s="2">
        <f t="shared" si="3"/>
        <v>4.1930605351612584</v>
      </c>
      <c r="O29" s="2">
        <f t="shared" si="9"/>
        <v>0.11957764000000001</v>
      </c>
      <c r="P29" s="2">
        <f t="shared" si="4"/>
        <v>9.9999999999978015E-7</v>
      </c>
      <c r="Q29" s="2">
        <f t="shared" si="4"/>
        <v>2.2800999999999998E-4</v>
      </c>
      <c r="R29" s="2">
        <f>SUMPRODUCT({1,5,10},L29:N29,O29:Q29)/(1^2*O29+5^2*P29+10^2*Q29)</f>
        <v>0.95906255586343403</v>
      </c>
      <c r="S29" s="2">
        <f t="shared" si="10"/>
        <v>0.63298128686986654</v>
      </c>
    </row>
    <row r="30" spans="1:19" x14ac:dyDescent="0.35">
      <c r="A30">
        <v>0.68</v>
      </c>
      <c r="B30">
        <f t="shared" si="5"/>
        <v>6.8000000000000005E-3</v>
      </c>
      <c r="C30">
        <f t="shared" si="6"/>
        <v>3.4000000000000002E-3</v>
      </c>
      <c r="D30" s="1">
        <v>65.849999999999994</v>
      </c>
      <c r="E30" s="1">
        <v>99.84</v>
      </c>
      <c r="F30" s="1">
        <v>99.41</v>
      </c>
      <c r="H30" s="1">
        <f t="shared" si="7"/>
        <v>84.873850000000004</v>
      </c>
      <c r="I30" s="2">
        <f t="shared" si="0"/>
        <v>0.84873850000000006</v>
      </c>
      <c r="J30" s="2">
        <f t="shared" si="1"/>
        <v>0.57714218000000006</v>
      </c>
      <c r="L30" s="2">
        <f t="shared" si="8"/>
        <v>1.0744075999712923</v>
      </c>
      <c r="M30" s="2">
        <f t="shared" si="2"/>
        <v>6.437751649736442</v>
      </c>
      <c r="N30" s="2">
        <f t="shared" si="3"/>
        <v>5.1328029280704603</v>
      </c>
      <c r="O30" s="2">
        <f t="shared" si="9"/>
        <v>0.11662225</v>
      </c>
      <c r="P30" s="2">
        <f t="shared" si="4"/>
        <v>2.5599999999997925E-6</v>
      </c>
      <c r="Q30" s="2">
        <f t="shared" si="4"/>
        <v>3.4810000000000204E-5</v>
      </c>
      <c r="R30" s="2">
        <f>SUMPRODUCT({1,5,10},L30:N30,O30:Q30)/(1^2*O30+5^2*P30+10^2*Q30)</f>
        <v>1.0582664049158981</v>
      </c>
      <c r="S30" s="2">
        <f t="shared" si="10"/>
        <v>0.71962115534281079</v>
      </c>
    </row>
    <row r="31" spans="1:19" x14ac:dyDescent="0.35">
      <c r="A31">
        <v>0.7</v>
      </c>
      <c r="B31">
        <f t="shared" si="5"/>
        <v>6.9999999999999993E-3</v>
      </c>
      <c r="C31">
        <f t="shared" si="6"/>
        <v>3.4999999999999996E-3</v>
      </c>
      <c r="D31" s="1">
        <v>66.84</v>
      </c>
      <c r="E31" s="1">
        <v>99.3</v>
      </c>
      <c r="F31" s="1">
        <v>98.36</v>
      </c>
      <c r="H31" s="1">
        <f t="shared" si="7"/>
        <v>86.367700000000013</v>
      </c>
      <c r="I31" s="2">
        <f t="shared" si="0"/>
        <v>0.86367700000000014</v>
      </c>
      <c r="J31" s="2">
        <f t="shared" si="1"/>
        <v>0.60457390000000011</v>
      </c>
      <c r="L31" s="2">
        <f t="shared" si="8"/>
        <v>1.1038258557209972</v>
      </c>
      <c r="M31" s="2">
        <f t="shared" si="2"/>
        <v>4.9618451299268225</v>
      </c>
      <c r="N31" s="2">
        <f t="shared" si="3"/>
        <v>4.1104739441519857</v>
      </c>
      <c r="O31" s="2">
        <f t="shared" si="9"/>
        <v>0.10995855999999998</v>
      </c>
      <c r="P31" s="2">
        <f t="shared" si="4"/>
        <v>4.9000000000000127E-5</v>
      </c>
      <c r="Q31" s="2">
        <f t="shared" si="4"/>
        <v>2.6895999999999924E-4</v>
      </c>
      <c r="R31" s="2">
        <f>SUMPRODUCT({1,5,10},L31:N31,O31:Q31)/(1^2*O31+5^2*P31+10^2*Q31)</f>
        <v>0.96789332442015252</v>
      </c>
      <c r="S31" s="2">
        <f t="shared" si="10"/>
        <v>0.67752532709410673</v>
      </c>
    </row>
    <row r="32" spans="1:19" x14ac:dyDescent="0.35">
      <c r="A32">
        <v>0.72</v>
      </c>
      <c r="B32">
        <f t="shared" si="5"/>
        <v>7.1999999999999998E-3</v>
      </c>
      <c r="C32">
        <f t="shared" si="6"/>
        <v>3.5999999999999999E-3</v>
      </c>
      <c r="D32" s="1">
        <v>68.09</v>
      </c>
      <c r="E32" s="1">
        <v>99.49</v>
      </c>
      <c r="F32" s="1">
        <v>97.83</v>
      </c>
      <c r="H32" s="1">
        <f t="shared" si="7"/>
        <v>88.154999999999987</v>
      </c>
      <c r="I32" s="2">
        <f t="shared" si="0"/>
        <v>0.88154999999999983</v>
      </c>
      <c r="J32" s="2">
        <f t="shared" si="1"/>
        <v>0.63471599999999984</v>
      </c>
      <c r="L32" s="2">
        <f t="shared" si="8"/>
        <v>1.1422507456979394</v>
      </c>
      <c r="M32" s="2">
        <f t="shared" si="2"/>
        <v>5.2785147392518361</v>
      </c>
      <c r="N32" s="2">
        <f t="shared" si="3"/>
        <v>3.8304430184357208</v>
      </c>
      <c r="O32" s="2">
        <f t="shared" si="9"/>
        <v>0.10182480999999997</v>
      </c>
      <c r="P32" s="2">
        <f t="shared" si="4"/>
        <v>2.6010000000001084E-5</v>
      </c>
      <c r="Q32" s="2">
        <f t="shared" si="4"/>
        <v>4.7089000000000229E-4</v>
      </c>
      <c r="R32" s="2">
        <f>SUMPRODUCT({1,5,10},L32:N32,O32:Q32)/(1^2*O32+5^2*P32+10^2*Q32)</f>
        <v>0.9028446347632082</v>
      </c>
      <c r="S32" s="2">
        <f t="shared" si="10"/>
        <v>0.65004813702950992</v>
      </c>
    </row>
    <row r="33" spans="1:19" x14ac:dyDescent="0.35">
      <c r="A33">
        <v>0.74</v>
      </c>
      <c r="B33">
        <f t="shared" si="5"/>
        <v>7.4000000000000003E-3</v>
      </c>
      <c r="C33">
        <f t="shared" si="6"/>
        <v>3.7000000000000002E-3</v>
      </c>
      <c r="D33" s="1">
        <v>66.97</v>
      </c>
      <c r="E33" s="1">
        <v>99.71</v>
      </c>
      <c r="F33" s="1">
        <v>98.75</v>
      </c>
      <c r="H33" s="1">
        <f t="shared" si="7"/>
        <v>86.511099999999985</v>
      </c>
      <c r="I33" s="2">
        <f t="shared" si="0"/>
        <v>0.86511099999999985</v>
      </c>
      <c r="J33" s="2">
        <f t="shared" si="1"/>
        <v>0.64018213999999984</v>
      </c>
      <c r="L33" s="2">
        <f t="shared" si="8"/>
        <v>1.1077539465853929</v>
      </c>
      <c r="M33" s="2">
        <f t="shared" si="2"/>
        <v>5.8430445419897037</v>
      </c>
      <c r="N33" s="2">
        <f t="shared" si="3"/>
        <v>4.3820266346738848</v>
      </c>
      <c r="O33" s="2">
        <f t="shared" si="9"/>
        <v>0.10909809000000004</v>
      </c>
      <c r="P33" s="2">
        <f t="shared" si="4"/>
        <v>8.4100000000000838E-6</v>
      </c>
      <c r="Q33" s="2">
        <f t="shared" si="4"/>
        <v>1.5624999999999903E-4</v>
      </c>
      <c r="R33" s="2">
        <f>SUMPRODUCT({1,5,10},L33:N33,O33:Q33)/(1^2*O33+5^2*P33+10^2*Q33)</f>
        <v>1.0241177927532961</v>
      </c>
      <c r="S33" s="2">
        <f t="shared" si="10"/>
        <v>0.75784716663743912</v>
      </c>
    </row>
    <row r="34" spans="1:19" x14ac:dyDescent="0.35">
      <c r="A34">
        <v>0.76</v>
      </c>
      <c r="B34">
        <f t="shared" si="5"/>
        <v>7.6E-3</v>
      </c>
      <c r="C34">
        <f t="shared" si="6"/>
        <v>3.8E-3</v>
      </c>
      <c r="D34" s="1">
        <v>66.64</v>
      </c>
      <c r="E34" s="1">
        <v>99.76</v>
      </c>
      <c r="F34" s="1">
        <v>99.1</v>
      </c>
      <c r="H34" s="1">
        <f t="shared" si="7"/>
        <v>86.030266666666677</v>
      </c>
      <c r="I34" s="2">
        <f t="shared" si="0"/>
        <v>0.86030266666666677</v>
      </c>
      <c r="J34" s="2">
        <f t="shared" si="1"/>
        <v>0.65383002666666679</v>
      </c>
      <c r="L34" s="2">
        <f t="shared" si="8"/>
        <v>1.0978126084975453</v>
      </c>
      <c r="M34" s="2">
        <f t="shared" si="2"/>
        <v>6.0322865416282552</v>
      </c>
      <c r="N34" s="2">
        <f t="shared" si="3"/>
        <v>4.7105307016459168</v>
      </c>
      <c r="O34" s="2">
        <f t="shared" si="9"/>
        <v>0.11128896000000002</v>
      </c>
      <c r="P34" s="2">
        <f t="shared" si="4"/>
        <v>5.7599999999997924E-6</v>
      </c>
      <c r="Q34" s="2">
        <f t="shared" si="4"/>
        <v>8.1000000000000139E-5</v>
      </c>
      <c r="R34" s="2">
        <f>SUMPRODUCT({1,5,10},L34:N34,O34:Q34)/(1^2*O34+5^2*P34+10^2*Q34)</f>
        <v>1.055471923353283</v>
      </c>
      <c r="S34" s="2">
        <f t="shared" si="10"/>
        <v>0.80215866174849504</v>
      </c>
    </row>
    <row r="35" spans="1:19" x14ac:dyDescent="0.35">
      <c r="A35">
        <v>0.78</v>
      </c>
      <c r="B35">
        <f t="shared" si="5"/>
        <v>7.8000000000000005E-3</v>
      </c>
      <c r="C35">
        <f t="shared" si="6"/>
        <v>3.9000000000000003E-3</v>
      </c>
      <c r="D35" s="1">
        <v>67.489999999999995</v>
      </c>
      <c r="E35" s="1">
        <v>99.9</v>
      </c>
      <c r="F35" s="1">
        <v>98.59</v>
      </c>
      <c r="H35" s="1">
        <f t="shared" si="7"/>
        <v>87.241216666666645</v>
      </c>
      <c r="I35" s="2">
        <f t="shared" si="0"/>
        <v>0.87241216666666643</v>
      </c>
      <c r="J35" s="2">
        <f t="shared" si="1"/>
        <v>0.6804814899999998</v>
      </c>
      <c r="L35" s="2">
        <f t="shared" si="8"/>
        <v>1.1236224516722773</v>
      </c>
      <c r="M35" s="2">
        <f t="shared" si="2"/>
        <v>6.9077552789822469</v>
      </c>
      <c r="N35" s="2">
        <f t="shared" si="3"/>
        <v>4.2615804815980143</v>
      </c>
      <c r="O35" s="2">
        <f t="shared" si="9"/>
        <v>0.10569001000000003</v>
      </c>
      <c r="P35" s="2">
        <f t="shared" si="4"/>
        <v>9.9999999999978015E-7</v>
      </c>
      <c r="Q35" s="2">
        <f t="shared" si="4"/>
        <v>1.9881000000000008E-4</v>
      </c>
      <c r="R35" s="2">
        <f>SUMPRODUCT({1,5,10},L35:N35,O35:Q35)/(1^2*O35+5^2*P35+10^2*Q35)</f>
        <v>1.0132698887912717</v>
      </c>
      <c r="S35" s="2">
        <f t="shared" si="10"/>
        <v>0.79035051325719197</v>
      </c>
    </row>
    <row r="36" spans="1:19" x14ac:dyDescent="0.35">
      <c r="A36">
        <v>0.8</v>
      </c>
      <c r="B36">
        <f t="shared" si="5"/>
        <v>8.0000000000000002E-3</v>
      </c>
      <c r="C36">
        <f t="shared" si="6"/>
        <v>4.0000000000000001E-3</v>
      </c>
      <c r="D36" s="1">
        <v>64.03</v>
      </c>
      <c r="E36" s="1">
        <v>99.69</v>
      </c>
      <c r="F36" s="1">
        <v>99.25</v>
      </c>
      <c r="H36" s="1">
        <f t="shared" si="7"/>
        <v>82.236233333333345</v>
      </c>
      <c r="I36" s="2">
        <f t="shared" si="0"/>
        <v>0.82236233333333342</v>
      </c>
      <c r="J36" s="2">
        <f t="shared" si="1"/>
        <v>0.65788986666666682</v>
      </c>
      <c r="L36" s="2">
        <f t="shared" si="8"/>
        <v>1.0224849282805588</v>
      </c>
      <c r="M36" s="2">
        <f t="shared" si="2"/>
        <v>5.7763531674910391</v>
      </c>
      <c r="N36" s="2">
        <f t="shared" si="3"/>
        <v>4.8928522584398788</v>
      </c>
      <c r="O36" s="2">
        <f t="shared" si="9"/>
        <v>0.12938409000000001</v>
      </c>
      <c r="P36" s="2">
        <f t="shared" si="4"/>
        <v>9.6099999999999503E-6</v>
      </c>
      <c r="Q36" s="2">
        <f t="shared" si="4"/>
        <v>5.6249999999999267E-5</v>
      </c>
      <c r="R36" s="2">
        <f>SUMPRODUCT({1,5,10},L36:N36,O36:Q36)/(1^2*O36+5^2*P36+10^2*Q36)</f>
        <v>1.0005451054279877</v>
      </c>
      <c r="S36" s="2">
        <f t="shared" si="10"/>
        <v>0.80043608434239022</v>
      </c>
    </row>
  </sheetData>
  <pageMargins left="0.7" right="0.7" top="0.75" bottom="0.75" header="0.3" footer="0.3"/>
  <pageSetup scale="6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</row>
    <row r="2" spans="1:21" x14ac:dyDescent="0.35">
      <c r="A2" s="5" t="s">
        <v>0</v>
      </c>
      <c r="D2">
        <v>0.2</v>
      </c>
    </row>
    <row r="3" spans="1:21" x14ac:dyDescent="0.35">
      <c r="A3" s="5" t="s">
        <v>115</v>
      </c>
      <c r="D3" t="s">
        <v>124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N5" s="6" t="s">
        <v>66</v>
      </c>
      <c r="O5" s="6" t="s">
        <v>67</v>
      </c>
      <c r="P5" s="6" t="s">
        <v>68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0.2/A6</f>
        <v>1E-3</v>
      </c>
      <c r="C6" s="3">
        <f t="shared" ref="C6:C26" si="0">B6*1000</f>
        <v>1</v>
      </c>
      <c r="D6" s="1">
        <v>0.2</v>
      </c>
      <c r="E6">
        <f>D6/100</f>
        <v>2E-3</v>
      </c>
      <c r="F6">
        <v>10.38</v>
      </c>
      <c r="G6">
        <v>43.21</v>
      </c>
      <c r="H6">
        <v>51.95</v>
      </c>
      <c r="J6">
        <f>35*F6/24-79*G6/600+H6/50</f>
        <v>10.487183333333334</v>
      </c>
      <c r="K6" s="2">
        <f>J6/100</f>
        <v>0.10487183333333334</v>
      </c>
      <c r="L6" s="2">
        <f>K6*D6</f>
        <v>2.0974366666666671E-2</v>
      </c>
      <c r="N6">
        <f>-LN(1-F6/100)</f>
        <v>0.10959167663009441</v>
      </c>
      <c r="O6">
        <f t="shared" ref="O6:O26" si="1">-LN(1-G6/100)</f>
        <v>0.56580993209875008</v>
      </c>
      <c r="P6">
        <f t="shared" ref="P6:P26" si="2">-LN(1-H6/100)</f>
        <v>0.73292805057179</v>
      </c>
      <c r="Q6" s="2">
        <f>EXP(-2*N6)</f>
        <v>0.80317444000000005</v>
      </c>
      <c r="R6" s="2">
        <f t="shared" ref="R6:S6" si="3">EXP(-2*O6)</f>
        <v>0.32251041000000008</v>
      </c>
      <c r="S6" s="2">
        <f t="shared" si="3"/>
        <v>0.23088024999999993</v>
      </c>
      <c r="T6" s="2">
        <f>SUMPRODUCT({1,5,10},N6:P6,Q6:S6)/(1^2*Q6+5^2*R6+10^2*S6)</f>
        <v>8.4265153396471379E-2</v>
      </c>
      <c r="U6" s="2">
        <f>T6*D6</f>
        <v>1.6853030679294275E-2</v>
      </c>
    </row>
    <row r="7" spans="1:21" x14ac:dyDescent="0.35">
      <c r="A7">
        <v>250</v>
      </c>
      <c r="B7" s="4">
        <f t="shared" ref="B7:B26" si="4">0.2/A7</f>
        <v>8.0000000000000004E-4</v>
      </c>
      <c r="C7" s="3">
        <f t="shared" si="0"/>
        <v>0.8</v>
      </c>
      <c r="D7" s="1">
        <v>0.2</v>
      </c>
      <c r="E7">
        <f t="shared" ref="E7:E26" si="5">D7/100</f>
        <v>2E-3</v>
      </c>
      <c r="F7">
        <v>9.6</v>
      </c>
      <c r="G7">
        <v>40.22</v>
      </c>
      <c r="H7">
        <v>47.32</v>
      </c>
      <c r="J7">
        <f t="shared" ref="J7:J26" si="6">35*F7/24-79*G7/600+H7/50</f>
        <v>9.6507666666666658</v>
      </c>
      <c r="K7" s="2">
        <f t="shared" ref="K7:K26" si="7">J7/100</f>
        <v>9.6507666666666658E-2</v>
      </c>
      <c r="L7" s="2">
        <f t="shared" ref="L7:L26" si="8">K7*D7</f>
        <v>1.9301533333333332E-2</v>
      </c>
      <c r="N7">
        <f t="shared" ref="N7:N26" si="9">-LN(1-F7/100)</f>
        <v>0.10092591858996053</v>
      </c>
      <c r="O7">
        <f t="shared" si="1"/>
        <v>0.51449902913229961</v>
      </c>
      <c r="P7">
        <f t="shared" si="2"/>
        <v>0.64093430911301119</v>
      </c>
      <c r="Q7" s="2">
        <f t="shared" ref="Q7:Q26" si="10">EXP(-2*N7)</f>
        <v>0.81721600000000005</v>
      </c>
      <c r="R7" s="2">
        <f t="shared" ref="R7:R26" si="11">EXP(-2*O7)</f>
        <v>0.35736483999999996</v>
      </c>
      <c r="S7" s="2">
        <f t="shared" ref="S7:S26" si="12">EXP(-2*P7)</f>
        <v>0.27751823999999992</v>
      </c>
      <c r="T7" s="2">
        <f>SUMPRODUCT({1,5,10},N7:P7,Q7:S7)/(1^2*Q7+5^2*R7+10^2*S7)</f>
        <v>7.4140609262859189E-2</v>
      </c>
      <c r="U7" s="2">
        <f t="shared" ref="U7:U26" si="13">T7*D7</f>
        <v>1.4828121852571839E-2</v>
      </c>
    </row>
    <row r="8" spans="1:21" x14ac:dyDescent="0.35">
      <c r="A8">
        <v>300</v>
      </c>
      <c r="B8" s="4">
        <f t="shared" si="4"/>
        <v>6.6666666666666675E-4</v>
      </c>
      <c r="C8" s="3">
        <f t="shared" si="0"/>
        <v>0.66666666666666674</v>
      </c>
      <c r="D8" s="1">
        <v>0.2</v>
      </c>
      <c r="E8">
        <f t="shared" si="5"/>
        <v>2E-3</v>
      </c>
      <c r="F8">
        <v>8.9</v>
      </c>
      <c r="G8">
        <v>39.53</v>
      </c>
      <c r="H8">
        <v>44.23</v>
      </c>
      <c r="J8">
        <f t="shared" si="6"/>
        <v>8.6589833333333335</v>
      </c>
      <c r="K8" s="2">
        <f t="shared" si="7"/>
        <v>8.6589833333333338E-2</v>
      </c>
      <c r="L8" s="2">
        <f t="shared" si="8"/>
        <v>1.7317966666666667E-2</v>
      </c>
      <c r="N8">
        <f t="shared" si="9"/>
        <v>9.3212381722178703E-2</v>
      </c>
      <c r="O8">
        <f t="shared" si="1"/>
        <v>0.50302281170296981</v>
      </c>
      <c r="P8">
        <f t="shared" si="2"/>
        <v>0.5839340955866289</v>
      </c>
      <c r="Q8" s="2">
        <f t="shared" si="10"/>
        <v>0.82992100000000002</v>
      </c>
      <c r="R8" s="2">
        <f t="shared" si="11"/>
        <v>0.36566209000000005</v>
      </c>
      <c r="S8" s="2">
        <f t="shared" si="12"/>
        <v>0.31102929000000007</v>
      </c>
      <c r="T8" s="2">
        <f>SUMPRODUCT({1,5,10},N8:P8,Q8:S8)/(1^2*Q8+5^2*R8+10^2*S8)</f>
        <v>6.8491486028800036E-2</v>
      </c>
      <c r="U8" s="2">
        <f t="shared" si="13"/>
        <v>1.3698297205760008E-2</v>
      </c>
    </row>
    <row r="9" spans="1:21" x14ac:dyDescent="0.35">
      <c r="A9">
        <v>350</v>
      </c>
      <c r="B9" s="4">
        <f t="shared" si="4"/>
        <v>5.7142857142857147E-4</v>
      </c>
      <c r="C9" s="3">
        <f t="shared" si="0"/>
        <v>0.57142857142857151</v>
      </c>
      <c r="D9" s="1">
        <v>0.2</v>
      </c>
      <c r="E9">
        <f t="shared" si="5"/>
        <v>2E-3</v>
      </c>
      <c r="F9">
        <v>8.0299999999999994</v>
      </c>
      <c r="G9">
        <v>36.96</v>
      </c>
      <c r="H9">
        <v>42.9</v>
      </c>
      <c r="J9">
        <f t="shared" si="6"/>
        <v>7.7020166666666645</v>
      </c>
      <c r="K9" s="2">
        <f t="shared" si="7"/>
        <v>7.702016666666664E-2</v>
      </c>
      <c r="L9" s="2">
        <f t="shared" si="8"/>
        <v>1.5404033333333329E-2</v>
      </c>
      <c r="N9">
        <f t="shared" si="9"/>
        <v>8.3707749073485174E-2</v>
      </c>
      <c r="O9">
        <f t="shared" si="1"/>
        <v>0.46140074043846757</v>
      </c>
      <c r="P9">
        <f t="shared" si="2"/>
        <v>0.56036606932612687</v>
      </c>
      <c r="Q9" s="2">
        <f t="shared" si="10"/>
        <v>0.84584808999999994</v>
      </c>
      <c r="R9" s="2">
        <f t="shared" si="11"/>
        <v>0.39740416000000006</v>
      </c>
      <c r="S9" s="2">
        <f t="shared" si="12"/>
        <v>0.32604099999999997</v>
      </c>
      <c r="T9" s="2">
        <f>SUMPRODUCT({1,5,10},N9:P9,Q9:S9)/(1^2*Q9+5^2*R9+10^2*S9)</f>
        <v>6.4875801884746342E-2</v>
      </c>
      <c r="U9" s="2">
        <f t="shared" si="13"/>
        <v>1.297516037694927E-2</v>
      </c>
    </row>
    <row r="10" spans="1:21" x14ac:dyDescent="0.35">
      <c r="A10">
        <v>400</v>
      </c>
      <c r="B10" s="4">
        <f t="shared" si="4"/>
        <v>5.0000000000000001E-4</v>
      </c>
      <c r="C10" s="3">
        <f t="shared" si="0"/>
        <v>0.5</v>
      </c>
      <c r="D10" s="1">
        <v>0.2</v>
      </c>
      <c r="E10">
        <f t="shared" si="5"/>
        <v>2E-3</v>
      </c>
      <c r="F10">
        <v>7.37</v>
      </c>
      <c r="G10">
        <v>35.85</v>
      </c>
      <c r="H10">
        <v>40.99</v>
      </c>
      <c r="J10">
        <f t="shared" si="6"/>
        <v>6.8474666666666666</v>
      </c>
      <c r="K10" s="2">
        <f t="shared" si="7"/>
        <v>6.847466666666667E-2</v>
      </c>
      <c r="L10" s="2">
        <f t="shared" si="8"/>
        <v>1.3694933333333334E-2</v>
      </c>
      <c r="N10">
        <f t="shared" si="9"/>
        <v>7.6557122722155216E-2</v>
      </c>
      <c r="O10">
        <f t="shared" si="1"/>
        <v>0.44394609492644599</v>
      </c>
      <c r="P10">
        <f t="shared" si="2"/>
        <v>0.52746326491901407</v>
      </c>
      <c r="Q10" s="2">
        <f t="shared" si="10"/>
        <v>0.85803169000000001</v>
      </c>
      <c r="R10" s="2">
        <f t="shared" si="11"/>
        <v>0.41152224999999998</v>
      </c>
      <c r="S10" s="2">
        <f t="shared" si="12"/>
        <v>0.34821800999999991</v>
      </c>
      <c r="T10" s="2">
        <f>SUMPRODUCT({1,5,10},N10:P10,Q10:S10)/(1^2*Q10+5^2*R10+10^2*S10)</f>
        <v>6.1257522723362857E-2</v>
      </c>
      <c r="U10" s="2">
        <f t="shared" si="13"/>
        <v>1.2251504544672573E-2</v>
      </c>
    </row>
    <row r="11" spans="1:21" x14ac:dyDescent="0.35">
      <c r="A11">
        <v>450</v>
      </c>
      <c r="B11" s="4">
        <f t="shared" si="4"/>
        <v>4.4444444444444447E-4</v>
      </c>
      <c r="C11" s="3">
        <f t="shared" si="0"/>
        <v>0.44444444444444448</v>
      </c>
      <c r="D11" s="1">
        <v>0.2</v>
      </c>
      <c r="E11">
        <f t="shared" si="5"/>
        <v>2E-3</v>
      </c>
      <c r="F11">
        <v>6.99</v>
      </c>
      <c r="G11">
        <v>32.21</v>
      </c>
      <c r="H11">
        <v>37.06</v>
      </c>
      <c r="J11">
        <f t="shared" si="6"/>
        <v>6.6939666666666664</v>
      </c>
      <c r="K11" s="2">
        <f t="shared" si="7"/>
        <v>6.6939666666666661E-2</v>
      </c>
      <c r="L11" s="2">
        <f t="shared" si="8"/>
        <v>1.3387933333333333E-2</v>
      </c>
      <c r="N11">
        <f t="shared" si="9"/>
        <v>7.2463171733715734E-2</v>
      </c>
      <c r="O11">
        <f t="shared" si="1"/>
        <v>0.38875549454521718</v>
      </c>
      <c r="P11">
        <f t="shared" si="2"/>
        <v>0.46298829435183064</v>
      </c>
      <c r="Q11" s="2">
        <f t="shared" si="10"/>
        <v>0.86508601000000007</v>
      </c>
      <c r="R11" s="2">
        <f t="shared" si="11"/>
        <v>0.45954840999999996</v>
      </c>
      <c r="S11" s="2">
        <f t="shared" si="12"/>
        <v>0.39614435999999992</v>
      </c>
      <c r="T11" s="2">
        <f>SUMPRODUCT({1,5,10},N11:P11,Q11:S11)/(1^2*Q11+5^2*R11+10^2*S11)</f>
        <v>5.3687582149578611E-2</v>
      </c>
      <c r="U11" s="2">
        <f t="shared" si="13"/>
        <v>1.0737516429915724E-2</v>
      </c>
    </row>
    <row r="12" spans="1:21" x14ac:dyDescent="0.35">
      <c r="A12">
        <v>500</v>
      </c>
      <c r="B12" s="4">
        <f t="shared" si="4"/>
        <v>4.0000000000000002E-4</v>
      </c>
      <c r="C12" s="3">
        <f t="shared" si="0"/>
        <v>0.4</v>
      </c>
      <c r="D12" s="1">
        <v>0.2</v>
      </c>
      <c r="E12">
        <f t="shared" si="5"/>
        <v>2E-3</v>
      </c>
      <c r="F12">
        <v>6.92</v>
      </c>
      <c r="G12">
        <v>30.6</v>
      </c>
      <c r="H12">
        <v>33.5</v>
      </c>
      <c r="J12">
        <f t="shared" si="6"/>
        <v>6.7326666666666668</v>
      </c>
      <c r="K12" s="2">
        <f t="shared" si="7"/>
        <v>6.7326666666666674E-2</v>
      </c>
      <c r="L12" s="2">
        <f t="shared" si="8"/>
        <v>1.3465333333333336E-2</v>
      </c>
      <c r="N12">
        <f t="shared" si="9"/>
        <v>7.1710847554000423E-2</v>
      </c>
      <c r="O12">
        <f t="shared" si="1"/>
        <v>0.36528331847533263</v>
      </c>
      <c r="P12">
        <f t="shared" si="2"/>
        <v>0.40796823832628287</v>
      </c>
      <c r="Q12" s="2">
        <f t="shared" si="10"/>
        <v>0.86638863999999993</v>
      </c>
      <c r="R12" s="2">
        <f t="shared" si="11"/>
        <v>0.4816359999999999</v>
      </c>
      <c r="S12" s="2">
        <f t="shared" si="12"/>
        <v>0.44222500000000003</v>
      </c>
      <c r="T12" s="2">
        <f>SUMPRODUCT({1,5,10},N12:P12,Q12:S12)/(1^2*Q12+5^2*R12+10^2*S12)</f>
        <v>4.8064854656005053E-2</v>
      </c>
      <c r="U12" s="2">
        <f t="shared" si="13"/>
        <v>9.6129709312010106E-3</v>
      </c>
    </row>
    <row r="13" spans="1:21" x14ac:dyDescent="0.35">
      <c r="A13">
        <v>550</v>
      </c>
      <c r="B13" s="4">
        <f t="shared" si="4"/>
        <v>3.6363636363636367E-4</v>
      </c>
      <c r="C13" s="3">
        <f t="shared" si="0"/>
        <v>0.36363636363636365</v>
      </c>
      <c r="D13" s="1">
        <v>0.2</v>
      </c>
      <c r="E13">
        <f t="shared" si="5"/>
        <v>2E-3</v>
      </c>
      <c r="F13">
        <v>6.69</v>
      </c>
      <c r="G13">
        <v>27.96</v>
      </c>
      <c r="H13">
        <v>31.31</v>
      </c>
      <c r="J13">
        <f t="shared" si="6"/>
        <v>6.7010499999999995</v>
      </c>
      <c r="K13" s="2">
        <f t="shared" si="7"/>
        <v>6.7010500000000001E-2</v>
      </c>
      <c r="L13" s="2">
        <f t="shared" si="8"/>
        <v>1.34021E-2</v>
      </c>
      <c r="N13">
        <f t="shared" si="9"/>
        <v>6.9242902742160717E-2</v>
      </c>
      <c r="O13">
        <f t="shared" si="1"/>
        <v>0.32794866568033615</v>
      </c>
      <c r="P13">
        <f t="shared" si="2"/>
        <v>0.37556655776230102</v>
      </c>
      <c r="Q13" s="2">
        <f t="shared" si="10"/>
        <v>0.87067561000000004</v>
      </c>
      <c r="R13" s="2">
        <f t="shared" si="11"/>
        <v>0.51897615999999991</v>
      </c>
      <c r="S13" s="2">
        <f t="shared" si="12"/>
        <v>0.47183161000000012</v>
      </c>
      <c r="T13" s="2">
        <f>SUMPRODUCT({1,5,10},N13:P13,Q13:S13)/(1^2*Q13+5^2*R13+10^2*S13)</f>
        <v>4.3968456436453203E-2</v>
      </c>
      <c r="U13" s="2">
        <f t="shared" si="13"/>
        <v>8.7936912872906402E-3</v>
      </c>
    </row>
    <row r="14" spans="1:21" x14ac:dyDescent="0.35">
      <c r="A14">
        <v>600</v>
      </c>
      <c r="B14" s="4">
        <f t="shared" si="4"/>
        <v>3.3333333333333338E-4</v>
      </c>
      <c r="C14" s="3">
        <f t="shared" si="0"/>
        <v>0.33333333333333337</v>
      </c>
      <c r="D14" s="1">
        <v>0.2</v>
      </c>
      <c r="E14">
        <f t="shared" si="5"/>
        <v>2E-3</v>
      </c>
      <c r="F14">
        <v>6.12</v>
      </c>
      <c r="G14">
        <v>25.13</v>
      </c>
      <c r="H14">
        <v>30.06</v>
      </c>
      <c r="J14">
        <f t="shared" si="6"/>
        <v>6.2174166666666668</v>
      </c>
      <c r="K14" s="2">
        <f t="shared" si="7"/>
        <v>6.2174166666666669E-2</v>
      </c>
      <c r="L14" s="2">
        <f t="shared" si="8"/>
        <v>1.2434833333333334E-2</v>
      </c>
      <c r="N14">
        <f t="shared" si="9"/>
        <v>6.3152815005268634E-2</v>
      </c>
      <c r="O14">
        <f t="shared" si="1"/>
        <v>0.2894169097454975</v>
      </c>
      <c r="P14">
        <f t="shared" si="2"/>
        <v>0.35753245435286157</v>
      </c>
      <c r="Q14" s="2">
        <f t="shared" si="10"/>
        <v>0.88134543999999992</v>
      </c>
      <c r="R14" s="2">
        <f t="shared" si="11"/>
        <v>0.56055169000000005</v>
      </c>
      <c r="S14" s="2">
        <f t="shared" si="12"/>
        <v>0.48916036000000002</v>
      </c>
      <c r="T14" s="2">
        <f>SUMPRODUCT({1,5,10},N14:P14,Q14:S14)/(1^2*Q14+5^2*R14+10^2*S14)</f>
        <v>4.0991757782529996E-2</v>
      </c>
      <c r="U14" s="2">
        <f t="shared" si="13"/>
        <v>8.1983515565059988E-3</v>
      </c>
    </row>
    <row r="15" spans="1:21" x14ac:dyDescent="0.35">
      <c r="A15">
        <v>650</v>
      </c>
      <c r="B15" s="4">
        <f t="shared" si="4"/>
        <v>3.076923076923077E-4</v>
      </c>
      <c r="C15" s="3">
        <f t="shared" si="0"/>
        <v>0.30769230769230771</v>
      </c>
      <c r="D15" s="1">
        <v>0.2</v>
      </c>
      <c r="E15">
        <f t="shared" si="5"/>
        <v>2E-3</v>
      </c>
      <c r="F15">
        <v>6.03</v>
      </c>
      <c r="G15">
        <v>22.8</v>
      </c>
      <c r="H15">
        <v>27.04</v>
      </c>
      <c r="J15">
        <f t="shared" si="6"/>
        <v>6.3325500000000003</v>
      </c>
      <c r="K15" s="2">
        <f t="shared" si="7"/>
        <v>6.3325500000000007E-2</v>
      </c>
      <c r="L15" s="2">
        <f t="shared" si="8"/>
        <v>1.2665100000000002E-2</v>
      </c>
      <c r="N15">
        <f t="shared" si="9"/>
        <v>6.2194603593117778E-2</v>
      </c>
      <c r="O15">
        <f t="shared" si="1"/>
        <v>0.25877072895736086</v>
      </c>
      <c r="P15">
        <f t="shared" si="2"/>
        <v>0.31525884022201539</v>
      </c>
      <c r="Q15" s="2">
        <f t="shared" si="10"/>
        <v>0.88303608999999994</v>
      </c>
      <c r="R15" s="2">
        <f t="shared" si="11"/>
        <v>0.59598400000000007</v>
      </c>
      <c r="S15" s="2">
        <f t="shared" si="12"/>
        <v>0.53231616000000004</v>
      </c>
      <c r="T15" s="2">
        <f>SUMPRODUCT({1,5,10},N15:P15,Q15:S15)/(1^2*Q15+5^2*R15+10^2*S15)</f>
        <v>3.6285402314804011E-2</v>
      </c>
      <c r="U15" s="2">
        <f t="shared" si="13"/>
        <v>7.2570804629608025E-3</v>
      </c>
    </row>
    <row r="16" spans="1:21" x14ac:dyDescent="0.35">
      <c r="A16">
        <v>700</v>
      </c>
      <c r="B16" s="4">
        <f t="shared" si="4"/>
        <v>2.8571428571428574E-4</v>
      </c>
      <c r="C16" s="3">
        <f t="shared" si="0"/>
        <v>0.28571428571428575</v>
      </c>
      <c r="D16" s="1">
        <v>0.2</v>
      </c>
      <c r="E16">
        <f t="shared" si="5"/>
        <v>2E-3</v>
      </c>
      <c r="F16">
        <v>6.18</v>
      </c>
      <c r="G16">
        <v>21.73</v>
      </c>
      <c r="H16">
        <v>25.18</v>
      </c>
      <c r="J16">
        <f t="shared" si="6"/>
        <v>6.6549833333333321</v>
      </c>
      <c r="K16" s="2">
        <f t="shared" si="7"/>
        <v>6.6549833333333322E-2</v>
      </c>
      <c r="L16" s="2">
        <f t="shared" si="8"/>
        <v>1.3309966666666666E-2</v>
      </c>
      <c r="N16">
        <f t="shared" si="9"/>
        <v>6.3792133087779368E-2</v>
      </c>
      <c r="O16">
        <f t="shared" si="1"/>
        <v>0.24500579817134469</v>
      </c>
      <c r="P16">
        <f t="shared" si="2"/>
        <v>0.29008495706809134</v>
      </c>
      <c r="Q16" s="2">
        <f t="shared" si="10"/>
        <v>0.88021924000000007</v>
      </c>
      <c r="R16" s="2">
        <f t="shared" si="11"/>
        <v>0.61261928999999993</v>
      </c>
      <c r="S16" s="2">
        <f t="shared" si="12"/>
        <v>0.55980323999999992</v>
      </c>
      <c r="T16" s="2">
        <f>SUMPRODUCT({1,5,10},N16:P16,Q16:S16)/(1^2*Q16+5^2*R16+10^2*S16)</f>
        <v>3.367506627625403E-2</v>
      </c>
      <c r="U16" s="2">
        <f t="shared" si="13"/>
        <v>6.7350132552508064E-3</v>
      </c>
    </row>
    <row r="17" spans="1:21" x14ac:dyDescent="0.35">
      <c r="A17">
        <v>750</v>
      </c>
      <c r="B17" s="4">
        <f t="shared" si="4"/>
        <v>2.6666666666666668E-4</v>
      </c>
      <c r="C17" s="3">
        <f t="shared" si="0"/>
        <v>0.26666666666666666</v>
      </c>
      <c r="D17" s="1">
        <v>0.2</v>
      </c>
      <c r="E17">
        <f t="shared" si="5"/>
        <v>2E-3</v>
      </c>
      <c r="F17">
        <v>5.49</v>
      </c>
      <c r="G17">
        <v>21.17</v>
      </c>
      <c r="H17">
        <v>22.38</v>
      </c>
      <c r="J17">
        <f t="shared" si="6"/>
        <v>5.6664666666666665</v>
      </c>
      <c r="K17" s="2">
        <f t="shared" si="7"/>
        <v>5.6664666666666669E-2</v>
      </c>
      <c r="L17" s="2">
        <f t="shared" si="8"/>
        <v>1.1332933333333335E-2</v>
      </c>
      <c r="N17">
        <f t="shared" si="9"/>
        <v>5.6464536981126578E-2</v>
      </c>
      <c r="O17">
        <f t="shared" si="1"/>
        <v>0.23787655091627449</v>
      </c>
      <c r="P17">
        <f t="shared" si="2"/>
        <v>0.25334506004733109</v>
      </c>
      <c r="Q17" s="2">
        <f t="shared" si="10"/>
        <v>0.89321401000000011</v>
      </c>
      <c r="R17" s="2">
        <f t="shared" si="11"/>
        <v>0.62141689</v>
      </c>
      <c r="S17" s="2">
        <f t="shared" si="12"/>
        <v>0.60248644000000007</v>
      </c>
      <c r="T17" s="2">
        <f>SUMPRODUCT({1,5,10},N17:P17,Q17:S17)/(1^2*Q17+5^2*R17+10^2*S17)</f>
        <v>3.0203302376055383E-2</v>
      </c>
      <c r="U17" s="2">
        <f t="shared" si="13"/>
        <v>6.0406604752110769E-3</v>
      </c>
    </row>
    <row r="18" spans="1:21" x14ac:dyDescent="0.35">
      <c r="A18">
        <v>800</v>
      </c>
      <c r="B18" s="4">
        <f t="shared" si="4"/>
        <v>2.5000000000000001E-4</v>
      </c>
      <c r="C18" s="3">
        <f t="shared" si="0"/>
        <v>0.25</v>
      </c>
      <c r="D18" s="1">
        <v>0.2</v>
      </c>
      <c r="E18">
        <f t="shared" si="5"/>
        <v>2E-3</v>
      </c>
      <c r="F18">
        <v>5.74</v>
      </c>
      <c r="G18">
        <v>19.579999999999998</v>
      </c>
      <c r="H18">
        <v>21.18</v>
      </c>
      <c r="J18">
        <f t="shared" si="6"/>
        <v>6.2164000000000001</v>
      </c>
      <c r="K18" s="2">
        <f t="shared" si="7"/>
        <v>6.2164000000000004E-2</v>
      </c>
      <c r="L18" s="2">
        <f t="shared" si="8"/>
        <v>1.2432800000000001E-2</v>
      </c>
      <c r="N18">
        <f t="shared" si="9"/>
        <v>5.9113264492506583E-2</v>
      </c>
      <c r="O18">
        <f t="shared" si="1"/>
        <v>0.21790728451896338</v>
      </c>
      <c r="P18">
        <f t="shared" si="2"/>
        <v>0.23800341422123372</v>
      </c>
      <c r="Q18" s="2">
        <f t="shared" si="10"/>
        <v>0.88849475999999994</v>
      </c>
      <c r="R18" s="2">
        <f t="shared" si="11"/>
        <v>0.64673764</v>
      </c>
      <c r="S18" s="2">
        <f t="shared" si="12"/>
        <v>0.62125923999999999</v>
      </c>
      <c r="T18" s="2">
        <f>SUMPRODUCT({1,5,10},N18:P18,Q18:S18)/(1^2*Q18+5^2*R18+10^2*S18)</f>
        <v>2.8235709717135245E-2</v>
      </c>
      <c r="U18" s="2">
        <f t="shared" si="13"/>
        <v>5.6471419434270496E-3</v>
      </c>
    </row>
    <row r="19" spans="1:21" x14ac:dyDescent="0.35">
      <c r="A19">
        <v>850</v>
      </c>
      <c r="B19" s="4">
        <f t="shared" si="4"/>
        <v>2.3529411764705883E-4</v>
      </c>
      <c r="C19" s="3">
        <f t="shared" si="0"/>
        <v>0.23529411764705882</v>
      </c>
      <c r="D19" s="1">
        <v>0.2</v>
      </c>
      <c r="E19">
        <f t="shared" si="5"/>
        <v>2E-3</v>
      </c>
      <c r="F19">
        <v>6.01</v>
      </c>
      <c r="G19">
        <v>17.71</v>
      </c>
      <c r="H19">
        <v>20.6</v>
      </c>
      <c r="J19">
        <f t="shared" si="6"/>
        <v>6.8447666666666658</v>
      </c>
      <c r="K19" s="2">
        <f t="shared" si="7"/>
        <v>6.8447666666666657E-2</v>
      </c>
      <c r="L19" s="2">
        <f t="shared" si="8"/>
        <v>1.3689533333333332E-2</v>
      </c>
      <c r="N19">
        <f t="shared" si="9"/>
        <v>6.198179235588136E-2</v>
      </c>
      <c r="O19">
        <f t="shared" si="1"/>
        <v>0.19492059237046985</v>
      </c>
      <c r="P19">
        <f t="shared" si="2"/>
        <v>0.23067181773500128</v>
      </c>
      <c r="Q19" s="2">
        <f t="shared" si="10"/>
        <v>0.88341200999999991</v>
      </c>
      <c r="R19" s="2">
        <f t="shared" si="11"/>
        <v>0.67716440999999994</v>
      </c>
      <c r="S19" s="2">
        <f t="shared" si="12"/>
        <v>0.63043600000000011</v>
      </c>
      <c r="T19" s="2">
        <f>SUMPRODUCT({1,5,10},N19:P19,Q19:S19)/(1^2*Q19+5^2*R19+10^2*S19)</f>
        <v>2.6824933222704656E-2</v>
      </c>
      <c r="U19" s="2">
        <f t="shared" si="13"/>
        <v>5.3649866445409315E-3</v>
      </c>
    </row>
    <row r="20" spans="1:21" x14ac:dyDescent="0.35">
      <c r="A20">
        <v>900</v>
      </c>
      <c r="B20" s="4">
        <f t="shared" si="4"/>
        <v>2.2222222222222223E-4</v>
      </c>
      <c r="C20" s="3">
        <f t="shared" si="0"/>
        <v>0.22222222222222224</v>
      </c>
      <c r="D20" s="1">
        <v>0.2</v>
      </c>
      <c r="E20">
        <f t="shared" si="5"/>
        <v>2E-3</v>
      </c>
      <c r="F20">
        <v>6.05</v>
      </c>
      <c r="G20">
        <v>16.510000000000002</v>
      </c>
      <c r="H20">
        <v>19.899999999999999</v>
      </c>
      <c r="J20">
        <f t="shared" si="6"/>
        <v>7.0470999999999986</v>
      </c>
      <c r="K20" s="2">
        <f t="shared" si="7"/>
        <v>7.0470999999999992E-2</v>
      </c>
      <c r="L20" s="2">
        <f t="shared" si="8"/>
        <v>1.4094199999999999E-2</v>
      </c>
      <c r="N20">
        <f t="shared" si="9"/>
        <v>6.2407460128617046E-2</v>
      </c>
      <c r="O20">
        <f t="shared" si="1"/>
        <v>0.18044332178218231</v>
      </c>
      <c r="P20">
        <f t="shared" si="2"/>
        <v>0.22189433191377778</v>
      </c>
      <c r="Q20" s="2">
        <f t="shared" si="10"/>
        <v>0.88266025000000004</v>
      </c>
      <c r="R20" s="2">
        <f t="shared" si="11"/>
        <v>0.69705800999999989</v>
      </c>
      <c r="S20" s="2">
        <f t="shared" si="12"/>
        <v>0.64160100000000009</v>
      </c>
      <c r="T20" s="2">
        <f>SUMPRODUCT({1,5,10},N20:P20,Q20:S20)/(1^2*Q20+5^2*R20+10^2*S20)</f>
        <v>2.5556909519068277E-2</v>
      </c>
      <c r="U20" s="2">
        <f t="shared" si="13"/>
        <v>5.1113819038136558E-3</v>
      </c>
    </row>
    <row r="21" spans="1:21" x14ac:dyDescent="0.35">
      <c r="A21">
        <v>950</v>
      </c>
      <c r="B21" s="4">
        <f t="shared" si="4"/>
        <v>2.105263157894737E-4</v>
      </c>
      <c r="C21" s="3">
        <f t="shared" si="0"/>
        <v>0.2105263157894737</v>
      </c>
      <c r="D21" s="1">
        <v>0.2</v>
      </c>
      <c r="E21">
        <f t="shared" si="5"/>
        <v>2E-3</v>
      </c>
      <c r="F21">
        <v>5.57</v>
      </c>
      <c r="G21">
        <v>15.69</v>
      </c>
      <c r="H21">
        <v>19.489999999999998</v>
      </c>
      <c r="J21">
        <f t="shared" si="6"/>
        <v>6.4468666666666667</v>
      </c>
      <c r="K21" s="2">
        <f t="shared" si="7"/>
        <v>6.4468666666666674E-2</v>
      </c>
      <c r="L21" s="2">
        <f t="shared" si="8"/>
        <v>1.2893733333333336E-2</v>
      </c>
      <c r="N21">
        <f t="shared" si="9"/>
        <v>5.7311366713113522E-2</v>
      </c>
      <c r="O21">
        <f t="shared" si="1"/>
        <v>0.17066970405350712</v>
      </c>
      <c r="P21">
        <f t="shared" si="2"/>
        <v>0.21678878567620194</v>
      </c>
      <c r="Q21" s="2">
        <f t="shared" si="10"/>
        <v>0.89170249000000001</v>
      </c>
      <c r="R21" s="2">
        <f t="shared" si="11"/>
        <v>0.71081760999999999</v>
      </c>
      <c r="S21" s="2">
        <f t="shared" si="12"/>
        <v>0.64818601000000009</v>
      </c>
      <c r="T21" s="2">
        <f>SUMPRODUCT({1,5,10},N21:P21,Q21:S21)/(1^2*Q21+5^2*R21+10^2*S21)</f>
        <v>2.4710781572620161E-2</v>
      </c>
      <c r="U21" s="2">
        <f t="shared" si="13"/>
        <v>4.9421563145240323E-3</v>
      </c>
    </row>
    <row r="22" spans="1:21" x14ac:dyDescent="0.35">
      <c r="A22">
        <v>1000</v>
      </c>
      <c r="B22" s="4">
        <f t="shared" si="4"/>
        <v>2.0000000000000001E-4</v>
      </c>
      <c r="C22" s="3">
        <f t="shared" si="0"/>
        <v>0.2</v>
      </c>
      <c r="D22" s="1">
        <v>0.2</v>
      </c>
      <c r="E22">
        <f t="shared" si="5"/>
        <v>2E-3</v>
      </c>
      <c r="F22">
        <v>5.46</v>
      </c>
      <c r="G22">
        <v>16.190000000000001</v>
      </c>
      <c r="H22">
        <v>18.190000000000001</v>
      </c>
      <c r="J22">
        <f t="shared" si="6"/>
        <v>6.1946166666666667</v>
      </c>
      <c r="K22" s="2">
        <f t="shared" si="7"/>
        <v>6.1946166666666663E-2</v>
      </c>
      <c r="L22" s="2">
        <f t="shared" si="8"/>
        <v>1.2389233333333333E-2</v>
      </c>
      <c r="N22">
        <f t="shared" si="9"/>
        <v>5.6147160623001048E-2</v>
      </c>
      <c r="O22">
        <f t="shared" si="1"/>
        <v>0.1766178538772766</v>
      </c>
      <c r="P22">
        <f t="shared" si="2"/>
        <v>0.20077070046248446</v>
      </c>
      <c r="Q22" s="2">
        <f t="shared" si="10"/>
        <v>0.89378116000000007</v>
      </c>
      <c r="R22" s="2">
        <f t="shared" si="11"/>
        <v>0.70241160999999996</v>
      </c>
      <c r="S22" s="2">
        <f t="shared" si="12"/>
        <v>0.66928761000000003</v>
      </c>
      <c r="T22" s="2">
        <f>SUMPRODUCT({1,5,10},N22:P22,Q22:S22)/(1^2*Q22+5^2*R22+10^2*S22)</f>
        <v>2.359032601389156E-2</v>
      </c>
      <c r="U22" s="2">
        <f t="shared" si="13"/>
        <v>4.718065202778312E-3</v>
      </c>
    </row>
    <row r="23" spans="1:21" x14ac:dyDescent="0.35">
      <c r="A23">
        <v>1050</v>
      </c>
      <c r="B23" s="4">
        <f t="shared" si="4"/>
        <v>1.9047619047619048E-4</v>
      </c>
      <c r="C23" s="3">
        <f t="shared" si="0"/>
        <v>0.19047619047619049</v>
      </c>
      <c r="D23" s="1">
        <v>0.2</v>
      </c>
      <c r="E23">
        <f t="shared" si="5"/>
        <v>2E-3</v>
      </c>
      <c r="F23">
        <v>4.7300000000000004</v>
      </c>
      <c r="G23">
        <v>15.28</v>
      </c>
      <c r="H23">
        <v>17.05</v>
      </c>
      <c r="J23">
        <f t="shared" si="6"/>
        <v>5.2270500000000011</v>
      </c>
      <c r="K23" s="2">
        <f t="shared" si="7"/>
        <v>5.2270500000000011E-2</v>
      </c>
      <c r="L23" s="2">
        <f t="shared" si="8"/>
        <v>1.0454100000000003E-2</v>
      </c>
      <c r="N23">
        <f t="shared" si="9"/>
        <v>4.8455220269403368E-2</v>
      </c>
      <c r="O23">
        <f t="shared" si="1"/>
        <v>0.1658184846949404</v>
      </c>
      <c r="P23">
        <f t="shared" si="2"/>
        <v>0.18693216935163784</v>
      </c>
      <c r="Q23" s="2">
        <f t="shared" si="10"/>
        <v>0.90763728999999993</v>
      </c>
      <c r="R23" s="2">
        <f t="shared" si="11"/>
        <v>0.71774783999999991</v>
      </c>
      <c r="S23" s="2">
        <f t="shared" si="12"/>
        <v>0.68807024999999999</v>
      </c>
      <c r="T23" s="2">
        <f>SUMPRODUCT({1,5,10},N23:P23,Q23:S23)/(1^2*Q23+5^2*R23+10^2*S23)</f>
        <v>2.1963492625995024E-2</v>
      </c>
      <c r="U23" s="2">
        <f t="shared" si="13"/>
        <v>4.3926985251990054E-3</v>
      </c>
    </row>
    <row r="24" spans="1:21" x14ac:dyDescent="0.35">
      <c r="A24">
        <v>1100</v>
      </c>
      <c r="B24" s="4">
        <f t="shared" si="4"/>
        <v>1.8181818181818183E-4</v>
      </c>
      <c r="C24" s="3">
        <f t="shared" si="0"/>
        <v>0.18181818181818182</v>
      </c>
      <c r="D24" s="1">
        <v>0.2</v>
      </c>
      <c r="E24">
        <f t="shared" si="5"/>
        <v>2E-3</v>
      </c>
      <c r="F24">
        <v>4.51</v>
      </c>
      <c r="G24">
        <v>13.61</v>
      </c>
      <c r="H24">
        <v>16.079999999999998</v>
      </c>
      <c r="J24">
        <f t="shared" si="6"/>
        <v>5.1067</v>
      </c>
      <c r="K24" s="2">
        <f t="shared" si="7"/>
        <v>5.1067000000000001E-2</v>
      </c>
      <c r="L24" s="2">
        <f t="shared" si="8"/>
        <v>1.0213400000000001E-2</v>
      </c>
      <c r="N24">
        <f t="shared" si="9"/>
        <v>4.6148656025980249E-2</v>
      </c>
      <c r="O24">
        <f t="shared" si="1"/>
        <v>0.14629825761729856</v>
      </c>
      <c r="P24">
        <f t="shared" si="2"/>
        <v>0.17530622190004957</v>
      </c>
      <c r="Q24" s="2">
        <f t="shared" si="10"/>
        <v>0.91183400999999997</v>
      </c>
      <c r="R24" s="2">
        <f t="shared" si="11"/>
        <v>0.74632321000000001</v>
      </c>
      <c r="S24" s="2">
        <f t="shared" si="12"/>
        <v>0.7042566400000001</v>
      </c>
      <c r="T24" s="2">
        <f>SUMPRODUCT({1,5,10},N24:P24,Q24:S24)/(1^2*Q24+5^2*R24+10^2*S24)</f>
        <v>2.0252267762430172E-2</v>
      </c>
      <c r="U24" s="2">
        <f t="shared" si="13"/>
        <v>4.0504535524860342E-3</v>
      </c>
    </row>
    <row r="25" spans="1:21" x14ac:dyDescent="0.35">
      <c r="A25">
        <v>1150</v>
      </c>
      <c r="B25" s="4">
        <f t="shared" si="4"/>
        <v>1.7391304347826088E-4</v>
      </c>
      <c r="C25" s="3">
        <f t="shared" si="0"/>
        <v>0.17391304347826089</v>
      </c>
      <c r="D25" s="1">
        <v>0.2</v>
      </c>
      <c r="E25">
        <f t="shared" si="5"/>
        <v>2E-3</v>
      </c>
      <c r="F25">
        <v>5.42</v>
      </c>
      <c r="G25">
        <v>12.12</v>
      </c>
      <c r="H25">
        <v>17.37</v>
      </c>
      <c r="J25">
        <f t="shared" si="6"/>
        <v>6.6557666666666666</v>
      </c>
      <c r="K25" s="2">
        <f t="shared" si="7"/>
        <v>6.6557666666666668E-2</v>
      </c>
      <c r="L25" s="2">
        <f t="shared" si="8"/>
        <v>1.3311533333333334E-2</v>
      </c>
      <c r="N25">
        <f t="shared" si="9"/>
        <v>5.5724148772361676E-2</v>
      </c>
      <c r="O25">
        <f t="shared" si="1"/>
        <v>0.12919793847168187</v>
      </c>
      <c r="P25">
        <f t="shared" si="2"/>
        <v>0.19079737527499832</v>
      </c>
      <c r="Q25" s="2">
        <f t="shared" si="10"/>
        <v>0.89453763999999991</v>
      </c>
      <c r="R25" s="2">
        <f t="shared" si="11"/>
        <v>0.7722894400000001</v>
      </c>
      <c r="S25" s="2">
        <f t="shared" si="12"/>
        <v>0.68277169000000004</v>
      </c>
      <c r="T25" s="2">
        <f>SUMPRODUCT({1,5,10},N25:P25,Q25:S25)/(1^2*Q25+5^2*R25+10^2*S25)</f>
        <v>2.0925304650903701E-2</v>
      </c>
      <c r="U25" s="2">
        <f t="shared" si="13"/>
        <v>4.1850609301807406E-3</v>
      </c>
    </row>
    <row r="26" spans="1:21" x14ac:dyDescent="0.35">
      <c r="A26">
        <v>1200</v>
      </c>
      <c r="B26" s="4">
        <f t="shared" si="4"/>
        <v>1.6666666666666669E-4</v>
      </c>
      <c r="C26" s="3">
        <f t="shared" si="0"/>
        <v>0.16666666666666669</v>
      </c>
      <c r="D26" s="1">
        <v>0.2</v>
      </c>
      <c r="E26">
        <f t="shared" si="5"/>
        <v>2E-3</v>
      </c>
      <c r="F26">
        <v>4.68</v>
      </c>
      <c r="G26">
        <v>11.58</v>
      </c>
      <c r="H26">
        <v>16.53</v>
      </c>
      <c r="J26">
        <f t="shared" si="6"/>
        <v>5.6308999999999987</v>
      </c>
      <c r="K26" s="2">
        <f t="shared" si="7"/>
        <v>5.6308999999999984E-2</v>
      </c>
      <c r="L26" s="2">
        <f t="shared" si="8"/>
        <v>1.1261799999999997E-2</v>
      </c>
      <c r="N26">
        <f t="shared" si="9"/>
        <v>4.7930533757549944E-2</v>
      </c>
      <c r="O26">
        <f t="shared" si="1"/>
        <v>0.12307199758999424</v>
      </c>
      <c r="P26">
        <f t="shared" si="2"/>
        <v>0.18068290012544608</v>
      </c>
      <c r="Q26" s="2">
        <f t="shared" si="10"/>
        <v>0.9085902400000001</v>
      </c>
      <c r="R26" s="2">
        <f t="shared" si="11"/>
        <v>0.78180963999999997</v>
      </c>
      <c r="S26" s="2">
        <f t="shared" si="12"/>
        <v>0.69672409000000002</v>
      </c>
      <c r="T26" s="2">
        <f>SUMPRODUCT({1,5,10},N26:P26,Q26:S26)/(1^2*Q26+5^2*R26+10^2*S26)</f>
        <v>1.9788963488934448E-2</v>
      </c>
      <c r="U26" s="2">
        <f t="shared" si="13"/>
        <v>3.9577926977868898E-3</v>
      </c>
    </row>
  </sheetData>
  <pageMargins left="0.70866141732283472" right="0.70866141732283472" top="0.74803149606299213" bottom="0.74803149606299213" header="0.31496062992125984" footer="0.31496062992125984"/>
  <pageSetup scale="60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</row>
    <row r="2" spans="1:21" x14ac:dyDescent="0.35">
      <c r="A2" s="5" t="s">
        <v>0</v>
      </c>
      <c r="D2">
        <v>0.35</v>
      </c>
    </row>
    <row r="3" spans="1:21" x14ac:dyDescent="0.35">
      <c r="A3" s="5" t="s">
        <v>115</v>
      </c>
      <c r="D3" t="s">
        <v>126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N5" s="6" t="s">
        <v>66</v>
      </c>
      <c r="O5" s="6" t="s">
        <v>67</v>
      </c>
      <c r="P5" s="6" t="s">
        <v>68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1.7499999999999998E-3</v>
      </c>
      <c r="C6" s="3">
        <f t="shared" ref="C6:C26" si="0">B6*1000</f>
        <v>1.7499999999999998</v>
      </c>
      <c r="D6" s="1">
        <v>0.35</v>
      </c>
      <c r="E6">
        <f>D6/100</f>
        <v>3.4999999999999996E-3</v>
      </c>
      <c r="F6" s="1">
        <v>36.950000000000003</v>
      </c>
      <c r="G6" s="1">
        <v>68.209999999999994</v>
      </c>
      <c r="H6" s="1">
        <v>80.180000000000007</v>
      </c>
      <c r="J6">
        <f>35*F6/24-79*G6/600+H6/50</f>
        <v>46.50803333333333</v>
      </c>
      <c r="K6" s="2">
        <f>J6/100</f>
        <v>0.46508033333333332</v>
      </c>
      <c r="L6" s="2">
        <f>K6*D6</f>
        <v>0.16277811666666664</v>
      </c>
      <c r="N6">
        <f>-LN(1-F6/100)</f>
        <v>0.46124212357716288</v>
      </c>
      <c r="O6">
        <f t="shared" ref="O6:P26" si="1">-LN(1-G6/100)</f>
        <v>1.1460184110653797</v>
      </c>
      <c r="P6">
        <f t="shared" si="1"/>
        <v>1.6184786570862497</v>
      </c>
      <c r="Q6" s="2">
        <f>EXP(-2*N6)</f>
        <v>0.39753024999999992</v>
      </c>
      <c r="R6" s="2">
        <f t="shared" ref="R6:S21" si="2">EXP(-2*O6)</f>
        <v>0.10106041000000006</v>
      </c>
      <c r="S6" s="2">
        <f t="shared" si="2"/>
        <v>3.9283239999999976E-2</v>
      </c>
      <c r="T6" s="2">
        <f>SUMPRODUCT({1,5,10},N6:P6,Q6:S6)/(1^2*Q6+5^2*R6+10^2*S6)</f>
        <v>0.20405131752071975</v>
      </c>
      <c r="U6" s="2">
        <f>T6*D6</f>
        <v>7.1417961132251906E-2</v>
      </c>
    </row>
    <row r="7" spans="1:21" x14ac:dyDescent="0.35">
      <c r="A7">
        <v>250</v>
      </c>
      <c r="B7" s="4">
        <f t="shared" ref="B7:B26" si="3">D7/A7</f>
        <v>1.4E-3</v>
      </c>
      <c r="C7" s="3">
        <f t="shared" si="0"/>
        <v>1.4</v>
      </c>
      <c r="D7" s="1">
        <v>0.35</v>
      </c>
      <c r="E7">
        <f t="shared" ref="E7:E26" si="4">D7/100</f>
        <v>3.4999999999999996E-3</v>
      </c>
      <c r="F7" s="1">
        <v>33.89</v>
      </c>
      <c r="G7" s="1">
        <v>64.400000000000006</v>
      </c>
      <c r="H7" s="1">
        <v>77.349999999999994</v>
      </c>
      <c r="J7">
        <f t="shared" ref="J7:J26" si="5">35*F7/24-79*G7/600+H7/50</f>
        <v>42.490583333333333</v>
      </c>
      <c r="K7" s="2">
        <f t="shared" ref="K7:K26" si="6">J7/100</f>
        <v>0.42490583333333332</v>
      </c>
      <c r="L7" s="2">
        <f t="shared" ref="L7:L26" si="7">K7*D7</f>
        <v>0.14871704166666666</v>
      </c>
      <c r="N7">
        <f t="shared" ref="N7:N26" si="8">-LN(1-F7/100)</f>
        <v>0.4138501646426046</v>
      </c>
      <c r="O7">
        <f t="shared" si="1"/>
        <v>1.0328245481301066</v>
      </c>
      <c r="P7">
        <f t="shared" si="1"/>
        <v>1.4850103340590481</v>
      </c>
      <c r="Q7" s="2">
        <f t="shared" ref="Q7:S26" si="9">EXP(-2*N7)</f>
        <v>0.43705321000000003</v>
      </c>
      <c r="R7" s="2">
        <f t="shared" si="2"/>
        <v>0.12673599999999999</v>
      </c>
      <c r="S7" s="2">
        <f t="shared" si="2"/>
        <v>5.1302250000000021E-2</v>
      </c>
      <c r="T7" s="2">
        <f>SUMPRODUCT({1,5,10},N7:P7,Q7:S7)/(1^2*Q7+5^2*R7+10^2*S7)</f>
        <v>0.18283623529671805</v>
      </c>
      <c r="U7" s="2">
        <f t="shared" ref="U7:U26" si="10">T7*D7</f>
        <v>6.3992682353851318E-2</v>
      </c>
    </row>
    <row r="8" spans="1:21" x14ac:dyDescent="0.35">
      <c r="A8">
        <v>300</v>
      </c>
      <c r="B8" s="4">
        <f t="shared" si="3"/>
        <v>1.1666666666666665E-3</v>
      </c>
      <c r="C8" s="3">
        <f t="shared" si="0"/>
        <v>1.1666666666666665</v>
      </c>
      <c r="D8" s="1">
        <v>0.35</v>
      </c>
      <c r="E8">
        <f t="shared" si="4"/>
        <v>3.4999999999999996E-3</v>
      </c>
      <c r="F8" s="1">
        <v>29.87</v>
      </c>
      <c r="G8" s="1">
        <v>60.02</v>
      </c>
      <c r="H8" s="1">
        <v>71.45</v>
      </c>
      <c r="J8">
        <f t="shared" si="5"/>
        <v>37.086783333333337</v>
      </c>
      <c r="K8" s="2">
        <f t="shared" si="6"/>
        <v>0.37086783333333334</v>
      </c>
      <c r="L8" s="2">
        <f t="shared" si="7"/>
        <v>0.12980374166666667</v>
      </c>
      <c r="N8">
        <f t="shared" si="8"/>
        <v>0.35481952343927226</v>
      </c>
      <c r="O8">
        <f t="shared" si="1"/>
        <v>0.9167908569158375</v>
      </c>
      <c r="P8">
        <f t="shared" si="1"/>
        <v>1.2535132498860722</v>
      </c>
      <c r="Q8" s="2">
        <f t="shared" si="9"/>
        <v>0.49182169000000003</v>
      </c>
      <c r="R8" s="2">
        <f t="shared" si="2"/>
        <v>0.15984003999999996</v>
      </c>
      <c r="S8" s="2">
        <f t="shared" si="2"/>
        <v>8.1510249999999992E-2</v>
      </c>
      <c r="T8" s="2">
        <f>SUMPRODUCT({1,5,10},N8:P8,Q8:S8)/(1^2*Q8+5^2*R8+10^2*S8)</f>
        <v>0.15262065062780009</v>
      </c>
      <c r="U8" s="2">
        <f t="shared" si="10"/>
        <v>5.341722771973003E-2</v>
      </c>
    </row>
    <row r="9" spans="1:21" x14ac:dyDescent="0.35">
      <c r="A9">
        <v>350</v>
      </c>
      <c r="B9" s="4">
        <f t="shared" si="3"/>
        <v>1E-3</v>
      </c>
      <c r="C9" s="3">
        <f t="shared" si="0"/>
        <v>1</v>
      </c>
      <c r="D9" s="1">
        <v>0.35</v>
      </c>
      <c r="E9">
        <f t="shared" si="4"/>
        <v>3.4999999999999996E-3</v>
      </c>
      <c r="F9" s="1">
        <v>27.74</v>
      </c>
      <c r="G9" s="1">
        <v>58.6</v>
      </c>
      <c r="H9" s="1">
        <v>66.13</v>
      </c>
      <c r="J9">
        <f t="shared" si="5"/>
        <v>34.061100000000003</v>
      </c>
      <c r="K9" s="2">
        <f t="shared" si="6"/>
        <v>0.34061100000000005</v>
      </c>
      <c r="L9" s="2">
        <f t="shared" si="7"/>
        <v>0.11921385000000001</v>
      </c>
      <c r="N9">
        <f t="shared" si="8"/>
        <v>0.32489946026859717</v>
      </c>
      <c r="O9">
        <f t="shared" si="1"/>
        <v>0.88188930515682262</v>
      </c>
      <c r="P9">
        <f t="shared" si="1"/>
        <v>1.082640519158411</v>
      </c>
      <c r="Q9" s="2">
        <f t="shared" si="9"/>
        <v>0.52215076000000005</v>
      </c>
      <c r="R9" s="2">
        <f t="shared" si="2"/>
        <v>0.17139600000000002</v>
      </c>
      <c r="S9" s="2">
        <f t="shared" si="2"/>
        <v>0.11471769000000001</v>
      </c>
      <c r="T9" s="2">
        <f>SUMPRODUCT({1,5,10},N9:P9,Q9:S9)/(1^2*Q9+5^2*R9+10^2*S9)</f>
        <v>0.13314160506551787</v>
      </c>
      <c r="U9" s="2">
        <f t="shared" si="10"/>
        <v>4.6599561772931251E-2</v>
      </c>
    </row>
    <row r="10" spans="1:21" x14ac:dyDescent="0.35">
      <c r="A10">
        <v>400</v>
      </c>
      <c r="B10" s="4">
        <f t="shared" si="3"/>
        <v>8.7499999999999991E-4</v>
      </c>
      <c r="C10" s="3">
        <f t="shared" si="0"/>
        <v>0.87499999999999989</v>
      </c>
      <c r="D10" s="1">
        <v>0.35</v>
      </c>
      <c r="E10">
        <f t="shared" si="4"/>
        <v>3.4999999999999996E-3</v>
      </c>
      <c r="F10" s="1">
        <v>25.12</v>
      </c>
      <c r="G10" s="1">
        <v>55.1</v>
      </c>
      <c r="H10" s="1">
        <v>60.29</v>
      </c>
      <c r="J10">
        <f t="shared" si="5"/>
        <v>30.584299999999999</v>
      </c>
      <c r="K10" s="2">
        <f t="shared" si="6"/>
        <v>0.30584299999999998</v>
      </c>
      <c r="L10" s="2">
        <f t="shared" si="7"/>
        <v>0.10704504999999999</v>
      </c>
      <c r="N10">
        <f t="shared" si="8"/>
        <v>0.28928335381875486</v>
      </c>
      <c r="O10">
        <f t="shared" si="1"/>
        <v>0.80073239123988282</v>
      </c>
      <c r="P10">
        <f t="shared" si="1"/>
        <v>0.9235671408449313</v>
      </c>
      <c r="Q10" s="2">
        <f t="shared" si="9"/>
        <v>0.56070143999999988</v>
      </c>
      <c r="R10" s="2">
        <f t="shared" si="2"/>
        <v>0.20160099999999997</v>
      </c>
      <c r="S10" s="2">
        <f t="shared" si="2"/>
        <v>0.15768841</v>
      </c>
      <c r="T10" s="2">
        <f>SUMPRODUCT({1,5,10},N10:P10,Q10:S10)/(1^2*Q10+5^2*R10+10^2*S10)</f>
        <v>0.11351199286450303</v>
      </c>
      <c r="U10" s="2">
        <f t="shared" si="10"/>
        <v>3.9729197502576058E-2</v>
      </c>
    </row>
    <row r="11" spans="1:21" x14ac:dyDescent="0.35">
      <c r="A11">
        <v>450</v>
      </c>
      <c r="B11" s="4">
        <f t="shared" si="3"/>
        <v>7.7777777777777773E-4</v>
      </c>
      <c r="C11" s="3">
        <f t="shared" si="0"/>
        <v>0.77777777777777768</v>
      </c>
      <c r="D11" s="1">
        <v>0.35</v>
      </c>
      <c r="E11">
        <f t="shared" si="4"/>
        <v>3.4999999999999996E-3</v>
      </c>
      <c r="F11" s="1">
        <v>22.85</v>
      </c>
      <c r="G11" s="1">
        <v>51.39</v>
      </c>
      <c r="H11" s="1">
        <v>57.92</v>
      </c>
      <c r="J11">
        <f t="shared" si="5"/>
        <v>27.714966666666665</v>
      </c>
      <c r="K11" s="2">
        <f t="shared" si="6"/>
        <v>0.27714966666666663</v>
      </c>
      <c r="L11" s="2">
        <f t="shared" si="7"/>
        <v>9.7002383333333317E-2</v>
      </c>
      <c r="N11">
        <f t="shared" si="8"/>
        <v>0.25941860717892157</v>
      </c>
      <c r="O11">
        <f t="shared" si="1"/>
        <v>0.72134091493072727</v>
      </c>
      <c r="P11">
        <f t="shared" si="1"/>
        <v>0.86559761755863707</v>
      </c>
      <c r="Q11" s="2">
        <f t="shared" si="9"/>
        <v>0.59521225</v>
      </c>
      <c r="R11" s="2">
        <f t="shared" si="2"/>
        <v>0.23629320999999998</v>
      </c>
      <c r="S11" s="2">
        <f t="shared" si="2"/>
        <v>0.17707263999999995</v>
      </c>
      <c r="T11" s="2">
        <f>SUMPRODUCT({1,5,10},N11:P11,Q11:S11)/(1^2*Q11+5^2*R11+10^2*S11)</f>
        <v>0.10489078000378096</v>
      </c>
      <c r="U11" s="2">
        <f t="shared" si="10"/>
        <v>3.6711773001323333E-2</v>
      </c>
    </row>
    <row r="12" spans="1:21" x14ac:dyDescent="0.35">
      <c r="A12">
        <v>500</v>
      </c>
      <c r="B12" s="4">
        <f t="shared" si="3"/>
        <v>6.9999999999999999E-4</v>
      </c>
      <c r="C12" s="3">
        <f t="shared" si="0"/>
        <v>0.7</v>
      </c>
      <c r="D12" s="1">
        <v>0.35</v>
      </c>
      <c r="E12">
        <f t="shared" si="4"/>
        <v>3.4999999999999996E-3</v>
      </c>
      <c r="F12" s="1">
        <v>20.28</v>
      </c>
      <c r="G12" s="1">
        <v>48.27</v>
      </c>
      <c r="H12" s="1">
        <v>54.29</v>
      </c>
      <c r="J12">
        <f t="shared" si="5"/>
        <v>24.305250000000001</v>
      </c>
      <c r="K12" s="2">
        <f t="shared" si="6"/>
        <v>0.2430525</v>
      </c>
      <c r="L12" s="2">
        <f t="shared" si="7"/>
        <v>8.5068375000000002E-2</v>
      </c>
      <c r="N12">
        <f t="shared" si="8"/>
        <v>0.22664969064349738</v>
      </c>
      <c r="O12">
        <f t="shared" si="1"/>
        <v>0.6591323019726677</v>
      </c>
      <c r="P12">
        <f t="shared" si="1"/>
        <v>0.78285309364443822</v>
      </c>
      <c r="Q12" s="2">
        <f t="shared" si="9"/>
        <v>0.63552784000000007</v>
      </c>
      <c r="R12" s="2">
        <f t="shared" si="2"/>
        <v>0.26759928999999999</v>
      </c>
      <c r="S12" s="2">
        <f t="shared" si="2"/>
        <v>0.20894041000000005</v>
      </c>
      <c r="T12" s="2">
        <f>SUMPRODUCT({1,5,10},N12:P12,Q12:S12)/(1^2*Q12+5^2*R12+10^2*S12)</f>
        <v>9.4319549007732303E-2</v>
      </c>
      <c r="U12" s="2">
        <f t="shared" si="10"/>
        <v>3.3011842152706306E-2</v>
      </c>
    </row>
    <row r="13" spans="1:21" x14ac:dyDescent="0.35">
      <c r="A13">
        <v>550</v>
      </c>
      <c r="B13" s="4">
        <f t="shared" si="3"/>
        <v>6.363636363636363E-4</v>
      </c>
      <c r="C13" s="3">
        <f t="shared" si="0"/>
        <v>0.63636363636363624</v>
      </c>
      <c r="D13" s="1">
        <v>0.35</v>
      </c>
      <c r="E13">
        <f t="shared" si="4"/>
        <v>3.4999999999999996E-3</v>
      </c>
      <c r="F13" s="1">
        <v>17.43</v>
      </c>
      <c r="G13" s="1">
        <v>45.28</v>
      </c>
      <c r="H13" s="1">
        <v>49.32</v>
      </c>
      <c r="J13">
        <f t="shared" si="5"/>
        <v>20.443283333333333</v>
      </c>
      <c r="K13" s="2">
        <f t="shared" si="6"/>
        <v>0.20443283333333334</v>
      </c>
      <c r="L13" s="2">
        <f t="shared" si="7"/>
        <v>7.1551491666666661E-2</v>
      </c>
      <c r="N13">
        <f t="shared" si="8"/>
        <v>0.19152376755875419</v>
      </c>
      <c r="O13">
        <f t="shared" si="1"/>
        <v>0.60294091267379646</v>
      </c>
      <c r="P13">
        <f t="shared" si="1"/>
        <v>0.67963883053515328</v>
      </c>
      <c r="Q13" s="2">
        <f t="shared" si="9"/>
        <v>0.68178048999999996</v>
      </c>
      <c r="R13" s="2">
        <f t="shared" si="2"/>
        <v>0.29942783999999995</v>
      </c>
      <c r="S13" s="2">
        <f t="shared" si="2"/>
        <v>0.25684623999999989</v>
      </c>
      <c r="T13" s="2">
        <f>SUMPRODUCT({1,5,10},N13:P13,Q13:S13)/(1^2*Q13+5^2*R13+10^2*S13)</f>
        <v>8.2089157993932349E-2</v>
      </c>
      <c r="U13" s="2">
        <f t="shared" si="10"/>
        <v>2.873120529787632E-2</v>
      </c>
    </row>
    <row r="14" spans="1:21" x14ac:dyDescent="0.35">
      <c r="A14">
        <v>600</v>
      </c>
      <c r="B14" s="4">
        <f t="shared" si="3"/>
        <v>5.8333333333333327E-4</v>
      </c>
      <c r="C14" s="3">
        <f t="shared" si="0"/>
        <v>0.58333333333333326</v>
      </c>
      <c r="D14" s="1">
        <v>0.35</v>
      </c>
      <c r="E14">
        <f t="shared" si="4"/>
        <v>3.4999999999999996E-3</v>
      </c>
      <c r="F14" s="1">
        <v>15.67</v>
      </c>
      <c r="G14" s="1">
        <v>42.39</v>
      </c>
      <c r="H14" s="1">
        <v>45.07</v>
      </c>
      <c r="J14">
        <f t="shared" si="5"/>
        <v>18.172133333333335</v>
      </c>
      <c r="K14" s="2">
        <f t="shared" si="6"/>
        <v>0.18172133333333335</v>
      </c>
      <c r="L14" s="2">
        <f t="shared" si="7"/>
        <v>6.3602466666666663E-2</v>
      </c>
      <c r="N14">
        <f t="shared" si="8"/>
        <v>0.17043251240154123</v>
      </c>
      <c r="O14">
        <f t="shared" si="1"/>
        <v>0.55147402224379949</v>
      </c>
      <c r="P14">
        <f t="shared" si="1"/>
        <v>0.59911053863356234</v>
      </c>
      <c r="Q14" s="2">
        <f t="shared" si="9"/>
        <v>0.71115488999999987</v>
      </c>
      <c r="R14" s="2">
        <f t="shared" si="2"/>
        <v>0.3318912100000001</v>
      </c>
      <c r="S14" s="2">
        <f t="shared" si="2"/>
        <v>0.30173049000000002</v>
      </c>
      <c r="T14" s="2">
        <f>SUMPRODUCT({1,5,10},N14:P14,Q14:S14)/(1^2*Q14+5^2*R14+10^2*S14)</f>
        <v>7.2586581226433772E-2</v>
      </c>
      <c r="U14" s="2">
        <f t="shared" si="10"/>
        <v>2.5405303429251819E-2</v>
      </c>
    </row>
    <row r="15" spans="1:21" x14ac:dyDescent="0.35">
      <c r="A15">
        <v>650</v>
      </c>
      <c r="B15" s="4">
        <f t="shared" si="3"/>
        <v>5.3846153846153844E-4</v>
      </c>
      <c r="C15" s="3">
        <f t="shared" si="0"/>
        <v>0.53846153846153844</v>
      </c>
      <c r="D15" s="1">
        <v>0.35</v>
      </c>
      <c r="E15">
        <f t="shared" si="4"/>
        <v>3.4999999999999996E-3</v>
      </c>
      <c r="F15" s="1">
        <v>13.41</v>
      </c>
      <c r="G15" s="1">
        <v>38.82</v>
      </c>
      <c r="H15" s="1">
        <v>42.57</v>
      </c>
      <c r="J15">
        <f t="shared" si="5"/>
        <v>15.296350000000002</v>
      </c>
      <c r="K15" s="2">
        <f t="shared" si="6"/>
        <v>0.15296350000000003</v>
      </c>
      <c r="L15" s="2">
        <f t="shared" si="7"/>
        <v>5.3537225000000008E-2</v>
      </c>
      <c r="N15">
        <f t="shared" si="8"/>
        <v>0.14398585052838153</v>
      </c>
      <c r="O15">
        <f t="shared" si="1"/>
        <v>0.49134984726533393</v>
      </c>
      <c r="P15">
        <f t="shared" si="1"/>
        <v>0.55460337111188618</v>
      </c>
      <c r="Q15" s="2">
        <f t="shared" si="9"/>
        <v>0.74978281000000002</v>
      </c>
      <c r="R15" s="2">
        <f t="shared" si="2"/>
        <v>0.37429924000000003</v>
      </c>
      <c r="S15" s="2">
        <f t="shared" si="2"/>
        <v>0.32982049000000002</v>
      </c>
      <c r="T15" s="2">
        <f>SUMPRODUCT({1,5,10},N15:P15,Q15:S15)/(1^2*Q15+5^2*R15+10^2*S15)</f>
        <v>6.6297484399236675E-2</v>
      </c>
      <c r="U15" s="2">
        <f t="shared" si="10"/>
        <v>2.3204119539732834E-2</v>
      </c>
    </row>
    <row r="16" spans="1:21" x14ac:dyDescent="0.35">
      <c r="A16">
        <v>700</v>
      </c>
      <c r="B16" s="4">
        <f t="shared" si="3"/>
        <v>5.0000000000000001E-4</v>
      </c>
      <c r="C16" s="3">
        <f t="shared" si="0"/>
        <v>0.5</v>
      </c>
      <c r="D16" s="1">
        <v>0.35</v>
      </c>
      <c r="E16">
        <f t="shared" si="4"/>
        <v>3.4999999999999996E-3</v>
      </c>
      <c r="F16" s="1">
        <v>12.99</v>
      </c>
      <c r="G16" s="1">
        <v>35</v>
      </c>
      <c r="H16" s="1">
        <v>38.42</v>
      </c>
      <c r="J16">
        <f t="shared" si="5"/>
        <v>15.103816666666667</v>
      </c>
      <c r="K16" s="2">
        <f t="shared" si="6"/>
        <v>0.15103816666666667</v>
      </c>
      <c r="L16" s="2">
        <f t="shared" si="7"/>
        <v>5.2863358333333332E-2</v>
      </c>
      <c r="N16">
        <f t="shared" si="8"/>
        <v>0.13914713141015833</v>
      </c>
      <c r="O16">
        <f t="shared" si="1"/>
        <v>0.43078291609245423</v>
      </c>
      <c r="P16">
        <f t="shared" si="1"/>
        <v>0.48483304349173723</v>
      </c>
      <c r="Q16" s="2">
        <f t="shared" si="9"/>
        <v>0.75707400999999996</v>
      </c>
      <c r="R16" s="2">
        <f t="shared" si="2"/>
        <v>0.42250000000000004</v>
      </c>
      <c r="S16" s="2">
        <f t="shared" si="2"/>
        <v>0.37920963999999985</v>
      </c>
      <c r="T16" s="2">
        <f>SUMPRODUCT({1,5,10},N16:P16,Q16:S16)/(1^2*Q16+5^2*R16+10^2*S16)</f>
        <v>5.7958489918377216E-2</v>
      </c>
      <c r="U16" s="2">
        <f t="shared" si="10"/>
        <v>2.0285471471432025E-2</v>
      </c>
    </row>
    <row r="17" spans="1:21" x14ac:dyDescent="0.35">
      <c r="A17">
        <v>750</v>
      </c>
      <c r="B17" s="4">
        <f t="shared" si="3"/>
        <v>4.6666666666666666E-4</v>
      </c>
      <c r="C17" s="3">
        <f t="shared" si="0"/>
        <v>0.46666666666666667</v>
      </c>
      <c r="D17" s="1">
        <v>0.35</v>
      </c>
      <c r="E17">
        <f t="shared" si="4"/>
        <v>3.4999999999999996E-3</v>
      </c>
      <c r="F17" s="1">
        <v>12.03</v>
      </c>
      <c r="G17" s="1">
        <v>31.92</v>
      </c>
      <c r="H17" s="1">
        <v>35.81</v>
      </c>
      <c r="J17">
        <f t="shared" si="5"/>
        <v>14.05715</v>
      </c>
      <c r="K17" s="2">
        <f t="shared" si="6"/>
        <v>0.14057149999999999</v>
      </c>
      <c r="L17" s="2">
        <f t="shared" si="7"/>
        <v>4.9200024999999994E-2</v>
      </c>
      <c r="N17">
        <f t="shared" si="8"/>
        <v>0.12817433872350817</v>
      </c>
      <c r="O17">
        <f t="shared" si="1"/>
        <v>0.38448670172297272</v>
      </c>
      <c r="P17">
        <f t="shared" si="1"/>
        <v>0.44332275066440474</v>
      </c>
      <c r="Q17" s="2">
        <f t="shared" si="9"/>
        <v>0.77387209000000001</v>
      </c>
      <c r="R17" s="2">
        <f t="shared" si="2"/>
        <v>0.46348863999999995</v>
      </c>
      <c r="S17" s="2">
        <f t="shared" si="2"/>
        <v>0.41203560999999989</v>
      </c>
      <c r="T17" s="2">
        <f>SUMPRODUCT({1,5,10},N17:P17,Q17:S17)/(1^2*Q17+5^2*R17+10^2*S17)</f>
        <v>5.2588120777690324E-2</v>
      </c>
      <c r="U17" s="2">
        <f t="shared" si="10"/>
        <v>1.8405842272191612E-2</v>
      </c>
    </row>
    <row r="18" spans="1:21" x14ac:dyDescent="0.35">
      <c r="A18">
        <v>800</v>
      </c>
      <c r="B18" s="4">
        <f t="shared" si="3"/>
        <v>4.3749999999999995E-4</v>
      </c>
      <c r="C18" s="3">
        <f t="shared" si="0"/>
        <v>0.43749999999999994</v>
      </c>
      <c r="D18" s="1">
        <v>0.35</v>
      </c>
      <c r="E18">
        <f t="shared" si="4"/>
        <v>3.4999999999999996E-3</v>
      </c>
      <c r="F18" s="1">
        <v>11.35</v>
      </c>
      <c r="G18" s="1">
        <v>28.04</v>
      </c>
      <c r="H18" s="1">
        <v>33.770000000000003</v>
      </c>
      <c r="J18">
        <f t="shared" si="5"/>
        <v>13.535549999999999</v>
      </c>
      <c r="K18" s="2">
        <f t="shared" si="6"/>
        <v>0.13535549999999999</v>
      </c>
      <c r="L18" s="2">
        <f t="shared" si="7"/>
        <v>4.7374424999999991E-2</v>
      </c>
      <c r="N18">
        <f t="shared" si="8"/>
        <v>0.12047415346787439</v>
      </c>
      <c r="O18">
        <f t="shared" si="1"/>
        <v>0.32905977690575899</v>
      </c>
      <c r="P18">
        <f t="shared" si="1"/>
        <v>0.41203665349120344</v>
      </c>
      <c r="Q18" s="2">
        <f t="shared" si="9"/>
        <v>0.78588225000000012</v>
      </c>
      <c r="R18" s="2">
        <f t="shared" si="2"/>
        <v>0.51782415999999998</v>
      </c>
      <c r="S18" s="2">
        <f t="shared" si="2"/>
        <v>0.43864128999999985</v>
      </c>
      <c r="T18" s="2">
        <f>SUMPRODUCT({1,5,10},N18:P18,Q18:S18)/(1^2*Q18+5^2*R18+10^2*S18)</f>
        <v>4.7816433452733779E-2</v>
      </c>
      <c r="U18" s="2">
        <f t="shared" si="10"/>
        <v>1.6735751708456821E-2</v>
      </c>
    </row>
    <row r="19" spans="1:21" x14ac:dyDescent="0.35">
      <c r="A19">
        <v>850</v>
      </c>
      <c r="B19" s="4">
        <f t="shared" si="3"/>
        <v>4.1176470588235291E-4</v>
      </c>
      <c r="C19" s="3">
        <f t="shared" si="0"/>
        <v>0.41176470588235292</v>
      </c>
      <c r="D19" s="1">
        <v>0.35</v>
      </c>
      <c r="E19">
        <f t="shared" si="4"/>
        <v>3.4999999999999996E-3</v>
      </c>
      <c r="F19" s="1">
        <v>11.31</v>
      </c>
      <c r="G19" s="1">
        <v>24.36</v>
      </c>
      <c r="H19" s="1">
        <v>31.29</v>
      </c>
      <c r="J19">
        <f t="shared" si="5"/>
        <v>13.912150000000002</v>
      </c>
      <c r="K19" s="2">
        <f t="shared" si="6"/>
        <v>0.13912150000000001</v>
      </c>
      <c r="L19" s="2">
        <f t="shared" si="7"/>
        <v>4.8692525E-2</v>
      </c>
      <c r="N19">
        <f t="shared" si="8"/>
        <v>0.12002304259973036</v>
      </c>
      <c r="O19">
        <f t="shared" si="1"/>
        <v>0.27918494219783468</v>
      </c>
      <c r="P19">
        <f t="shared" si="1"/>
        <v>0.37527543694510673</v>
      </c>
      <c r="Q19" s="2">
        <f t="shared" si="9"/>
        <v>0.78659161</v>
      </c>
      <c r="R19" s="2">
        <f t="shared" si="2"/>
        <v>0.57214095999999992</v>
      </c>
      <c r="S19" s="2">
        <f t="shared" si="2"/>
        <v>0.47210641000000003</v>
      </c>
      <c r="T19" s="2">
        <f>SUMPRODUCT({1,5,10},N19:P19,Q19:S19)/(1^2*Q19+5^2*R19+10^2*S19)</f>
        <v>4.2772742427566575E-2</v>
      </c>
      <c r="U19" s="2">
        <f t="shared" si="10"/>
        <v>1.49704598496483E-2</v>
      </c>
    </row>
    <row r="20" spans="1:21" x14ac:dyDescent="0.35">
      <c r="A20">
        <v>900</v>
      </c>
      <c r="B20" s="4">
        <f t="shared" si="3"/>
        <v>3.8888888888888887E-4</v>
      </c>
      <c r="C20" s="3">
        <f t="shared" si="0"/>
        <v>0.38888888888888884</v>
      </c>
      <c r="D20" s="1">
        <v>0.35</v>
      </c>
      <c r="E20">
        <f t="shared" si="4"/>
        <v>3.4999999999999996E-3</v>
      </c>
      <c r="F20" s="1">
        <v>11.19</v>
      </c>
      <c r="G20" s="1">
        <v>22.16</v>
      </c>
      <c r="H20" s="1">
        <v>29.24</v>
      </c>
      <c r="J20">
        <f t="shared" si="5"/>
        <v>13.985816666666663</v>
      </c>
      <c r="K20" s="2">
        <f t="shared" si="6"/>
        <v>0.13985816666666662</v>
      </c>
      <c r="L20" s="2">
        <f t="shared" si="7"/>
        <v>4.8950358333333312E-2</v>
      </c>
      <c r="N20">
        <f t="shared" si="8"/>
        <v>0.11867092971767863</v>
      </c>
      <c r="O20">
        <f t="shared" si="1"/>
        <v>0.25051474811034175</v>
      </c>
      <c r="P20">
        <f t="shared" si="1"/>
        <v>0.34587631669650681</v>
      </c>
      <c r="Q20" s="2">
        <f t="shared" si="9"/>
        <v>0.78872160999999996</v>
      </c>
      <c r="R20" s="2">
        <f t="shared" si="2"/>
        <v>0.60590655999999998</v>
      </c>
      <c r="S20" s="2">
        <f t="shared" si="2"/>
        <v>0.50069775999999999</v>
      </c>
      <c r="T20" s="2">
        <f>SUMPRODUCT({1,5,10},N20:P20,Q20:S20)/(1^2*Q20+5^2*R20+10^2*S20)</f>
        <v>3.9152949968075841E-2</v>
      </c>
      <c r="U20" s="2">
        <f t="shared" si="10"/>
        <v>1.3703532488826543E-2</v>
      </c>
    </row>
    <row r="21" spans="1:21" x14ac:dyDescent="0.35">
      <c r="A21">
        <v>950</v>
      </c>
      <c r="B21" s="4">
        <f t="shared" si="3"/>
        <v>3.6842105263157891E-4</v>
      </c>
      <c r="C21" s="3">
        <f t="shared" si="0"/>
        <v>0.36842105263157893</v>
      </c>
      <c r="D21" s="1">
        <v>0.35</v>
      </c>
      <c r="E21">
        <f t="shared" si="4"/>
        <v>3.4999999999999996E-3</v>
      </c>
      <c r="F21" s="1">
        <v>9.6</v>
      </c>
      <c r="G21" s="1">
        <v>23.03</v>
      </c>
      <c r="H21" s="1">
        <v>29.03</v>
      </c>
      <c r="J21">
        <f t="shared" si="5"/>
        <v>11.548316666666667</v>
      </c>
      <c r="K21" s="2">
        <f t="shared" si="6"/>
        <v>0.11548316666666666</v>
      </c>
      <c r="L21" s="2">
        <f t="shared" si="7"/>
        <v>4.0419108333333328E-2</v>
      </c>
      <c r="N21">
        <f t="shared" si="8"/>
        <v>0.10092591858996053</v>
      </c>
      <c r="O21">
        <f t="shared" si="1"/>
        <v>0.26175445044186524</v>
      </c>
      <c r="P21">
        <f t="shared" si="1"/>
        <v>0.34291293345119983</v>
      </c>
      <c r="Q21" s="2">
        <f t="shared" si="9"/>
        <v>0.81721600000000005</v>
      </c>
      <c r="R21" s="2">
        <f t="shared" si="2"/>
        <v>0.59243809000000014</v>
      </c>
      <c r="S21" s="2">
        <f t="shared" si="2"/>
        <v>0.50367408999999996</v>
      </c>
      <c r="T21" s="2">
        <f>SUMPRODUCT({1,5,10},N21:P21,Q21:S21)/(1^2*Q21+5^2*R21+10^2*S21)</f>
        <v>3.9169418824697697E-2</v>
      </c>
      <c r="U21" s="2">
        <f t="shared" si="10"/>
        <v>1.3709296588644193E-2</v>
      </c>
    </row>
    <row r="22" spans="1:21" x14ac:dyDescent="0.35">
      <c r="A22">
        <v>1000</v>
      </c>
      <c r="B22" s="4">
        <f t="shared" si="3"/>
        <v>3.5E-4</v>
      </c>
      <c r="C22" s="3">
        <f t="shared" si="0"/>
        <v>0.35</v>
      </c>
      <c r="D22" s="1">
        <v>0.35</v>
      </c>
      <c r="E22">
        <f t="shared" si="4"/>
        <v>3.4999999999999996E-3</v>
      </c>
      <c r="F22" s="1">
        <v>8.51</v>
      </c>
      <c r="G22" s="1">
        <v>22.82</v>
      </c>
      <c r="H22" s="1">
        <v>27.97</v>
      </c>
      <c r="J22">
        <f t="shared" si="5"/>
        <v>9.9651833333333322</v>
      </c>
      <c r="K22" s="2">
        <f t="shared" si="6"/>
        <v>9.9651833333333328E-2</v>
      </c>
      <c r="L22" s="2">
        <f t="shared" si="7"/>
        <v>3.4878141666666661E-2</v>
      </c>
      <c r="N22">
        <f t="shared" si="8"/>
        <v>8.894050929664743E-2</v>
      </c>
      <c r="O22">
        <f t="shared" si="1"/>
        <v>0.25902982987861861</v>
      </c>
      <c r="P22">
        <f t="shared" si="1"/>
        <v>0.3280874870868199</v>
      </c>
      <c r="Q22" s="2">
        <f t="shared" si="9"/>
        <v>0.83704201000000011</v>
      </c>
      <c r="R22" s="2">
        <f t="shared" si="9"/>
        <v>0.59567524000000005</v>
      </c>
      <c r="S22" s="2">
        <f t="shared" si="9"/>
        <v>0.51883208999999997</v>
      </c>
      <c r="T22" s="2">
        <f>SUMPRODUCT({1,5,10},N22:P22,Q22:S22)/(1^2*Q22+5^2*R22+10^2*S22)</f>
        <v>3.7687886975325151E-2</v>
      </c>
      <c r="U22" s="2">
        <f t="shared" si="10"/>
        <v>1.3190760441363802E-2</v>
      </c>
    </row>
    <row r="23" spans="1:21" x14ac:dyDescent="0.35">
      <c r="A23">
        <v>1050</v>
      </c>
      <c r="B23" s="4">
        <f t="shared" si="3"/>
        <v>3.3333333333333332E-4</v>
      </c>
      <c r="C23" s="3">
        <f t="shared" si="0"/>
        <v>0.33333333333333331</v>
      </c>
      <c r="D23" s="1">
        <v>0.35</v>
      </c>
      <c r="E23">
        <f t="shared" si="4"/>
        <v>3.4999999999999996E-3</v>
      </c>
      <c r="F23" s="1">
        <v>10.18</v>
      </c>
      <c r="G23" s="1">
        <v>21.66</v>
      </c>
      <c r="H23" s="1">
        <v>27.11</v>
      </c>
      <c r="J23">
        <f t="shared" si="5"/>
        <v>12.536133333333332</v>
      </c>
      <c r="K23" s="2">
        <f t="shared" si="6"/>
        <v>0.12536133333333332</v>
      </c>
      <c r="L23" s="2">
        <f t="shared" si="7"/>
        <v>4.3876466666666662E-2</v>
      </c>
      <c r="N23">
        <f t="shared" si="8"/>
        <v>0.10736251832849938</v>
      </c>
      <c r="O23">
        <f t="shared" si="1"/>
        <v>0.24411185775040614</v>
      </c>
      <c r="P23">
        <f t="shared" si="1"/>
        <v>0.31621873059396982</v>
      </c>
      <c r="Q23" s="2">
        <f t="shared" si="9"/>
        <v>0.80676323999999999</v>
      </c>
      <c r="R23" s="2">
        <f t="shared" si="9"/>
        <v>0.61371555999999994</v>
      </c>
      <c r="S23" s="2">
        <f t="shared" si="9"/>
        <v>0.53129520999999991</v>
      </c>
      <c r="T23" s="2">
        <f>SUMPRODUCT({1,5,10},N23:P23,Q23:S23)/(1^2*Q23+5^2*R23+10^2*S23)</f>
        <v>3.6313183481626085E-2</v>
      </c>
      <c r="U23" s="2">
        <f t="shared" si="10"/>
        <v>1.2709614218569129E-2</v>
      </c>
    </row>
    <row r="24" spans="1:21" x14ac:dyDescent="0.35">
      <c r="A24">
        <v>1100</v>
      </c>
      <c r="B24" s="4">
        <f t="shared" si="3"/>
        <v>3.1818181818181815E-4</v>
      </c>
      <c r="C24" s="3">
        <f t="shared" si="0"/>
        <v>0.31818181818181812</v>
      </c>
      <c r="D24" s="1">
        <v>0.35</v>
      </c>
      <c r="E24">
        <f t="shared" si="4"/>
        <v>3.4999999999999996E-3</v>
      </c>
      <c r="F24" s="1">
        <v>8.94</v>
      </c>
      <c r="G24" s="1">
        <v>21.32</v>
      </c>
      <c r="H24" s="1">
        <v>26.19</v>
      </c>
      <c r="J24">
        <f t="shared" si="5"/>
        <v>10.754166666666666</v>
      </c>
      <c r="K24" s="2">
        <f t="shared" si="6"/>
        <v>0.10754166666666666</v>
      </c>
      <c r="L24" s="2">
        <f t="shared" si="7"/>
        <v>3.763958333333333E-2</v>
      </c>
      <c r="N24">
        <f t="shared" si="8"/>
        <v>9.3651556081455381E-2</v>
      </c>
      <c r="O24">
        <f t="shared" si="1"/>
        <v>0.23978119246723312</v>
      </c>
      <c r="P24">
        <f t="shared" si="1"/>
        <v>0.30367596220613041</v>
      </c>
      <c r="Q24" s="2">
        <f t="shared" si="9"/>
        <v>0.82919235999999996</v>
      </c>
      <c r="R24" s="2">
        <f t="shared" si="9"/>
        <v>0.61905423999999987</v>
      </c>
      <c r="S24" s="2">
        <f t="shared" si="9"/>
        <v>0.54479160999999998</v>
      </c>
      <c r="T24" s="2">
        <f>SUMPRODUCT({1,5,10},N24:P24,Q24:S24)/(1^2*Q24+5^2*R24+10^2*S24)</f>
        <v>3.4954500205015851E-2</v>
      </c>
      <c r="U24" s="2">
        <f t="shared" si="10"/>
        <v>1.2234075071755546E-2</v>
      </c>
    </row>
    <row r="25" spans="1:21" x14ac:dyDescent="0.35">
      <c r="A25">
        <v>1150</v>
      </c>
      <c r="B25" s="4">
        <f t="shared" si="3"/>
        <v>3.043478260869565E-4</v>
      </c>
      <c r="C25" s="3">
        <f t="shared" si="0"/>
        <v>0.30434782608695649</v>
      </c>
      <c r="D25" s="1">
        <v>0.35</v>
      </c>
      <c r="E25">
        <f t="shared" si="4"/>
        <v>3.4999999999999996E-3</v>
      </c>
      <c r="F25" s="1">
        <v>9.6</v>
      </c>
      <c r="G25" s="1">
        <v>19.98</v>
      </c>
      <c r="H25" s="1">
        <v>27.34</v>
      </c>
      <c r="J25">
        <f t="shared" si="5"/>
        <v>11.916099999999998</v>
      </c>
      <c r="K25" s="2">
        <f t="shared" si="6"/>
        <v>0.11916099999999999</v>
      </c>
      <c r="L25" s="2">
        <f t="shared" si="7"/>
        <v>4.1706349999999996E-2</v>
      </c>
      <c r="N25">
        <f t="shared" si="8"/>
        <v>0.10092591858996053</v>
      </c>
      <c r="O25">
        <f t="shared" si="1"/>
        <v>0.22289358255900238</v>
      </c>
      <c r="P25">
        <f t="shared" si="1"/>
        <v>0.31937915919503546</v>
      </c>
      <c r="Q25" s="2">
        <f t="shared" si="9"/>
        <v>0.81721600000000005</v>
      </c>
      <c r="R25" s="2">
        <f t="shared" si="9"/>
        <v>0.64032003999999998</v>
      </c>
      <c r="S25" s="2">
        <f t="shared" si="9"/>
        <v>0.52794755999999998</v>
      </c>
      <c r="T25" s="2">
        <f>SUMPRODUCT({1,5,10},N25:P25,Q25:S25)/(1^2*Q25+5^2*R25+10^2*S25)</f>
        <v>3.5654263929472324E-2</v>
      </c>
      <c r="U25" s="2">
        <f t="shared" si="10"/>
        <v>1.2478992375315313E-2</v>
      </c>
    </row>
    <row r="26" spans="1:21" x14ac:dyDescent="0.35">
      <c r="A26">
        <v>1200</v>
      </c>
      <c r="B26" s="4">
        <f t="shared" si="3"/>
        <v>2.9166666666666664E-4</v>
      </c>
      <c r="C26" s="3">
        <f t="shared" si="0"/>
        <v>0.29166666666666663</v>
      </c>
      <c r="D26" s="1">
        <v>0.35</v>
      </c>
      <c r="E26">
        <f t="shared" si="4"/>
        <v>3.4999999999999996E-3</v>
      </c>
      <c r="F26" s="1">
        <v>9.34</v>
      </c>
      <c r="G26" s="1">
        <v>18.86</v>
      </c>
      <c r="H26" s="1">
        <v>25.93</v>
      </c>
      <c r="J26">
        <f t="shared" si="5"/>
        <v>11.656199999999998</v>
      </c>
      <c r="K26" s="2">
        <f t="shared" si="6"/>
        <v>0.11656199999999999</v>
      </c>
      <c r="L26" s="2">
        <f t="shared" si="7"/>
        <v>4.0796699999999991E-2</v>
      </c>
      <c r="N26">
        <f t="shared" si="8"/>
        <v>9.8053940475388207E-2</v>
      </c>
      <c r="O26">
        <f t="shared" si="1"/>
        <v>0.20899412820979019</v>
      </c>
      <c r="P26">
        <f t="shared" si="1"/>
        <v>0.30015959396289349</v>
      </c>
      <c r="Q26" s="2">
        <f t="shared" si="9"/>
        <v>0.82192355999999989</v>
      </c>
      <c r="R26" s="2">
        <f t="shared" si="9"/>
        <v>0.65836996000000003</v>
      </c>
      <c r="S26" s="2">
        <f t="shared" si="9"/>
        <v>0.54863649000000003</v>
      </c>
      <c r="T26" s="2">
        <f>SUMPRODUCT({1,5,10},N26:P26,Q26:S26)/(1^2*Q26+5^2*R26+10^2*S26)</f>
        <v>3.3479259238081926E-2</v>
      </c>
      <c r="U26" s="2">
        <f t="shared" si="10"/>
        <v>1.1717740733328673E-2</v>
      </c>
    </row>
  </sheetData>
  <pageMargins left="0.7" right="0.7" top="0.75" bottom="0.75" header="0.3" footer="0.3"/>
  <pageSetup scale="60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</row>
    <row r="2" spans="1:21" x14ac:dyDescent="0.35">
      <c r="A2" s="5" t="s">
        <v>0</v>
      </c>
      <c r="D2">
        <v>0.5</v>
      </c>
    </row>
    <row r="3" spans="1:21" x14ac:dyDescent="0.35">
      <c r="A3" s="5" t="s">
        <v>115</v>
      </c>
      <c r="D3" t="s">
        <v>127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N5" s="6" t="s">
        <v>66</v>
      </c>
      <c r="O5" s="6" t="s">
        <v>67</v>
      </c>
      <c r="P5" s="6" t="s">
        <v>68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2.5000000000000001E-3</v>
      </c>
      <c r="C6" s="3">
        <f t="shared" ref="C6:C26" si="0">B6*1000</f>
        <v>2.5</v>
      </c>
      <c r="D6" s="1">
        <v>0.5</v>
      </c>
      <c r="E6">
        <f>D6/100</f>
        <v>5.0000000000000001E-3</v>
      </c>
      <c r="F6">
        <v>52.09</v>
      </c>
      <c r="G6">
        <v>99.95</v>
      </c>
      <c r="H6">
        <v>100</v>
      </c>
      <c r="J6">
        <f>35*F6/24-79*G6/600+H6/50</f>
        <v>64.804500000000004</v>
      </c>
      <c r="K6" s="2">
        <f>J6/100</f>
        <v>0.64804500000000009</v>
      </c>
      <c r="L6" s="2">
        <f>K6*D6</f>
        <v>0.32402250000000005</v>
      </c>
      <c r="N6">
        <f>-LN(1-F6/100)</f>
        <v>0.73584593509306062</v>
      </c>
      <c r="O6">
        <f t="shared" ref="O6:O26" si="1">-LN(1-G6/100)</f>
        <v>7.6009024595421923</v>
      </c>
      <c r="P6">
        <f>-LN(1-MIN(H6,99.99)/100)</f>
        <v>9.2103403719751835</v>
      </c>
      <c r="Q6" s="2">
        <f>EXP(-2*N6)</f>
        <v>0.22953681000000001</v>
      </c>
      <c r="R6" s="2">
        <f t="shared" ref="R6:S21" si="2">EXP(-2*O6)</f>
        <v>2.4999999999994498E-7</v>
      </c>
      <c r="S6" s="2">
        <f t="shared" si="2"/>
        <v>1.0000000000019985E-8</v>
      </c>
      <c r="T6" s="2">
        <f>SUMPRODUCT({1,5,10},N6:P6,Q6:S6)/(1^2*Q6+5^2*R6+10^2*S6)</f>
        <v>0.73586809763162608</v>
      </c>
      <c r="U6" s="2">
        <f>T6*D6</f>
        <v>0.36793404881581304</v>
      </c>
    </row>
    <row r="7" spans="1:21" x14ac:dyDescent="0.35">
      <c r="A7">
        <v>250</v>
      </c>
      <c r="B7" s="4">
        <f t="shared" ref="B7:B26" si="3">D7/A7</f>
        <v>2E-3</v>
      </c>
      <c r="C7" s="3">
        <f t="shared" si="0"/>
        <v>2</v>
      </c>
      <c r="D7" s="1">
        <v>0.5</v>
      </c>
      <c r="E7">
        <f t="shared" ref="E7:E26" si="4">D7/100</f>
        <v>5.0000000000000001E-3</v>
      </c>
      <c r="F7">
        <v>50.37</v>
      </c>
      <c r="G7">
        <v>99.73</v>
      </c>
      <c r="H7">
        <v>100</v>
      </c>
      <c r="J7">
        <f t="shared" ref="J7:J26" si="5">35*F7/24-79*G7/600+H7/50</f>
        <v>62.325133333333326</v>
      </c>
      <c r="K7" s="2">
        <f t="shared" ref="K7:K26" si="6">J7/100</f>
        <v>0.62325133333333327</v>
      </c>
      <c r="L7" s="2">
        <f t="shared" ref="L7:L26" si="7">K7*D7</f>
        <v>0.31162566666666663</v>
      </c>
      <c r="N7">
        <f t="shared" ref="N7:N26" si="8">-LN(1-F7/100)</f>
        <v>0.70057469638874181</v>
      </c>
      <c r="O7">
        <f t="shared" si="1"/>
        <v>5.9145035059718811</v>
      </c>
      <c r="P7">
        <f t="shared" ref="P7:P26" si="9">-LN(1-MIN(H7,99.99)/100)</f>
        <v>9.2103403719751835</v>
      </c>
      <c r="Q7" s="2">
        <f t="shared" ref="Q7:S26" si="10">EXP(-2*N7)</f>
        <v>0.24631369000000006</v>
      </c>
      <c r="R7" s="2">
        <f t="shared" si="2"/>
        <v>7.2899999999995999E-6</v>
      </c>
      <c r="S7" s="2">
        <f t="shared" si="2"/>
        <v>1.0000000000019985E-8</v>
      </c>
      <c r="T7" s="2">
        <f>SUMPRODUCT({1,5,10},N7:P7,Q7:S7)/(1^2*Q7+5^2*R7+10^2*S7)</f>
        <v>0.70093220335704998</v>
      </c>
      <c r="U7" s="2">
        <f t="shared" ref="U7:U26" si="11">T7*D7</f>
        <v>0.35046610167852499</v>
      </c>
    </row>
    <row r="8" spans="1:21" x14ac:dyDescent="0.35">
      <c r="A8">
        <v>300</v>
      </c>
      <c r="B8" s="4">
        <f t="shared" si="3"/>
        <v>1.6666666666666668E-3</v>
      </c>
      <c r="C8" s="3">
        <f t="shared" si="0"/>
        <v>1.6666666666666667</v>
      </c>
      <c r="D8" s="1">
        <v>0.5</v>
      </c>
      <c r="E8">
        <f t="shared" si="4"/>
        <v>5.0000000000000001E-3</v>
      </c>
      <c r="F8">
        <v>47.57</v>
      </c>
      <c r="G8">
        <v>99.23</v>
      </c>
      <c r="H8">
        <v>100</v>
      </c>
      <c r="J8">
        <f t="shared" si="5"/>
        <v>58.307633333333335</v>
      </c>
      <c r="K8" s="2">
        <f t="shared" si="6"/>
        <v>0.58307633333333331</v>
      </c>
      <c r="L8" s="2">
        <f t="shared" si="7"/>
        <v>0.29153816666666665</v>
      </c>
      <c r="N8">
        <f t="shared" si="8"/>
        <v>0.64569123940365003</v>
      </c>
      <c r="O8">
        <f t="shared" si="1"/>
        <v>4.8665349501225084</v>
      </c>
      <c r="P8">
        <f t="shared" si="9"/>
        <v>9.2103403719751835</v>
      </c>
      <c r="Q8" s="2">
        <f t="shared" si="10"/>
        <v>0.27489048999999993</v>
      </c>
      <c r="R8" s="2">
        <f t="shared" si="2"/>
        <v>5.9289999999998878E-5</v>
      </c>
      <c r="S8" s="2">
        <f t="shared" si="2"/>
        <v>1.0000000000019985E-8</v>
      </c>
      <c r="T8" s="2">
        <f>SUMPRODUCT({1,5,10},N8:P8,Q8:S8)/(1^2*Q8+5^2*R8+10^2*S8)</f>
        <v>0.64744930726188987</v>
      </c>
      <c r="U8" s="2">
        <f t="shared" si="11"/>
        <v>0.32372465363094494</v>
      </c>
    </row>
    <row r="9" spans="1:21" x14ac:dyDescent="0.35">
      <c r="A9">
        <v>350</v>
      </c>
      <c r="B9" s="4">
        <f t="shared" si="3"/>
        <v>1.4285714285714286E-3</v>
      </c>
      <c r="C9" s="3">
        <f t="shared" si="0"/>
        <v>1.4285714285714286</v>
      </c>
      <c r="D9" s="1">
        <v>0.5</v>
      </c>
      <c r="E9">
        <f t="shared" si="4"/>
        <v>5.0000000000000001E-3</v>
      </c>
      <c r="F9">
        <v>41</v>
      </c>
      <c r="G9">
        <v>93.61</v>
      </c>
      <c r="H9">
        <v>100</v>
      </c>
      <c r="J9">
        <f t="shared" si="5"/>
        <v>49.466349999999998</v>
      </c>
      <c r="K9" s="2">
        <f t="shared" si="6"/>
        <v>0.49466349999999998</v>
      </c>
      <c r="L9" s="2">
        <f t="shared" si="7"/>
        <v>0.24733174999999999</v>
      </c>
      <c r="N9">
        <f t="shared" si="8"/>
        <v>0.52763274208237176</v>
      </c>
      <c r="O9">
        <f t="shared" si="1"/>
        <v>2.7504359175986486</v>
      </c>
      <c r="P9">
        <f t="shared" si="9"/>
        <v>9.2103403719751835</v>
      </c>
      <c r="Q9" s="2">
        <f t="shared" si="10"/>
        <v>0.34810000000000013</v>
      </c>
      <c r="R9" s="2">
        <f t="shared" si="2"/>
        <v>4.0832099999999951E-3</v>
      </c>
      <c r="S9" s="2">
        <f t="shared" si="2"/>
        <v>1.0000000000019985E-8</v>
      </c>
      <c r="T9" s="2">
        <f>SUMPRODUCT({1,5,10},N9:P9,Q9:S9)/(1^2*Q9+5^2*R9+10^2*S9)</f>
        <v>0.53272524292915502</v>
      </c>
      <c r="U9" s="2">
        <f t="shared" si="11"/>
        <v>0.26636262146457751</v>
      </c>
    </row>
    <row r="10" spans="1:21" x14ac:dyDescent="0.35">
      <c r="A10">
        <v>400</v>
      </c>
      <c r="B10" s="4">
        <f t="shared" si="3"/>
        <v>1.25E-3</v>
      </c>
      <c r="C10" s="3">
        <f t="shared" si="0"/>
        <v>1.25</v>
      </c>
      <c r="D10" s="1">
        <v>0.5</v>
      </c>
      <c r="E10">
        <f t="shared" si="4"/>
        <v>5.0000000000000001E-3</v>
      </c>
      <c r="F10">
        <v>38.06</v>
      </c>
      <c r="G10">
        <v>90.8</v>
      </c>
      <c r="H10">
        <v>100</v>
      </c>
      <c r="J10">
        <f t="shared" si="5"/>
        <v>45.548833333333334</v>
      </c>
      <c r="K10" s="2">
        <f t="shared" si="6"/>
        <v>0.45548833333333333</v>
      </c>
      <c r="L10" s="2">
        <f t="shared" si="7"/>
        <v>0.22774416666666666</v>
      </c>
      <c r="N10">
        <f t="shared" si="8"/>
        <v>0.47900401144303473</v>
      </c>
      <c r="O10">
        <f t="shared" si="1"/>
        <v>2.3859667019330959</v>
      </c>
      <c r="P10">
        <f t="shared" si="9"/>
        <v>9.2103403719751835</v>
      </c>
      <c r="Q10" s="2">
        <f t="shared" si="10"/>
        <v>0.38365635999999992</v>
      </c>
      <c r="R10" s="2">
        <f t="shared" si="2"/>
        <v>8.4640000000000149E-3</v>
      </c>
      <c r="S10" s="2">
        <f t="shared" si="2"/>
        <v>1.0000000000019985E-8</v>
      </c>
      <c r="T10" s="2">
        <f>SUMPRODUCT({1,5,10},N10:P10,Q10:S10)/(1^2*Q10+5^2*R10+10^2*S10)</f>
        <v>0.47836110302857721</v>
      </c>
      <c r="U10" s="2">
        <f t="shared" si="11"/>
        <v>0.2391805515142886</v>
      </c>
    </row>
    <row r="11" spans="1:21" x14ac:dyDescent="0.35">
      <c r="A11">
        <v>450</v>
      </c>
      <c r="B11" s="4">
        <f t="shared" si="3"/>
        <v>1.1111111111111111E-3</v>
      </c>
      <c r="C11" s="3">
        <f t="shared" si="0"/>
        <v>1.1111111111111112</v>
      </c>
      <c r="D11" s="1">
        <v>0.5</v>
      </c>
      <c r="E11">
        <f t="shared" si="4"/>
        <v>5.0000000000000001E-3</v>
      </c>
      <c r="F11">
        <v>35.75</v>
      </c>
      <c r="G11">
        <v>85.26</v>
      </c>
      <c r="H11">
        <v>98.99</v>
      </c>
      <c r="J11">
        <f t="shared" si="5"/>
        <v>42.889316666666659</v>
      </c>
      <c r="K11" s="2">
        <f t="shared" si="6"/>
        <v>0.4288931666666666</v>
      </c>
      <c r="L11" s="2">
        <f t="shared" si="7"/>
        <v>0.2144465833333333</v>
      </c>
      <c r="N11">
        <f t="shared" si="8"/>
        <v>0.44238846221276207</v>
      </c>
      <c r="O11">
        <f t="shared" si="1"/>
        <v>1.9146052992269009</v>
      </c>
      <c r="P11">
        <f t="shared" si="9"/>
        <v>4.5952198551349239</v>
      </c>
      <c r="Q11" s="2">
        <f t="shared" si="10"/>
        <v>0.4128062500000001</v>
      </c>
      <c r="R11" s="2">
        <f t="shared" si="2"/>
        <v>2.1726759999999994E-2</v>
      </c>
      <c r="S11" s="2">
        <f t="shared" si="2"/>
        <v>1.0200999999999987E-4</v>
      </c>
      <c r="T11" s="2">
        <f>SUMPRODUCT({1,5,10},N11:P11,Q11:S11)/(1^2*Q11+5^2*R11+10^2*S11)</f>
        <v>0.40913772726114456</v>
      </c>
      <c r="U11" s="2">
        <f t="shared" si="11"/>
        <v>0.20456886363057228</v>
      </c>
    </row>
    <row r="12" spans="1:21" x14ac:dyDescent="0.35">
      <c r="A12">
        <v>500</v>
      </c>
      <c r="B12" s="4">
        <f t="shared" si="3"/>
        <v>1E-3</v>
      </c>
      <c r="C12" s="3">
        <f t="shared" si="0"/>
        <v>1</v>
      </c>
      <c r="D12" s="1">
        <v>0.5</v>
      </c>
      <c r="E12">
        <f t="shared" si="4"/>
        <v>5.0000000000000001E-3</v>
      </c>
      <c r="F12">
        <v>33.92</v>
      </c>
      <c r="G12">
        <v>76.86</v>
      </c>
      <c r="H12">
        <v>93.21</v>
      </c>
      <c r="J12">
        <f t="shared" si="5"/>
        <v>41.210966666666664</v>
      </c>
      <c r="K12" s="2">
        <f t="shared" si="6"/>
        <v>0.41210966666666665</v>
      </c>
      <c r="L12" s="2">
        <f t="shared" si="7"/>
        <v>0.20605483333333333</v>
      </c>
      <c r="N12">
        <f t="shared" si="8"/>
        <v>0.41430405677536863</v>
      </c>
      <c r="O12">
        <f t="shared" si="1"/>
        <v>1.4636074642225607</v>
      </c>
      <c r="P12">
        <f t="shared" si="9"/>
        <v>2.6897192444174856</v>
      </c>
      <c r="Q12" s="2">
        <f t="shared" si="10"/>
        <v>0.4366566400000001</v>
      </c>
      <c r="R12" s="2">
        <f t="shared" si="2"/>
        <v>5.3545960000000017E-2</v>
      </c>
      <c r="S12" s="2">
        <f t="shared" si="2"/>
        <v>4.6104100000000101E-3</v>
      </c>
      <c r="T12" s="2">
        <f>SUMPRODUCT({1,5,10},N12:P12,Q12:S12)/(1^2*Q12+5^2*R12+10^2*S12)</f>
        <v>0.31156486369271591</v>
      </c>
      <c r="U12" s="2">
        <f t="shared" si="11"/>
        <v>0.15578243184635795</v>
      </c>
    </row>
    <row r="13" spans="1:21" x14ac:dyDescent="0.35">
      <c r="A13">
        <v>550</v>
      </c>
      <c r="B13" s="4">
        <f t="shared" si="3"/>
        <v>9.0909090909090909E-4</v>
      </c>
      <c r="C13" s="3">
        <f t="shared" si="0"/>
        <v>0.90909090909090906</v>
      </c>
      <c r="D13" s="1">
        <v>0.5</v>
      </c>
      <c r="E13">
        <f t="shared" si="4"/>
        <v>5.0000000000000001E-3</v>
      </c>
      <c r="F13">
        <v>32.79</v>
      </c>
      <c r="G13">
        <v>71.06</v>
      </c>
      <c r="H13">
        <v>87.4</v>
      </c>
      <c r="J13">
        <f t="shared" si="5"/>
        <v>40.210516666666656</v>
      </c>
      <c r="K13" s="2">
        <f t="shared" si="6"/>
        <v>0.40210516666666657</v>
      </c>
      <c r="L13" s="2">
        <f t="shared" si="7"/>
        <v>0.20105258333333328</v>
      </c>
      <c r="N13">
        <f t="shared" si="8"/>
        <v>0.39734814000621682</v>
      </c>
      <c r="O13">
        <f t="shared" si="1"/>
        <v>1.2399454647847536</v>
      </c>
      <c r="P13">
        <f t="shared" si="9"/>
        <v>2.0714733720306597</v>
      </c>
      <c r="Q13" s="2">
        <f t="shared" si="10"/>
        <v>0.45171841000000007</v>
      </c>
      <c r="R13" s="2">
        <f t="shared" si="2"/>
        <v>8.3752359999999984E-2</v>
      </c>
      <c r="S13" s="2">
        <f t="shared" si="2"/>
        <v>1.5875999999999977E-2</v>
      </c>
      <c r="T13" s="2">
        <f>SUMPRODUCT({1,5,10},N13:P13,Q13:S13)/(1^2*Q13+5^2*R13+10^2*S13)</f>
        <v>0.24862489716927291</v>
      </c>
      <c r="U13" s="2">
        <f t="shared" si="11"/>
        <v>0.12431244858463646</v>
      </c>
    </row>
    <row r="14" spans="1:21" x14ac:dyDescent="0.35">
      <c r="A14">
        <v>600</v>
      </c>
      <c r="B14" s="4">
        <f t="shared" si="3"/>
        <v>8.3333333333333339E-4</v>
      </c>
      <c r="C14" s="3">
        <f t="shared" si="0"/>
        <v>0.83333333333333337</v>
      </c>
      <c r="D14" s="1">
        <v>0.5</v>
      </c>
      <c r="E14">
        <f t="shared" si="4"/>
        <v>5.0000000000000001E-3</v>
      </c>
      <c r="F14">
        <v>31.39</v>
      </c>
      <c r="G14">
        <v>68.319999999999993</v>
      </c>
      <c r="H14">
        <v>83.81</v>
      </c>
      <c r="J14">
        <f t="shared" si="5"/>
        <v>38.457816666666673</v>
      </c>
      <c r="K14" s="2">
        <f t="shared" si="6"/>
        <v>0.38457816666666672</v>
      </c>
      <c r="L14" s="2">
        <f t="shared" si="7"/>
        <v>0.19228908333333336</v>
      </c>
      <c r="N14">
        <f t="shared" si="8"/>
        <v>0.376731889285292</v>
      </c>
      <c r="O14">
        <f t="shared" si="1"/>
        <v>1.1494846190418659</v>
      </c>
      <c r="P14">
        <f t="shared" si="9"/>
        <v>1.820776418298548</v>
      </c>
      <c r="Q14" s="2">
        <f t="shared" si="10"/>
        <v>0.4707332099999999</v>
      </c>
      <c r="R14" s="2">
        <f t="shared" si="2"/>
        <v>0.10036224000000006</v>
      </c>
      <c r="S14" s="2">
        <f t="shared" si="2"/>
        <v>2.6211609999999982E-2</v>
      </c>
      <c r="T14" s="2">
        <f>SUMPRODUCT({1,5,10},N14:P14,Q14:S14)/(1^2*Q14+5^2*R14+10^2*S14)</f>
        <v>0.21985899448871477</v>
      </c>
      <c r="U14" s="2">
        <f t="shared" si="11"/>
        <v>0.10992949724435738</v>
      </c>
    </row>
    <row r="15" spans="1:21" x14ac:dyDescent="0.35">
      <c r="A15">
        <v>650</v>
      </c>
      <c r="B15" s="4">
        <f t="shared" si="3"/>
        <v>7.6923076923076923E-4</v>
      </c>
      <c r="C15" s="3">
        <f t="shared" si="0"/>
        <v>0.76923076923076927</v>
      </c>
      <c r="D15" s="1">
        <v>0.5</v>
      </c>
      <c r="E15">
        <f t="shared" si="4"/>
        <v>5.0000000000000001E-3</v>
      </c>
      <c r="F15">
        <v>27.46</v>
      </c>
      <c r="G15">
        <v>61.69</v>
      </c>
      <c r="H15">
        <v>79.62</v>
      </c>
      <c r="J15">
        <f t="shared" si="5"/>
        <v>33.515716666666663</v>
      </c>
      <c r="K15" s="2">
        <f t="shared" si="6"/>
        <v>0.33515716666666662</v>
      </c>
      <c r="L15" s="2">
        <f t="shared" si="7"/>
        <v>0.16757858333333331</v>
      </c>
      <c r="N15">
        <f t="shared" si="8"/>
        <v>0.32103205213333502</v>
      </c>
      <c r="O15">
        <f t="shared" si="1"/>
        <v>0.95945922727553379</v>
      </c>
      <c r="P15">
        <f t="shared" si="9"/>
        <v>1.5906161581935128</v>
      </c>
      <c r="Q15" s="2">
        <f t="shared" si="10"/>
        <v>0.52620516000000006</v>
      </c>
      <c r="R15" s="2">
        <f t="shared" si="2"/>
        <v>0.14676560999999999</v>
      </c>
      <c r="S15" s="2">
        <f t="shared" si="2"/>
        <v>4.1534439999999985E-2</v>
      </c>
      <c r="T15" s="2">
        <f>SUMPRODUCT({1,5,10},N15:P15,Q15:S15)/(1^2*Q15+5^2*R15+10^2*S15)</f>
        <v>0.18369852857736066</v>
      </c>
      <c r="U15" s="2">
        <f t="shared" si="11"/>
        <v>9.184926428868033E-2</v>
      </c>
    </row>
    <row r="16" spans="1:21" x14ac:dyDescent="0.35">
      <c r="A16">
        <v>700</v>
      </c>
      <c r="B16" s="4">
        <f t="shared" si="3"/>
        <v>7.1428571428571429E-4</v>
      </c>
      <c r="C16" s="3">
        <f t="shared" si="0"/>
        <v>0.7142857142857143</v>
      </c>
      <c r="D16" s="1">
        <v>0.5</v>
      </c>
      <c r="E16">
        <f t="shared" si="4"/>
        <v>5.0000000000000001E-3</v>
      </c>
      <c r="F16">
        <v>26.83</v>
      </c>
      <c r="G16">
        <v>57.2</v>
      </c>
      <c r="H16">
        <v>73.400000000000006</v>
      </c>
      <c r="J16">
        <f t="shared" si="5"/>
        <v>33.063749999999999</v>
      </c>
      <c r="K16" s="2">
        <f t="shared" si="6"/>
        <v>0.33063749999999997</v>
      </c>
      <c r="L16" s="2">
        <f t="shared" si="7"/>
        <v>0.16531874999999999</v>
      </c>
      <c r="N16">
        <f t="shared" si="8"/>
        <v>0.31238468509215273</v>
      </c>
      <c r="O16">
        <f t="shared" si="1"/>
        <v>0.84863208340034046</v>
      </c>
      <c r="P16">
        <f t="shared" si="9"/>
        <v>1.3242589702004384</v>
      </c>
      <c r="Q16" s="2">
        <f t="shared" si="10"/>
        <v>0.53538489</v>
      </c>
      <c r="R16" s="2">
        <f t="shared" si="2"/>
        <v>0.18318399999999993</v>
      </c>
      <c r="S16" s="2">
        <f t="shared" si="2"/>
        <v>7.0755999999999944E-2</v>
      </c>
      <c r="T16" s="2">
        <f>SUMPRODUCT({1,5,10},N16:P16,Q16:S16)/(1^2*Q16+5^2*R16+10^2*S16)</f>
        <v>0.15434188203654015</v>
      </c>
      <c r="U16" s="2">
        <f t="shared" si="11"/>
        <v>7.7170941018270073E-2</v>
      </c>
    </row>
    <row r="17" spans="1:21" x14ac:dyDescent="0.35">
      <c r="A17">
        <v>750</v>
      </c>
      <c r="B17" s="4">
        <f t="shared" si="3"/>
        <v>6.6666666666666664E-4</v>
      </c>
      <c r="C17" s="3">
        <f t="shared" si="0"/>
        <v>0.66666666666666663</v>
      </c>
      <c r="D17" s="1">
        <v>0.5</v>
      </c>
      <c r="E17">
        <f t="shared" si="4"/>
        <v>5.0000000000000001E-3</v>
      </c>
      <c r="F17">
        <v>26.26</v>
      </c>
      <c r="G17">
        <v>54.56</v>
      </c>
      <c r="H17">
        <v>67.260000000000005</v>
      </c>
      <c r="J17">
        <f t="shared" si="5"/>
        <v>32.457300000000004</v>
      </c>
      <c r="K17" s="2">
        <f t="shared" si="6"/>
        <v>0.32457300000000006</v>
      </c>
      <c r="L17" s="2">
        <f t="shared" si="7"/>
        <v>0.16228650000000003</v>
      </c>
      <c r="N17">
        <f t="shared" si="8"/>
        <v>0.30462479318209285</v>
      </c>
      <c r="O17">
        <f t="shared" si="1"/>
        <v>0.78877741157519543</v>
      </c>
      <c r="P17">
        <f t="shared" si="9"/>
        <v>1.1165726140451029</v>
      </c>
      <c r="Q17" s="2">
        <f t="shared" si="10"/>
        <v>0.54375876000000012</v>
      </c>
      <c r="R17" s="2">
        <f t="shared" si="2"/>
        <v>0.20647936</v>
      </c>
      <c r="S17" s="2">
        <f t="shared" si="2"/>
        <v>0.10719075999999993</v>
      </c>
      <c r="T17" s="2">
        <f>SUMPRODUCT({1,5,10},N17:P17,Q17:S17)/(1^2*Q17+5^2*R17+10^2*S17)</f>
        <v>0.13253335566031405</v>
      </c>
      <c r="U17" s="2">
        <f t="shared" si="11"/>
        <v>6.6266677830157023E-2</v>
      </c>
    </row>
    <row r="18" spans="1:21" x14ac:dyDescent="0.35">
      <c r="A18">
        <v>800</v>
      </c>
      <c r="B18" s="4">
        <f t="shared" si="3"/>
        <v>6.2500000000000001E-4</v>
      </c>
      <c r="C18" s="3">
        <f t="shared" si="0"/>
        <v>0.625</v>
      </c>
      <c r="D18" s="1">
        <v>0.5</v>
      </c>
      <c r="E18">
        <f t="shared" si="4"/>
        <v>5.0000000000000001E-3</v>
      </c>
      <c r="F18">
        <v>26.81</v>
      </c>
      <c r="G18">
        <v>52.57</v>
      </c>
      <c r="H18">
        <v>62.34</v>
      </c>
      <c r="J18">
        <f t="shared" si="5"/>
        <v>33.422999999999995</v>
      </c>
      <c r="K18" s="2">
        <f t="shared" si="6"/>
        <v>0.33422999999999997</v>
      </c>
      <c r="L18" s="2">
        <f t="shared" si="7"/>
        <v>0.16711499999999999</v>
      </c>
      <c r="N18">
        <f t="shared" si="8"/>
        <v>0.31211138637495561</v>
      </c>
      <c r="O18">
        <f t="shared" si="1"/>
        <v>0.74591524609860116</v>
      </c>
      <c r="P18">
        <f t="shared" si="9"/>
        <v>0.97657166275908514</v>
      </c>
      <c r="Q18" s="2">
        <f t="shared" si="10"/>
        <v>0.53567761000000003</v>
      </c>
      <c r="R18" s="2">
        <f t="shared" si="2"/>
        <v>0.22496048999999993</v>
      </c>
      <c r="S18" s="2">
        <f t="shared" si="2"/>
        <v>0.14182755999999996</v>
      </c>
      <c r="T18" s="2">
        <f>SUMPRODUCT({1,5,10},N18:P18,Q18:S18)/(1^2*Q18+5^2*R18+10^2*S18)</f>
        <v>0.11754958844235171</v>
      </c>
      <c r="U18" s="2">
        <f t="shared" si="11"/>
        <v>5.8774794221175854E-2</v>
      </c>
    </row>
    <row r="19" spans="1:21" x14ac:dyDescent="0.35">
      <c r="A19">
        <v>850</v>
      </c>
      <c r="B19" s="4">
        <f t="shared" si="3"/>
        <v>5.8823529411764701E-4</v>
      </c>
      <c r="C19" s="3">
        <f t="shared" si="0"/>
        <v>0.58823529411764697</v>
      </c>
      <c r="D19" s="1">
        <v>0.5</v>
      </c>
      <c r="E19">
        <f t="shared" si="4"/>
        <v>5.0000000000000001E-3</v>
      </c>
      <c r="F19">
        <v>27.06</v>
      </c>
      <c r="G19">
        <v>50.37</v>
      </c>
      <c r="H19">
        <v>59.61</v>
      </c>
      <c r="J19">
        <f t="shared" si="5"/>
        <v>34.022649999999999</v>
      </c>
      <c r="K19" s="2">
        <f t="shared" si="6"/>
        <v>0.34022649999999999</v>
      </c>
      <c r="L19" s="2">
        <f t="shared" si="7"/>
        <v>0.17011324999999999</v>
      </c>
      <c r="N19">
        <f t="shared" si="8"/>
        <v>0.31553300060755712</v>
      </c>
      <c r="O19">
        <f t="shared" si="1"/>
        <v>0.70057469638874181</v>
      </c>
      <c r="P19">
        <f t="shared" si="9"/>
        <v>0.90658795641276979</v>
      </c>
      <c r="Q19" s="2">
        <f t="shared" si="10"/>
        <v>0.53202436000000008</v>
      </c>
      <c r="R19" s="2">
        <f t="shared" si="2"/>
        <v>0.24631369000000006</v>
      </c>
      <c r="S19" s="2">
        <f t="shared" si="2"/>
        <v>0.16313521000000003</v>
      </c>
      <c r="T19" s="2">
        <f>SUMPRODUCT({1,5,10},N19:P19,Q19:S19)/(1^2*Q19+5^2*R19+10^2*S19)</f>
        <v>0.10909876165741395</v>
      </c>
      <c r="U19" s="2">
        <f t="shared" si="11"/>
        <v>5.4549380828706973E-2</v>
      </c>
    </row>
    <row r="20" spans="1:21" x14ac:dyDescent="0.35">
      <c r="A20">
        <v>900</v>
      </c>
      <c r="B20" s="4">
        <f t="shared" si="3"/>
        <v>5.5555555555555556E-4</v>
      </c>
      <c r="C20" s="3">
        <f t="shared" si="0"/>
        <v>0.55555555555555558</v>
      </c>
      <c r="D20" s="1">
        <v>0.5</v>
      </c>
      <c r="E20">
        <f t="shared" si="4"/>
        <v>5.0000000000000001E-3</v>
      </c>
      <c r="F20">
        <v>25.37</v>
      </c>
      <c r="G20">
        <v>46.39</v>
      </c>
      <c r="H20">
        <v>57.17</v>
      </c>
      <c r="J20">
        <f t="shared" si="5"/>
        <v>32.033300000000004</v>
      </c>
      <c r="K20" s="2">
        <f t="shared" si="6"/>
        <v>0.32033300000000003</v>
      </c>
      <c r="L20" s="2">
        <f t="shared" si="7"/>
        <v>0.16016650000000002</v>
      </c>
      <c r="N20">
        <f t="shared" si="8"/>
        <v>0.29262761484479538</v>
      </c>
      <c r="O20">
        <f t="shared" si="1"/>
        <v>0.62343456814864495</v>
      </c>
      <c r="P20">
        <f t="shared" si="9"/>
        <v>0.84793139436081177</v>
      </c>
      <c r="Q20" s="2">
        <f t="shared" si="10"/>
        <v>0.5569636899999999</v>
      </c>
      <c r="R20" s="2">
        <f t="shared" si="2"/>
        <v>0.28740321000000002</v>
      </c>
      <c r="S20" s="2">
        <f t="shared" si="2"/>
        <v>0.18344089</v>
      </c>
      <c r="T20" s="2">
        <f>SUMPRODUCT({1,5,10},N20:P20,Q20:S20)/(1^2*Q20+5^2*R20+10^2*S20)</f>
        <v>0.10021881507436496</v>
      </c>
      <c r="U20" s="2">
        <f t="shared" si="11"/>
        <v>5.0109407537182481E-2</v>
      </c>
    </row>
    <row r="21" spans="1:21" x14ac:dyDescent="0.35">
      <c r="A21">
        <v>950</v>
      </c>
      <c r="B21" s="4">
        <f t="shared" si="3"/>
        <v>5.263157894736842E-4</v>
      </c>
      <c r="C21" s="3">
        <f t="shared" si="0"/>
        <v>0.52631578947368418</v>
      </c>
      <c r="D21" s="1">
        <v>0.5</v>
      </c>
      <c r="E21">
        <f t="shared" si="4"/>
        <v>5.0000000000000001E-3</v>
      </c>
      <c r="F21">
        <v>25.81</v>
      </c>
      <c r="G21">
        <v>40.659999999999997</v>
      </c>
      <c r="H21">
        <v>50.35</v>
      </c>
      <c r="J21">
        <f t="shared" si="5"/>
        <v>33.293016666666659</v>
      </c>
      <c r="K21" s="2">
        <f t="shared" si="6"/>
        <v>0.33293016666666658</v>
      </c>
      <c r="L21" s="2">
        <f t="shared" si="7"/>
        <v>0.16646508333333329</v>
      </c>
      <c r="N21">
        <f t="shared" si="8"/>
        <v>0.29854081578665681</v>
      </c>
      <c r="O21">
        <f t="shared" si="1"/>
        <v>0.52188657112541559</v>
      </c>
      <c r="P21">
        <f t="shared" si="9"/>
        <v>0.70017179549690989</v>
      </c>
      <c r="Q21" s="2">
        <f t="shared" si="10"/>
        <v>0.55041561000000006</v>
      </c>
      <c r="R21" s="2">
        <f t="shared" si="2"/>
        <v>0.35212356</v>
      </c>
      <c r="S21" s="2">
        <f t="shared" si="2"/>
        <v>0.24651224999999993</v>
      </c>
      <c r="T21" s="2">
        <f>SUMPRODUCT({1,5,10},N21:P21,Q21:S21)/(1^2*Q21+5^2*R21+10^2*S21)</f>
        <v>8.2611259995262601E-2</v>
      </c>
      <c r="U21" s="2">
        <f t="shared" si="11"/>
        <v>4.13056299976313E-2</v>
      </c>
    </row>
    <row r="22" spans="1:21" x14ac:dyDescent="0.35">
      <c r="A22">
        <v>1000</v>
      </c>
      <c r="B22" s="4">
        <f t="shared" si="3"/>
        <v>5.0000000000000001E-4</v>
      </c>
      <c r="C22" s="3">
        <f t="shared" si="0"/>
        <v>0.5</v>
      </c>
      <c r="D22" s="1">
        <v>0.5</v>
      </c>
      <c r="E22">
        <f t="shared" si="4"/>
        <v>5.0000000000000001E-3</v>
      </c>
      <c r="F22">
        <v>24.75</v>
      </c>
      <c r="G22">
        <v>38.229999999999997</v>
      </c>
      <c r="H22">
        <v>46.18</v>
      </c>
      <c r="J22">
        <f t="shared" si="5"/>
        <v>31.983733333333333</v>
      </c>
      <c r="K22" s="2">
        <f t="shared" si="6"/>
        <v>0.31983733333333331</v>
      </c>
      <c r="L22" s="2">
        <f t="shared" si="7"/>
        <v>0.15991866666666665</v>
      </c>
      <c r="N22">
        <f t="shared" si="8"/>
        <v>0.28435428235910631</v>
      </c>
      <c r="O22">
        <f t="shared" si="1"/>
        <v>0.48175237628028356</v>
      </c>
      <c r="P22">
        <f t="shared" si="9"/>
        <v>0.61952504068933156</v>
      </c>
      <c r="Q22" s="2">
        <f t="shared" si="10"/>
        <v>0.56625624999999991</v>
      </c>
      <c r="R22" s="2">
        <f t="shared" si="10"/>
        <v>0.38155329000000004</v>
      </c>
      <c r="S22" s="2">
        <f t="shared" si="10"/>
        <v>0.28965924000000004</v>
      </c>
      <c r="T22" s="2">
        <f>SUMPRODUCT({1,5,10},N22:P22,Q22:S22)/(1^2*Q22+5^2*R22+10^2*S22)</f>
        <v>7.3573725143309704E-2</v>
      </c>
      <c r="U22" s="2">
        <f t="shared" si="11"/>
        <v>3.6786862571654852E-2</v>
      </c>
    </row>
    <row r="23" spans="1:21" x14ac:dyDescent="0.35">
      <c r="A23">
        <v>1050</v>
      </c>
      <c r="B23" s="4">
        <f t="shared" si="3"/>
        <v>4.7619047619047619E-4</v>
      </c>
      <c r="C23" s="3">
        <f t="shared" si="0"/>
        <v>0.47619047619047616</v>
      </c>
      <c r="D23" s="1">
        <v>0.5</v>
      </c>
      <c r="E23">
        <f t="shared" si="4"/>
        <v>5.0000000000000001E-3</v>
      </c>
      <c r="F23">
        <v>24.21</v>
      </c>
      <c r="G23">
        <v>34.65</v>
      </c>
      <c r="H23">
        <v>44.91</v>
      </c>
      <c r="J23">
        <f t="shared" si="5"/>
        <v>31.642199999999999</v>
      </c>
      <c r="K23" s="2">
        <f t="shared" si="6"/>
        <v>0.31642199999999998</v>
      </c>
      <c r="L23" s="2">
        <f t="shared" si="7"/>
        <v>0.15821099999999999</v>
      </c>
      <c r="N23">
        <f t="shared" si="8"/>
        <v>0.27720382816415362</v>
      </c>
      <c r="O23">
        <f t="shared" si="1"/>
        <v>0.42541274591786044</v>
      </c>
      <c r="P23">
        <f t="shared" si="9"/>
        <v>0.59620197450346613</v>
      </c>
      <c r="Q23" s="2">
        <f t="shared" si="10"/>
        <v>0.57441240999999998</v>
      </c>
      <c r="R23" s="2">
        <f t="shared" si="10"/>
        <v>0.42706224999999998</v>
      </c>
      <c r="S23" s="2">
        <f t="shared" si="10"/>
        <v>0.30349081000000006</v>
      </c>
      <c r="T23" s="2">
        <f>SUMPRODUCT({1,5,10},N23:P23,Q23:S23)/(1^2*Q23+5^2*R23+10^2*S23)</f>
        <v>6.9159440106912579E-2</v>
      </c>
      <c r="U23" s="2">
        <f t="shared" si="11"/>
        <v>3.4579720053456289E-2</v>
      </c>
    </row>
    <row r="24" spans="1:21" x14ac:dyDescent="0.35">
      <c r="A24">
        <v>1100</v>
      </c>
      <c r="B24" s="4">
        <f t="shared" si="3"/>
        <v>4.5454545454545455E-4</v>
      </c>
      <c r="C24" s="3">
        <f t="shared" si="0"/>
        <v>0.45454545454545453</v>
      </c>
      <c r="D24" s="1">
        <v>0.5</v>
      </c>
      <c r="E24">
        <f t="shared" si="4"/>
        <v>5.0000000000000001E-3</v>
      </c>
      <c r="F24">
        <v>23.53</v>
      </c>
      <c r="G24">
        <v>32.53</v>
      </c>
      <c r="H24">
        <v>43.97</v>
      </c>
      <c r="J24">
        <f t="shared" si="5"/>
        <v>30.910866666666674</v>
      </c>
      <c r="K24" s="2">
        <f t="shared" si="6"/>
        <v>0.30910866666666675</v>
      </c>
      <c r="L24" s="2">
        <f t="shared" si="7"/>
        <v>0.15455433333333338</v>
      </c>
      <c r="N24">
        <f t="shared" si="8"/>
        <v>0.26827167893195769</v>
      </c>
      <c r="O24">
        <f t="shared" si="1"/>
        <v>0.3934871313487574</v>
      </c>
      <c r="P24">
        <f t="shared" si="9"/>
        <v>0.57928292441089813</v>
      </c>
      <c r="Q24" s="2">
        <f t="shared" si="10"/>
        <v>0.58476608999999991</v>
      </c>
      <c r="R24" s="2">
        <f t="shared" si="10"/>
        <v>0.45522008999999997</v>
      </c>
      <c r="S24" s="2">
        <f t="shared" si="10"/>
        <v>0.31393609000000006</v>
      </c>
      <c r="T24" s="2">
        <f>SUMPRODUCT({1,5,10},N24:P24,Q24:S24)/(1^2*Q24+5^2*R24+10^2*S24)</f>
        <v>6.6216441857996716E-2</v>
      </c>
      <c r="U24" s="2">
        <f t="shared" si="11"/>
        <v>3.3108220928998358E-2</v>
      </c>
    </row>
    <row r="25" spans="1:21" x14ac:dyDescent="0.35">
      <c r="A25">
        <v>1150</v>
      </c>
      <c r="B25" s="4">
        <f t="shared" si="3"/>
        <v>4.3478260869565219E-4</v>
      </c>
      <c r="C25" s="3">
        <f t="shared" si="0"/>
        <v>0.43478260869565222</v>
      </c>
      <c r="D25" s="1">
        <v>0.5</v>
      </c>
      <c r="E25">
        <f t="shared" si="4"/>
        <v>5.0000000000000001E-3</v>
      </c>
      <c r="F25">
        <v>22.79</v>
      </c>
      <c r="G25">
        <v>29.49</v>
      </c>
      <c r="H25">
        <v>39.94</v>
      </c>
      <c r="J25">
        <f t="shared" si="5"/>
        <v>30.151366666666664</v>
      </c>
      <c r="K25" s="2">
        <f t="shared" si="6"/>
        <v>0.30151366666666662</v>
      </c>
      <c r="L25" s="2">
        <f t="shared" si="7"/>
        <v>0.15075683333333331</v>
      </c>
      <c r="N25">
        <f t="shared" si="8"/>
        <v>0.25864120366736693</v>
      </c>
      <c r="O25">
        <f t="shared" si="1"/>
        <v>0.34941564225714206</v>
      </c>
      <c r="P25">
        <f t="shared" si="9"/>
        <v>0.50982612343290712</v>
      </c>
      <c r="Q25" s="2">
        <f t="shared" si="10"/>
        <v>0.59613841000000001</v>
      </c>
      <c r="R25" s="2">
        <f t="shared" si="10"/>
        <v>0.4971660100000001</v>
      </c>
      <c r="S25" s="2">
        <f t="shared" si="10"/>
        <v>0.36072036000000002</v>
      </c>
      <c r="T25" s="2">
        <f>SUMPRODUCT({1,5,10},N25:P25,Q25:S25)/(1^2*Q25+5^2*R25+10^2*S25)</f>
        <v>5.82887256488413E-2</v>
      </c>
      <c r="U25" s="2">
        <f t="shared" si="11"/>
        <v>2.914436282442065E-2</v>
      </c>
    </row>
    <row r="26" spans="1:21" x14ac:dyDescent="0.35">
      <c r="A26">
        <v>1200</v>
      </c>
      <c r="B26" s="4">
        <f t="shared" si="3"/>
        <v>4.1666666666666669E-4</v>
      </c>
      <c r="C26" s="3">
        <f t="shared" si="0"/>
        <v>0.41666666666666669</v>
      </c>
      <c r="D26" s="1">
        <v>0.5</v>
      </c>
      <c r="E26">
        <f t="shared" si="4"/>
        <v>5.0000000000000001E-3</v>
      </c>
      <c r="F26">
        <v>21.7</v>
      </c>
      <c r="G26">
        <v>29.24</v>
      </c>
      <c r="H26">
        <v>37.770000000000003</v>
      </c>
      <c r="J26">
        <f t="shared" si="5"/>
        <v>28.551300000000001</v>
      </c>
      <c r="K26" s="2">
        <f t="shared" si="6"/>
        <v>0.28551300000000002</v>
      </c>
      <c r="L26" s="2">
        <f t="shared" si="7"/>
        <v>0.14275650000000001</v>
      </c>
      <c r="N26">
        <f t="shared" si="8"/>
        <v>0.24462258299133391</v>
      </c>
      <c r="O26">
        <f t="shared" si="1"/>
        <v>0.34587631669650681</v>
      </c>
      <c r="P26">
        <f t="shared" si="9"/>
        <v>0.47433298740696489</v>
      </c>
      <c r="Q26" s="2">
        <f t="shared" si="10"/>
        <v>0.61308900000000011</v>
      </c>
      <c r="R26" s="2">
        <f t="shared" si="10"/>
        <v>0.50069775999999999</v>
      </c>
      <c r="S26" s="2">
        <f t="shared" si="10"/>
        <v>0.38725728999999998</v>
      </c>
      <c r="T26" s="2">
        <f>SUMPRODUCT({1,5,10},N26:P26,Q26:S26)/(1^2*Q26+5^2*R26+10^2*S26)</f>
        <v>5.5012873323317932E-2</v>
      </c>
      <c r="U26" s="2">
        <f t="shared" si="11"/>
        <v>2.7506436661658966E-2</v>
      </c>
    </row>
  </sheetData>
  <pageMargins left="0.7" right="0.7" top="0.75" bottom="0.75" header="0.3" footer="0.3"/>
  <pageSetup scale="60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</row>
    <row r="2" spans="1:21" x14ac:dyDescent="0.35">
      <c r="A2" s="5" t="s">
        <v>0</v>
      </c>
      <c r="D2">
        <v>0.7</v>
      </c>
    </row>
    <row r="3" spans="1:21" x14ac:dyDescent="0.35">
      <c r="A3" s="5" t="s">
        <v>115</v>
      </c>
      <c r="D3" t="s">
        <v>128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N5" s="6" t="s">
        <v>66</v>
      </c>
      <c r="O5" s="6" t="s">
        <v>67</v>
      </c>
      <c r="P5" s="6" t="s">
        <v>68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3.4999999999999996E-3</v>
      </c>
      <c r="C6" s="3">
        <f t="shared" ref="C6:C26" si="0">B6*1000</f>
        <v>3.4999999999999996</v>
      </c>
      <c r="D6" s="1">
        <v>0.7</v>
      </c>
      <c r="E6">
        <f>D6/100</f>
        <v>6.9999999999999993E-3</v>
      </c>
      <c r="F6">
        <v>62.23</v>
      </c>
      <c r="G6">
        <v>97.11</v>
      </c>
      <c r="H6">
        <v>100</v>
      </c>
      <c r="J6">
        <f>35*F6/24-79*G6/600+H6/50</f>
        <v>79.965933333333311</v>
      </c>
      <c r="K6" s="2">
        <f>J6/100</f>
        <v>0.79965933333333306</v>
      </c>
      <c r="L6" s="2">
        <f>K6*D6</f>
        <v>0.55976153333333312</v>
      </c>
      <c r="N6">
        <f>-LN(1-F6/100)</f>
        <v>0.97365504926372581</v>
      </c>
      <c r="O6">
        <f t="shared" ref="O6:O26" si="1">-LN(1-G6/100)</f>
        <v>3.5439136838637495</v>
      </c>
      <c r="P6">
        <f>-LN(1-MIN(H6,99.99)/100)</f>
        <v>9.2103403719751835</v>
      </c>
      <c r="Q6" s="2">
        <f>EXP(-2*N6)</f>
        <v>0.14265729000000002</v>
      </c>
      <c r="R6" s="2">
        <f t="shared" ref="R6:S21" si="2">EXP(-2*O6)</f>
        <v>8.3521000000000181E-4</v>
      </c>
      <c r="S6" s="2">
        <f t="shared" si="2"/>
        <v>1.0000000000019985E-8</v>
      </c>
      <c r="T6" s="2">
        <f>SUMPRODUCT({1,5,10},N6:P6,Q6:S6)/(1^2*Q6+5^2*R6+10^2*S6)</f>
        <v>0.93983639878597447</v>
      </c>
      <c r="U6" s="2">
        <f>T6*D6</f>
        <v>0.65788547915018214</v>
      </c>
    </row>
    <row r="7" spans="1:21" x14ac:dyDescent="0.35">
      <c r="A7">
        <v>250</v>
      </c>
      <c r="B7" s="4">
        <f t="shared" ref="B7:B26" si="3">D7/A7</f>
        <v>2.8E-3</v>
      </c>
      <c r="C7" s="3">
        <f t="shared" si="0"/>
        <v>2.8</v>
      </c>
      <c r="D7" s="1">
        <v>0.7</v>
      </c>
      <c r="E7">
        <f t="shared" ref="E7:E26" si="4">D7/100</f>
        <v>6.9999999999999993E-3</v>
      </c>
      <c r="F7">
        <v>60.83</v>
      </c>
      <c r="G7">
        <v>96.66</v>
      </c>
      <c r="H7">
        <v>100</v>
      </c>
      <c r="J7">
        <f t="shared" ref="J7:J26" si="5">35*F7/24-79*G7/600+H7/50</f>
        <v>77.983516666666659</v>
      </c>
      <c r="K7" s="2">
        <f t="shared" ref="K7:K26" si="6">J7/100</f>
        <v>0.77983516666666663</v>
      </c>
      <c r="L7" s="2">
        <f t="shared" ref="L7:L26" si="7">K7*D7</f>
        <v>0.54588461666666666</v>
      </c>
      <c r="N7">
        <f t="shared" ref="N7:N26" si="8">-LN(1-F7/100)</f>
        <v>0.93725903831035129</v>
      </c>
      <c r="O7">
        <f t="shared" si="1"/>
        <v>3.3991993789994828</v>
      </c>
      <c r="P7">
        <f t="shared" ref="P7:P26" si="9">-LN(1-MIN(H7,99.99)/100)</f>
        <v>9.2103403719751835</v>
      </c>
      <c r="Q7" s="2">
        <f t="shared" ref="Q7:S26" si="10">EXP(-2*N7)</f>
        <v>0.15342889000000004</v>
      </c>
      <c r="R7" s="2">
        <f t="shared" si="2"/>
        <v>1.1155599999999989E-3</v>
      </c>
      <c r="S7" s="2">
        <f t="shared" si="2"/>
        <v>1.0000000000019985E-8</v>
      </c>
      <c r="T7" s="2">
        <f>SUMPRODUCT({1,5,10},N7:P7,Q7:S7)/(1^2*Q7+5^2*R7+10^2*S7)</f>
        <v>0.89766482257113533</v>
      </c>
      <c r="U7" s="2">
        <f t="shared" ref="U7:U26" si="11">T7*D7</f>
        <v>0.62836537579979468</v>
      </c>
    </row>
    <row r="8" spans="1:21" x14ac:dyDescent="0.35">
      <c r="A8">
        <v>300</v>
      </c>
      <c r="B8" s="4">
        <f t="shared" si="3"/>
        <v>2.3333333333333331E-3</v>
      </c>
      <c r="C8" s="3">
        <f t="shared" si="0"/>
        <v>2.333333333333333</v>
      </c>
      <c r="D8" s="1">
        <v>0.7</v>
      </c>
      <c r="E8">
        <f t="shared" si="4"/>
        <v>6.9999999999999993E-3</v>
      </c>
      <c r="F8">
        <v>57.02</v>
      </c>
      <c r="G8">
        <v>93</v>
      </c>
      <c r="H8">
        <v>96.15</v>
      </c>
      <c r="J8">
        <f t="shared" si="5"/>
        <v>72.832166666666666</v>
      </c>
      <c r="K8" s="2">
        <f t="shared" si="6"/>
        <v>0.72832166666666665</v>
      </c>
      <c r="L8" s="2">
        <f t="shared" si="7"/>
        <v>0.50982516666666666</v>
      </c>
      <c r="N8">
        <f t="shared" si="8"/>
        <v>0.84443529477372703</v>
      </c>
      <c r="O8">
        <f t="shared" si="1"/>
        <v>2.6592600369327788</v>
      </c>
      <c r="P8">
        <f t="shared" si="9"/>
        <v>3.257097037688399</v>
      </c>
      <c r="Q8" s="2">
        <f t="shared" si="10"/>
        <v>0.18472803999999998</v>
      </c>
      <c r="R8" s="2">
        <f t="shared" si="2"/>
        <v>4.8999999999999929E-3</v>
      </c>
      <c r="S8" s="2">
        <f t="shared" si="2"/>
        <v>1.4822499999999985E-3</v>
      </c>
      <c r="T8" s="2">
        <f>SUMPRODUCT({1,5,10},N8:P8,Q8:S8)/(1^2*Q8+5^2*R8+10^2*S8)</f>
        <v>0.59154521980216068</v>
      </c>
      <c r="U8" s="2">
        <f t="shared" si="11"/>
        <v>0.41408165386151247</v>
      </c>
    </row>
    <row r="9" spans="1:21" x14ac:dyDescent="0.35">
      <c r="A9">
        <v>350</v>
      </c>
      <c r="B9" s="4">
        <f t="shared" si="3"/>
        <v>2E-3</v>
      </c>
      <c r="C9" s="3">
        <f t="shared" si="0"/>
        <v>2</v>
      </c>
      <c r="D9" s="1">
        <v>0.7</v>
      </c>
      <c r="E9">
        <f t="shared" si="4"/>
        <v>6.9999999999999993E-3</v>
      </c>
      <c r="F9">
        <v>53.66</v>
      </c>
      <c r="G9">
        <v>89.34</v>
      </c>
      <c r="H9">
        <v>93.11</v>
      </c>
      <c r="J9">
        <f t="shared" si="5"/>
        <v>68.353266666666656</v>
      </c>
      <c r="K9" s="2">
        <f t="shared" si="6"/>
        <v>0.68353266666666657</v>
      </c>
      <c r="L9" s="2">
        <f t="shared" si="7"/>
        <v>0.47847286666666655</v>
      </c>
      <c r="N9">
        <f t="shared" si="8"/>
        <v>0.7691646669838611</v>
      </c>
      <c r="O9">
        <f t="shared" si="1"/>
        <v>2.2386717672503935</v>
      </c>
      <c r="P9">
        <f t="shared" si="9"/>
        <v>2.6750991009625249</v>
      </c>
      <c r="Q9" s="2">
        <f t="shared" si="10"/>
        <v>0.21473956000000005</v>
      </c>
      <c r="R9" s="2">
        <f t="shared" si="2"/>
        <v>1.1363559999999986E-2</v>
      </c>
      <c r="S9" s="2">
        <f t="shared" si="2"/>
        <v>4.747209999999993E-3</v>
      </c>
      <c r="T9" s="2">
        <f>SUMPRODUCT({1,5,10},N9:P9,Q9:S9)/(1^2*Q9+5^2*R9+10^2*S9)</f>
        <v>0.43075265621171194</v>
      </c>
      <c r="U9" s="2">
        <f t="shared" si="11"/>
        <v>0.30152685934819834</v>
      </c>
    </row>
    <row r="10" spans="1:21" x14ac:dyDescent="0.35">
      <c r="A10">
        <v>400</v>
      </c>
      <c r="B10" s="4">
        <f t="shared" si="3"/>
        <v>1.7499999999999998E-3</v>
      </c>
      <c r="C10" s="3">
        <f t="shared" si="0"/>
        <v>1.7499999999999998</v>
      </c>
      <c r="D10" s="1">
        <v>0.7</v>
      </c>
      <c r="E10">
        <f t="shared" si="4"/>
        <v>6.9999999999999993E-3</v>
      </c>
      <c r="F10">
        <v>50.61</v>
      </c>
      <c r="G10">
        <v>86.68</v>
      </c>
      <c r="H10">
        <v>90.5</v>
      </c>
      <c r="J10">
        <f t="shared" si="5"/>
        <v>64.203383333333321</v>
      </c>
      <c r="K10" s="2">
        <f t="shared" si="6"/>
        <v>0.64203383333333319</v>
      </c>
      <c r="L10" s="2">
        <f t="shared" si="7"/>
        <v>0.44942368333333321</v>
      </c>
      <c r="N10">
        <f t="shared" si="8"/>
        <v>0.70542221143555783</v>
      </c>
      <c r="O10">
        <f t="shared" si="1"/>
        <v>2.0159035208758485</v>
      </c>
      <c r="P10">
        <f t="shared" si="9"/>
        <v>2.3538783873815965</v>
      </c>
      <c r="Q10" s="2">
        <f t="shared" si="10"/>
        <v>0.24393721000000004</v>
      </c>
      <c r="R10" s="2">
        <f t="shared" si="2"/>
        <v>1.7742239999999992E-2</v>
      </c>
      <c r="S10" s="2">
        <f t="shared" si="2"/>
        <v>9.0249999999999948E-3</v>
      </c>
      <c r="T10" s="2">
        <f>SUMPRODUCT({1,5,10},N10:P10,Q10:S10)/(1^2*Q10+5^2*R10+10^2*S10)</f>
        <v>0.35430935646066741</v>
      </c>
      <c r="U10" s="2">
        <f t="shared" si="11"/>
        <v>0.24801654952246718</v>
      </c>
    </row>
    <row r="11" spans="1:21" x14ac:dyDescent="0.35">
      <c r="A11">
        <v>450</v>
      </c>
      <c r="B11" s="4">
        <f t="shared" si="3"/>
        <v>1.5555555555555555E-3</v>
      </c>
      <c r="C11" s="3">
        <f t="shared" si="0"/>
        <v>1.5555555555555554</v>
      </c>
      <c r="D11" s="1">
        <v>0.7</v>
      </c>
      <c r="E11">
        <f t="shared" si="4"/>
        <v>6.9999999999999993E-3</v>
      </c>
      <c r="F11">
        <v>48.8</v>
      </c>
      <c r="G11">
        <v>83.98</v>
      </c>
      <c r="H11">
        <v>88.38</v>
      </c>
      <c r="J11">
        <f t="shared" si="5"/>
        <v>61.876900000000006</v>
      </c>
      <c r="K11" s="2">
        <f t="shared" si="6"/>
        <v>0.61876900000000001</v>
      </c>
      <c r="L11" s="2">
        <f t="shared" si="7"/>
        <v>0.43313829999999998</v>
      </c>
      <c r="N11">
        <f t="shared" si="8"/>
        <v>0.66943065394262924</v>
      </c>
      <c r="O11">
        <f t="shared" si="1"/>
        <v>1.8313322443478781</v>
      </c>
      <c r="P11">
        <f t="shared" si="9"/>
        <v>2.1524424345643256</v>
      </c>
      <c r="Q11" s="2">
        <f t="shared" si="10"/>
        <v>0.26214399999999999</v>
      </c>
      <c r="R11" s="2">
        <f t="shared" si="2"/>
        <v>2.5664040000000006E-2</v>
      </c>
      <c r="S11" s="2">
        <f t="shared" si="2"/>
        <v>1.3502440000000017E-2</v>
      </c>
      <c r="T11" s="2">
        <f>SUMPRODUCT({1,5,10},N11:P11,Q11:S11)/(1^2*Q11+5^2*R11+10^2*S11)</f>
        <v>0.31105582035666207</v>
      </c>
      <c r="U11" s="2">
        <f t="shared" si="11"/>
        <v>0.21773907424966343</v>
      </c>
    </row>
    <row r="12" spans="1:21" x14ac:dyDescent="0.35">
      <c r="A12">
        <v>500</v>
      </c>
      <c r="B12" s="4">
        <f t="shared" si="3"/>
        <v>1.4E-3</v>
      </c>
      <c r="C12" s="3">
        <f t="shared" si="0"/>
        <v>1.4</v>
      </c>
      <c r="D12" s="1">
        <v>0.7</v>
      </c>
      <c r="E12">
        <f t="shared" si="4"/>
        <v>6.9999999999999993E-3</v>
      </c>
      <c r="F12">
        <v>47.38</v>
      </c>
      <c r="G12">
        <v>81.77</v>
      </c>
      <c r="H12">
        <v>86.02</v>
      </c>
      <c r="J12">
        <f t="shared" si="5"/>
        <v>60.049850000000006</v>
      </c>
      <c r="K12" s="2">
        <f t="shared" si="6"/>
        <v>0.60049850000000005</v>
      </c>
      <c r="L12" s="2">
        <f t="shared" si="7"/>
        <v>0.42034895</v>
      </c>
      <c r="N12">
        <f t="shared" si="8"/>
        <v>0.64207391037594475</v>
      </c>
      <c r="O12">
        <f t="shared" si="1"/>
        <v>1.7021015972975195</v>
      </c>
      <c r="P12">
        <f t="shared" si="9"/>
        <v>1.9675424491824269</v>
      </c>
      <c r="Q12" s="2">
        <f t="shared" si="10"/>
        <v>0.27688643999999996</v>
      </c>
      <c r="R12" s="2">
        <f t="shared" si="2"/>
        <v>3.3233290000000013E-2</v>
      </c>
      <c r="S12" s="2">
        <f t="shared" si="2"/>
        <v>1.9544040000000009E-2</v>
      </c>
      <c r="T12" s="2">
        <f>SUMPRODUCT({1,5,10},N12:P12,Q12:S12)/(1^2*Q12+5^2*R12+10^2*S12)</f>
        <v>0.27600168512788298</v>
      </c>
      <c r="U12" s="2">
        <f t="shared" si="11"/>
        <v>0.19320117958951807</v>
      </c>
    </row>
    <row r="13" spans="1:21" x14ac:dyDescent="0.35">
      <c r="A13">
        <v>550</v>
      </c>
      <c r="B13" s="4">
        <f t="shared" si="3"/>
        <v>1.2727272727272726E-3</v>
      </c>
      <c r="C13" s="3">
        <f t="shared" si="0"/>
        <v>1.2727272727272725</v>
      </c>
      <c r="D13" s="1">
        <v>0.7</v>
      </c>
      <c r="E13">
        <f t="shared" si="4"/>
        <v>6.9999999999999993E-3</v>
      </c>
      <c r="F13">
        <v>45.67</v>
      </c>
      <c r="G13">
        <v>78.319999999999993</v>
      </c>
      <c r="H13">
        <v>84.85</v>
      </c>
      <c r="J13">
        <f t="shared" si="5"/>
        <v>57.986950000000007</v>
      </c>
      <c r="K13" s="2">
        <f t="shared" si="6"/>
        <v>0.57986950000000004</v>
      </c>
      <c r="L13" s="2">
        <f t="shared" si="7"/>
        <v>0.40590864999999998</v>
      </c>
      <c r="N13">
        <f t="shared" si="8"/>
        <v>0.61009362542465961</v>
      </c>
      <c r="O13">
        <f t="shared" si="1"/>
        <v>1.5287800094166455</v>
      </c>
      <c r="P13">
        <f t="shared" si="9"/>
        <v>1.8871696540327128</v>
      </c>
      <c r="Q13" s="2">
        <f t="shared" si="10"/>
        <v>0.29517489000000002</v>
      </c>
      <c r="R13" s="2">
        <f t="shared" si="2"/>
        <v>4.7002240000000042E-2</v>
      </c>
      <c r="S13" s="2">
        <f t="shared" si="2"/>
        <v>2.2952250000000021E-2</v>
      </c>
      <c r="T13" s="2">
        <f>SUMPRODUCT({1,5,10},N13:P13,Q13:S13)/(1^2*Q13+5^2*R13+10^2*S13)</f>
        <v>0.25827221687123936</v>
      </c>
      <c r="U13" s="2">
        <f t="shared" si="11"/>
        <v>0.18079055180986753</v>
      </c>
    </row>
    <row r="14" spans="1:21" x14ac:dyDescent="0.35">
      <c r="A14">
        <v>600</v>
      </c>
      <c r="B14" s="4">
        <f t="shared" si="3"/>
        <v>1.1666666666666665E-3</v>
      </c>
      <c r="C14" s="3">
        <f t="shared" si="0"/>
        <v>1.1666666666666665</v>
      </c>
      <c r="D14" s="1">
        <v>0.7</v>
      </c>
      <c r="E14">
        <f t="shared" si="4"/>
        <v>6.9999999999999993E-3</v>
      </c>
      <c r="F14">
        <v>45.03</v>
      </c>
      <c r="G14">
        <v>76.790000000000006</v>
      </c>
      <c r="H14">
        <v>82.21</v>
      </c>
      <c r="J14">
        <f t="shared" si="5"/>
        <v>57.202266666666667</v>
      </c>
      <c r="K14" s="2">
        <f t="shared" si="6"/>
        <v>0.57202266666666668</v>
      </c>
      <c r="L14" s="2">
        <f t="shared" si="7"/>
        <v>0.40041586666666668</v>
      </c>
      <c r="N14">
        <f t="shared" si="8"/>
        <v>0.59838260411552247</v>
      </c>
      <c r="O14">
        <f t="shared" si="1"/>
        <v>1.4605869657017458</v>
      </c>
      <c r="P14">
        <f t="shared" si="9"/>
        <v>1.7265336843103474</v>
      </c>
      <c r="Q14" s="2">
        <f t="shared" si="10"/>
        <v>0.30217008999999995</v>
      </c>
      <c r="R14" s="2">
        <f t="shared" si="2"/>
        <v>5.3870409999999987E-2</v>
      </c>
      <c r="S14" s="2">
        <f t="shared" si="2"/>
        <v>3.1648410000000016E-2</v>
      </c>
      <c r="T14" s="2">
        <f>SUMPRODUCT({1,5,10},N14:P14,Q14:S14)/(1^2*Q14+5^2*R14+10^2*S14)</f>
        <v>0.23279998130399579</v>
      </c>
      <c r="U14" s="2">
        <f t="shared" si="11"/>
        <v>0.16295998691279703</v>
      </c>
    </row>
    <row r="15" spans="1:21" x14ac:dyDescent="0.35">
      <c r="A15">
        <v>650</v>
      </c>
      <c r="B15" s="4">
        <f t="shared" si="3"/>
        <v>1.0769230769230769E-3</v>
      </c>
      <c r="C15" s="3">
        <f t="shared" si="0"/>
        <v>1.0769230769230769</v>
      </c>
      <c r="D15" s="1">
        <v>0.7</v>
      </c>
      <c r="E15">
        <f t="shared" si="4"/>
        <v>6.9999999999999993E-3</v>
      </c>
      <c r="F15">
        <v>44.57</v>
      </c>
      <c r="G15">
        <v>74.16</v>
      </c>
      <c r="H15">
        <v>79.5</v>
      </c>
      <c r="J15">
        <f t="shared" si="5"/>
        <v>56.823516666666677</v>
      </c>
      <c r="K15" s="2">
        <f t="shared" si="6"/>
        <v>0.56823516666666674</v>
      </c>
      <c r="L15" s="2">
        <f t="shared" si="7"/>
        <v>0.39776461666666668</v>
      </c>
      <c r="N15">
        <f t="shared" si="8"/>
        <v>0.59004922255637804</v>
      </c>
      <c r="O15">
        <f t="shared" si="1"/>
        <v>1.3532465070736899</v>
      </c>
      <c r="P15">
        <f t="shared" si="9"/>
        <v>1.584745299843729</v>
      </c>
      <c r="Q15" s="2">
        <f t="shared" si="10"/>
        <v>0.30724848999999999</v>
      </c>
      <c r="R15" s="2">
        <f t="shared" si="2"/>
        <v>6.6770560000000048E-2</v>
      </c>
      <c r="S15" s="2">
        <f t="shared" si="2"/>
        <v>4.2024999999999986E-2</v>
      </c>
      <c r="T15" s="2">
        <f>SUMPRODUCT({1,5,10},N15:P15,Q15:S15)/(1^2*Q15+5^2*R15+10^2*S15)</f>
        <v>0.21023846164651783</v>
      </c>
      <c r="U15" s="2">
        <f t="shared" si="11"/>
        <v>0.14716692315256247</v>
      </c>
    </row>
    <row r="16" spans="1:21" x14ac:dyDescent="0.35">
      <c r="A16">
        <v>700</v>
      </c>
      <c r="B16" s="4">
        <f t="shared" si="3"/>
        <v>1E-3</v>
      </c>
      <c r="C16" s="3">
        <f t="shared" si="0"/>
        <v>1</v>
      </c>
      <c r="D16" s="1">
        <v>0.7</v>
      </c>
      <c r="E16">
        <f t="shared" si="4"/>
        <v>6.9999999999999993E-3</v>
      </c>
      <c r="F16">
        <v>43.75</v>
      </c>
      <c r="G16">
        <v>71.42</v>
      </c>
      <c r="H16">
        <v>78.2</v>
      </c>
      <c r="J16">
        <f t="shared" si="5"/>
        <v>55.962450000000004</v>
      </c>
      <c r="K16" s="2">
        <f t="shared" si="6"/>
        <v>0.55962450000000008</v>
      </c>
      <c r="L16" s="2">
        <f t="shared" si="7"/>
        <v>0.39173715000000003</v>
      </c>
      <c r="N16">
        <f t="shared" si="8"/>
        <v>0.5753641449035618</v>
      </c>
      <c r="O16">
        <f t="shared" si="1"/>
        <v>1.2524630134863701</v>
      </c>
      <c r="P16">
        <f t="shared" si="9"/>
        <v>1.5232602161930482</v>
      </c>
      <c r="Q16" s="2">
        <f t="shared" si="10"/>
        <v>0.31640625000000006</v>
      </c>
      <c r="R16" s="2">
        <f t="shared" si="2"/>
        <v>8.1681639999999986E-2</v>
      </c>
      <c r="S16" s="2">
        <f t="shared" si="2"/>
        <v>4.7523999999999983E-2</v>
      </c>
      <c r="T16" s="2">
        <f>SUMPRODUCT({1,5,10},N16:P16,Q16:S16)/(1^2*Q16+5^2*R16+10^2*S16)</f>
        <v>0.19934040370808431</v>
      </c>
      <c r="U16" s="2">
        <f t="shared" si="11"/>
        <v>0.13953828259565901</v>
      </c>
    </row>
    <row r="17" spans="1:21" x14ac:dyDescent="0.35">
      <c r="A17">
        <v>750</v>
      </c>
      <c r="B17" s="4">
        <f t="shared" si="3"/>
        <v>9.3333333333333332E-4</v>
      </c>
      <c r="C17" s="3">
        <f t="shared" si="0"/>
        <v>0.93333333333333335</v>
      </c>
      <c r="D17" s="1">
        <v>0.7</v>
      </c>
      <c r="E17">
        <f t="shared" si="4"/>
        <v>6.9999999999999993E-3</v>
      </c>
      <c r="F17">
        <v>42.6</v>
      </c>
      <c r="G17">
        <v>69.05</v>
      </c>
      <c r="H17">
        <v>76.099999999999994</v>
      </c>
      <c r="J17">
        <f t="shared" si="5"/>
        <v>54.555416666666666</v>
      </c>
      <c r="K17" s="2">
        <f t="shared" si="6"/>
        <v>0.54555416666666667</v>
      </c>
      <c r="L17" s="2">
        <f t="shared" si="7"/>
        <v>0.38188791666666666</v>
      </c>
      <c r="N17">
        <f t="shared" si="8"/>
        <v>0.55512588266257057</v>
      </c>
      <c r="O17">
        <f t="shared" si="1"/>
        <v>1.1727971868574862</v>
      </c>
      <c r="P17">
        <f t="shared" si="9"/>
        <v>1.431291727050626</v>
      </c>
      <c r="Q17" s="2">
        <f t="shared" si="10"/>
        <v>0.32947600000000005</v>
      </c>
      <c r="R17" s="2">
        <f t="shared" si="2"/>
        <v>9.5790250000000007E-2</v>
      </c>
      <c r="S17" s="2">
        <f t="shared" si="2"/>
        <v>5.712100000000004E-2</v>
      </c>
      <c r="T17" s="2">
        <f>SUMPRODUCT({1,5,10},N17:P17,Q17:S17)/(1^2*Q17+5^2*R17+10^2*S17)</f>
        <v>0.18517306278052259</v>
      </c>
      <c r="U17" s="2">
        <f t="shared" si="11"/>
        <v>0.12962114394636581</v>
      </c>
    </row>
    <row r="18" spans="1:21" x14ac:dyDescent="0.35">
      <c r="A18">
        <v>800</v>
      </c>
      <c r="B18" s="4">
        <f t="shared" si="3"/>
        <v>8.7499999999999991E-4</v>
      </c>
      <c r="C18" s="3">
        <f t="shared" si="0"/>
        <v>0.87499999999999989</v>
      </c>
      <c r="D18" s="1">
        <v>0.7</v>
      </c>
      <c r="E18">
        <f t="shared" si="4"/>
        <v>6.9999999999999993E-3</v>
      </c>
      <c r="F18">
        <v>41.11</v>
      </c>
      <c r="G18">
        <v>66.31</v>
      </c>
      <c r="H18">
        <v>72.680000000000007</v>
      </c>
      <c r="J18">
        <f t="shared" si="5"/>
        <v>52.674866666666667</v>
      </c>
      <c r="K18" s="2">
        <f t="shared" si="6"/>
        <v>0.52674866666666664</v>
      </c>
      <c r="L18" s="2">
        <f t="shared" si="7"/>
        <v>0.36872406666666663</v>
      </c>
      <c r="N18">
        <f t="shared" si="8"/>
        <v>0.52949888903161202</v>
      </c>
      <c r="O18">
        <f t="shared" si="1"/>
        <v>1.08796912856963</v>
      </c>
      <c r="P18">
        <f t="shared" si="9"/>
        <v>1.2975511512855025</v>
      </c>
      <c r="Q18" s="2">
        <f t="shared" si="10"/>
        <v>0.34680320999999997</v>
      </c>
      <c r="R18" s="2">
        <f t="shared" si="2"/>
        <v>0.11350160999999996</v>
      </c>
      <c r="S18" s="2">
        <f t="shared" si="2"/>
        <v>7.4638239999999939E-2</v>
      </c>
      <c r="T18" s="2">
        <f>SUMPRODUCT({1,5,10},N18:P18,Q18:S18)/(1^2*Q18+5^2*R18+10^2*S18)</f>
        <v>0.16618188078736165</v>
      </c>
      <c r="U18" s="2">
        <f t="shared" si="11"/>
        <v>0.11632731655115315</v>
      </c>
    </row>
    <row r="19" spans="1:21" x14ac:dyDescent="0.35">
      <c r="A19">
        <v>850</v>
      </c>
      <c r="B19" s="4">
        <f t="shared" si="3"/>
        <v>8.2352941176470581E-4</v>
      </c>
      <c r="C19" s="3">
        <f t="shared" si="0"/>
        <v>0.82352941176470584</v>
      </c>
      <c r="D19" s="1">
        <v>0.7</v>
      </c>
      <c r="E19">
        <f t="shared" si="4"/>
        <v>6.9999999999999993E-3</v>
      </c>
      <c r="F19">
        <v>39.229999999999997</v>
      </c>
      <c r="G19">
        <v>62.66</v>
      </c>
      <c r="H19">
        <v>68.819999999999993</v>
      </c>
      <c r="J19">
        <f t="shared" si="5"/>
        <v>50.33658333333333</v>
      </c>
      <c r="K19" s="2">
        <f t="shared" si="6"/>
        <v>0.50336583333333329</v>
      </c>
      <c r="L19" s="2">
        <f t="shared" si="7"/>
        <v>0.35235608333333329</v>
      </c>
      <c r="N19">
        <f t="shared" si="8"/>
        <v>0.49807393984082748</v>
      </c>
      <c r="O19">
        <f t="shared" si="1"/>
        <v>0.98510504787451458</v>
      </c>
      <c r="P19">
        <f t="shared" si="9"/>
        <v>1.1653933223584607</v>
      </c>
      <c r="Q19" s="2">
        <f t="shared" si="10"/>
        <v>0.36929929</v>
      </c>
      <c r="R19" s="2">
        <f t="shared" si="2"/>
        <v>0.13942756000000006</v>
      </c>
      <c r="S19" s="2">
        <f t="shared" si="2"/>
        <v>9.721924000000004E-2</v>
      </c>
      <c r="T19" s="2">
        <f>SUMPRODUCT({1,5,10},N19:P19,Q19:S19)/(1^2*Q19+5^2*R19+10^2*S19)</f>
        <v>0.14757986251986752</v>
      </c>
      <c r="U19" s="2">
        <f t="shared" si="11"/>
        <v>0.10330590376390726</v>
      </c>
    </row>
    <row r="20" spans="1:21" x14ac:dyDescent="0.35">
      <c r="A20">
        <v>900</v>
      </c>
      <c r="B20" s="4">
        <f t="shared" si="3"/>
        <v>7.7777777777777773E-4</v>
      </c>
      <c r="C20" s="3">
        <f t="shared" si="0"/>
        <v>0.77777777777777768</v>
      </c>
      <c r="D20" s="1">
        <v>0.7</v>
      </c>
      <c r="E20">
        <f t="shared" si="4"/>
        <v>6.9999999999999993E-3</v>
      </c>
      <c r="F20">
        <v>38.5</v>
      </c>
      <c r="G20">
        <v>59.96</v>
      </c>
      <c r="H20">
        <v>64.83</v>
      </c>
      <c r="J20">
        <f t="shared" si="5"/>
        <v>49.547699999999999</v>
      </c>
      <c r="K20" s="2">
        <f t="shared" si="6"/>
        <v>0.495477</v>
      </c>
      <c r="L20" s="2">
        <f t="shared" si="7"/>
        <v>0.34683389999999997</v>
      </c>
      <c r="N20">
        <f t="shared" si="8"/>
        <v>0.48613301117561919</v>
      </c>
      <c r="O20">
        <f t="shared" si="1"/>
        <v>0.91529123154107161</v>
      </c>
      <c r="P20">
        <f t="shared" si="9"/>
        <v>1.0449767395022003</v>
      </c>
      <c r="Q20" s="2">
        <f t="shared" si="10"/>
        <v>0.37822499999999998</v>
      </c>
      <c r="R20" s="2">
        <f t="shared" si="2"/>
        <v>0.16032015999999996</v>
      </c>
      <c r="S20" s="2">
        <f t="shared" si="2"/>
        <v>0.12369289</v>
      </c>
      <c r="T20" s="2">
        <f>SUMPRODUCT({1,5,10},N20:P20,Q20:S20)/(1^2*Q20+5^2*R20+10^2*S20)</f>
        <v>0.13190447293281235</v>
      </c>
      <c r="U20" s="2">
        <f t="shared" si="11"/>
        <v>9.2333131052968642E-2</v>
      </c>
    </row>
    <row r="21" spans="1:21" x14ac:dyDescent="0.35">
      <c r="A21">
        <v>950</v>
      </c>
      <c r="B21" s="4">
        <f t="shared" si="3"/>
        <v>7.3684210526315781E-4</v>
      </c>
      <c r="C21" s="3">
        <f t="shared" si="0"/>
        <v>0.73684210526315785</v>
      </c>
      <c r="D21" s="1">
        <v>0.7</v>
      </c>
      <c r="E21">
        <f t="shared" si="4"/>
        <v>6.9999999999999993E-3</v>
      </c>
      <c r="F21">
        <v>37.340000000000003</v>
      </c>
      <c r="G21">
        <v>57.1</v>
      </c>
      <c r="H21">
        <v>61.93</v>
      </c>
      <c r="J21">
        <f t="shared" si="5"/>
        <v>48.174600000000005</v>
      </c>
      <c r="K21" s="2">
        <f t="shared" si="6"/>
        <v>0.48174600000000006</v>
      </c>
      <c r="L21" s="2">
        <f t="shared" si="7"/>
        <v>0.33722220000000003</v>
      </c>
      <c r="N21">
        <f t="shared" si="8"/>
        <v>0.46744690046404563</v>
      </c>
      <c r="O21">
        <f t="shared" si="1"/>
        <v>0.84629836005412018</v>
      </c>
      <c r="P21">
        <f t="shared" si="9"/>
        <v>0.96574361559368527</v>
      </c>
      <c r="Q21" s="2">
        <f t="shared" si="10"/>
        <v>0.39262756000000004</v>
      </c>
      <c r="R21" s="2">
        <f t="shared" si="2"/>
        <v>0.18404099999999995</v>
      </c>
      <c r="S21" s="2">
        <f t="shared" si="2"/>
        <v>0.14493249000000002</v>
      </c>
      <c r="T21" s="2">
        <f>SUMPRODUCT({1,5,10},N21:P21,Q21:S21)/(1^2*Q21+5^2*R21+10^2*S21)</f>
        <v>0.12120843224849334</v>
      </c>
      <c r="U21" s="2">
        <f t="shared" si="11"/>
        <v>8.4845902573945337E-2</v>
      </c>
    </row>
    <row r="22" spans="1:21" x14ac:dyDescent="0.35">
      <c r="A22">
        <v>1000</v>
      </c>
      <c r="B22" s="4">
        <f t="shared" si="3"/>
        <v>6.9999999999999999E-4</v>
      </c>
      <c r="C22" s="3">
        <f t="shared" si="0"/>
        <v>0.7</v>
      </c>
      <c r="D22" s="1">
        <v>0.7</v>
      </c>
      <c r="E22">
        <f t="shared" si="4"/>
        <v>6.9999999999999993E-3</v>
      </c>
      <c r="F22">
        <v>35.229999999999997</v>
      </c>
      <c r="G22">
        <v>53.57</v>
      </c>
      <c r="H22">
        <v>59.09</v>
      </c>
      <c r="J22">
        <f t="shared" si="5"/>
        <v>45.505500000000005</v>
      </c>
      <c r="K22" s="2">
        <f t="shared" si="6"/>
        <v>0.45505500000000004</v>
      </c>
      <c r="L22" s="2">
        <f t="shared" si="7"/>
        <v>0.3185385</v>
      </c>
      <c r="N22">
        <f t="shared" si="8"/>
        <v>0.43432765279326563</v>
      </c>
      <c r="O22">
        <f t="shared" si="1"/>
        <v>0.76722438395626091</v>
      </c>
      <c r="P22">
        <f t="shared" si="9"/>
        <v>0.89379565404678407</v>
      </c>
      <c r="Q22" s="2">
        <f t="shared" si="10"/>
        <v>0.41951529000000004</v>
      </c>
      <c r="R22" s="2">
        <f t="shared" si="10"/>
        <v>0.21557449000000006</v>
      </c>
      <c r="S22" s="2">
        <f t="shared" si="10"/>
        <v>0.16736281000000003</v>
      </c>
      <c r="T22" s="2">
        <f>SUMPRODUCT({1,5,10},N22:P22,Q22:S22)/(1^2*Q22+5^2*R22+10^2*S22)</f>
        <v>0.11111293076415149</v>
      </c>
      <c r="U22" s="2">
        <f t="shared" si="11"/>
        <v>7.7779051534906038E-2</v>
      </c>
    </row>
    <row r="23" spans="1:21" x14ac:dyDescent="0.35">
      <c r="A23">
        <v>1050</v>
      </c>
      <c r="B23" s="4">
        <f t="shared" si="3"/>
        <v>6.6666666666666664E-4</v>
      </c>
      <c r="C23" s="3">
        <f t="shared" si="0"/>
        <v>0.66666666666666663</v>
      </c>
      <c r="D23" s="1">
        <v>0.7</v>
      </c>
      <c r="E23">
        <f t="shared" si="4"/>
        <v>6.9999999999999993E-3</v>
      </c>
      <c r="F23">
        <v>34.01</v>
      </c>
      <c r="G23">
        <v>49.65</v>
      </c>
      <c r="H23">
        <v>55.89</v>
      </c>
      <c r="J23">
        <f t="shared" si="5"/>
        <v>44.178466666666665</v>
      </c>
      <c r="K23" s="2">
        <f t="shared" si="6"/>
        <v>0.44178466666666666</v>
      </c>
      <c r="L23" s="2">
        <f t="shared" si="7"/>
        <v>0.30924926666666663</v>
      </c>
      <c r="N23">
        <f t="shared" si="8"/>
        <v>0.41566697059276103</v>
      </c>
      <c r="O23">
        <f t="shared" si="1"/>
        <v>0.68617156682351998</v>
      </c>
      <c r="P23">
        <f t="shared" si="9"/>
        <v>0.81848367187124293</v>
      </c>
      <c r="Q23" s="2">
        <f t="shared" si="10"/>
        <v>0.43546801000000007</v>
      </c>
      <c r="R23" s="2">
        <f t="shared" si="10"/>
        <v>0.25351225000000005</v>
      </c>
      <c r="S23" s="2">
        <f t="shared" si="10"/>
        <v>0.19456921000000002</v>
      </c>
      <c r="T23" s="2">
        <f>SUMPRODUCT({1,5,10},N23:P23,Q23:S23)/(1^2*Q23+5^2*R23+10^2*S23)</f>
        <v>0.10077284387714114</v>
      </c>
      <c r="U23" s="2">
        <f t="shared" si="11"/>
        <v>7.0540990713998789E-2</v>
      </c>
    </row>
    <row r="24" spans="1:21" x14ac:dyDescent="0.35">
      <c r="A24">
        <v>1100</v>
      </c>
      <c r="B24" s="4">
        <f t="shared" si="3"/>
        <v>6.363636363636363E-4</v>
      </c>
      <c r="C24" s="3">
        <f t="shared" si="0"/>
        <v>0.63636363636363624</v>
      </c>
      <c r="D24" s="1">
        <v>0.7</v>
      </c>
      <c r="E24">
        <f t="shared" si="4"/>
        <v>6.9999999999999993E-3</v>
      </c>
      <c r="F24">
        <v>33.75</v>
      </c>
      <c r="G24">
        <v>46.93</v>
      </c>
      <c r="H24">
        <v>54</v>
      </c>
      <c r="J24">
        <f t="shared" si="5"/>
        <v>44.119633333333333</v>
      </c>
      <c r="K24" s="2">
        <f t="shared" si="6"/>
        <v>0.4411963333333333</v>
      </c>
      <c r="L24" s="2">
        <f t="shared" si="7"/>
        <v>0.3088374333333333</v>
      </c>
      <c r="N24">
        <f t="shared" si="8"/>
        <v>0.41173472112175979</v>
      </c>
      <c r="O24">
        <f t="shared" si="1"/>
        <v>0.63355838914828788</v>
      </c>
      <c r="P24">
        <f t="shared" si="9"/>
        <v>0.7765287894989964</v>
      </c>
      <c r="Q24" s="2">
        <f t="shared" si="10"/>
        <v>0.43890625</v>
      </c>
      <c r="R24" s="2">
        <f t="shared" si="10"/>
        <v>0.28164248999999991</v>
      </c>
      <c r="S24" s="2">
        <f t="shared" si="10"/>
        <v>0.21159999999999998</v>
      </c>
      <c r="T24" s="2">
        <f>SUMPRODUCT({1,5,10},N24:P24,Q24:S24)/(1^2*Q24+5^2*R24+10^2*S24)</f>
        <v>9.4833647335289054E-2</v>
      </c>
      <c r="U24" s="2">
        <f t="shared" si="11"/>
        <v>6.6383553134702331E-2</v>
      </c>
    </row>
    <row r="25" spans="1:21" x14ac:dyDescent="0.35">
      <c r="A25">
        <v>1150</v>
      </c>
      <c r="B25" s="4">
        <f t="shared" si="3"/>
        <v>6.0869565217391299E-4</v>
      </c>
      <c r="C25" s="3">
        <f t="shared" si="0"/>
        <v>0.60869565217391297</v>
      </c>
      <c r="D25" s="1">
        <v>0.7</v>
      </c>
      <c r="E25">
        <f t="shared" si="4"/>
        <v>6.9999999999999993E-3</v>
      </c>
      <c r="F25">
        <v>32.049999999999997</v>
      </c>
      <c r="G25">
        <v>43.63</v>
      </c>
      <c r="H25">
        <v>52.68</v>
      </c>
      <c r="J25">
        <f t="shared" si="5"/>
        <v>42.048566666666673</v>
      </c>
      <c r="K25" s="2">
        <f t="shared" si="6"/>
        <v>0.42048566666666676</v>
      </c>
      <c r="L25" s="2">
        <f t="shared" si="7"/>
        <v>0.29433996666666673</v>
      </c>
      <c r="N25">
        <f t="shared" si="8"/>
        <v>0.38639804539093864</v>
      </c>
      <c r="O25">
        <f t="shared" si="1"/>
        <v>0.57323308389460781</v>
      </c>
      <c r="P25">
        <f t="shared" si="9"/>
        <v>0.74823714687790543</v>
      </c>
      <c r="Q25" s="2">
        <f t="shared" si="10"/>
        <v>0.46172025</v>
      </c>
      <c r="R25" s="2">
        <f t="shared" si="10"/>
        <v>0.31775768999999993</v>
      </c>
      <c r="S25" s="2">
        <f t="shared" si="10"/>
        <v>0.22391823999999996</v>
      </c>
      <c r="T25" s="2">
        <f>SUMPRODUCT({1,5,10},N25:P25,Q25:S25)/(1^2*Q25+5^2*R25+10^2*S25)</f>
        <v>8.9766850138314716E-2</v>
      </c>
      <c r="U25" s="2">
        <f t="shared" si="11"/>
        <v>6.2836795096820303E-2</v>
      </c>
    </row>
    <row r="26" spans="1:21" x14ac:dyDescent="0.35">
      <c r="A26">
        <v>1200</v>
      </c>
      <c r="B26" s="4">
        <f t="shared" si="3"/>
        <v>5.8333333333333327E-4</v>
      </c>
      <c r="C26" s="3">
        <f t="shared" si="0"/>
        <v>0.58333333333333326</v>
      </c>
      <c r="D26" s="1">
        <v>0.7</v>
      </c>
      <c r="E26">
        <f t="shared" si="4"/>
        <v>6.9999999999999993E-3</v>
      </c>
      <c r="F26">
        <v>30.81</v>
      </c>
      <c r="G26">
        <v>41.64</v>
      </c>
      <c r="H26">
        <v>51.91</v>
      </c>
      <c r="J26">
        <f t="shared" si="5"/>
        <v>40.486850000000004</v>
      </c>
      <c r="K26" s="2">
        <f t="shared" si="6"/>
        <v>0.40486850000000002</v>
      </c>
      <c r="L26" s="2">
        <f t="shared" si="7"/>
        <v>0.28340795000000002</v>
      </c>
      <c r="N26">
        <f t="shared" si="8"/>
        <v>0.3683138424773717</v>
      </c>
      <c r="O26">
        <f t="shared" si="1"/>
        <v>0.53853946233350647</v>
      </c>
      <c r="P26">
        <f t="shared" si="9"/>
        <v>0.73209593069852008</v>
      </c>
      <c r="Q26" s="2">
        <f t="shared" si="10"/>
        <v>0.47872560999999997</v>
      </c>
      <c r="R26" s="2">
        <f t="shared" si="10"/>
        <v>0.34058896</v>
      </c>
      <c r="S26" s="2">
        <f t="shared" si="10"/>
        <v>0.23126481000000002</v>
      </c>
      <c r="T26" s="2">
        <f>SUMPRODUCT({1,5,10},N26:P26,Q26:S26)/(1^2*Q26+5^2*R26+10^2*S26)</f>
        <v>8.6753129789365044E-2</v>
      </c>
      <c r="U26" s="2">
        <f t="shared" si="11"/>
        <v>6.0727190852555527E-2</v>
      </c>
    </row>
  </sheetData>
  <pageMargins left="0.7" right="0.7" top="0.75" bottom="0.75" header="0.3" footer="0.3"/>
  <pageSetup scale="6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5"/>
  <sheetViews>
    <sheetView topLeftCell="K1" workbookViewId="0">
      <selection activeCell="S5" sqref="S5"/>
    </sheetView>
  </sheetViews>
  <sheetFormatPr baseColWidth="10" defaultRowHeight="14.5" x14ac:dyDescent="0.35"/>
  <cols>
    <col min="1" max="1" width="5.90625" bestFit="1" customWidth="1"/>
    <col min="2" max="2" width="8.36328125" bestFit="1" customWidth="1"/>
    <col min="3" max="6" width="14.08984375" bestFit="1" customWidth="1"/>
    <col min="7" max="7" width="13.08984375" bestFit="1" customWidth="1"/>
  </cols>
  <sheetData>
    <row r="1" spans="1:29" ht="16.5" x14ac:dyDescent="0.35">
      <c r="A1" s="5" t="s">
        <v>169</v>
      </c>
      <c r="B1" s="5" t="s">
        <v>170</v>
      </c>
      <c r="C1" s="5" t="s">
        <v>171</v>
      </c>
      <c r="D1" s="5" t="s">
        <v>172</v>
      </c>
      <c r="E1" s="5" t="s">
        <v>173</v>
      </c>
      <c r="F1" s="5" t="s">
        <v>174</v>
      </c>
      <c r="G1" s="5" t="s">
        <v>175</v>
      </c>
      <c r="H1" s="5" t="s">
        <v>35</v>
      </c>
      <c r="I1" s="5" t="s">
        <v>36</v>
      </c>
      <c r="J1" s="5" t="s">
        <v>34</v>
      </c>
      <c r="K1" s="5" t="s">
        <v>25</v>
      </c>
      <c r="L1" s="5" t="s">
        <v>37</v>
      </c>
      <c r="M1" s="5" t="s">
        <v>39</v>
      </c>
      <c r="N1" s="5" t="s">
        <v>40</v>
      </c>
      <c r="O1" s="5" t="s">
        <v>41</v>
      </c>
      <c r="P1" s="5" t="s">
        <v>42</v>
      </c>
      <c r="Q1" s="5" t="s">
        <v>43</v>
      </c>
      <c r="R1" s="5"/>
      <c r="S1" s="5"/>
      <c r="T1" s="5"/>
      <c r="U1" s="5"/>
      <c r="W1" s="5" t="s">
        <v>101</v>
      </c>
      <c r="Z1" s="5" t="s">
        <v>98</v>
      </c>
      <c r="AC1" s="5" t="s">
        <v>99</v>
      </c>
    </row>
    <row r="2" spans="1:29" x14ac:dyDescent="0.35">
      <c r="A2" s="1">
        <v>0.2</v>
      </c>
      <c r="B2" s="2">
        <f t="shared" ref="B2:B32" si="0">LOG10(A2)</f>
        <v>-0.69897000433601875</v>
      </c>
      <c r="C2" s="2">
        <f>LOG10('Table S3'!J6)</f>
        <v>-1.4945058892054952</v>
      </c>
      <c r="D2" s="2">
        <f>LOG10('Table S4'!J6)</f>
        <v>-1.527799569434398</v>
      </c>
      <c r="E2" s="2">
        <f>LOG10('Table S5'!J6)</f>
        <v>-1.4594915876939725</v>
      </c>
      <c r="F2" s="2">
        <f>LOG10('Table S6'!J6)</f>
        <v>-1.2022344951653143</v>
      </c>
      <c r="G2" s="2">
        <f>LOG10('Table S7'!J6)</f>
        <v>-1.1538111837143916</v>
      </c>
      <c r="H2" s="2">
        <f>10^(2*C2)</f>
        <v>1.0256241101344438E-3</v>
      </c>
      <c r="I2" s="2">
        <f t="shared" ref="I2:I32" si="1">10^(2*D2)</f>
        <v>8.7983424399999948E-4</v>
      </c>
      <c r="J2" s="2">
        <f t="shared" ref="J2:J32" si="2">10^(2*E2)</f>
        <v>1.2050826244899993E-3</v>
      </c>
      <c r="K2" s="2">
        <f t="shared" ref="K2:K32" si="3">10^(2*F2)</f>
        <v>3.9403156144044446E-3</v>
      </c>
      <c r="L2" s="2">
        <f t="shared" ref="L2:L32" si="4">10^(2*G2)</f>
        <v>4.924675654401107E-3</v>
      </c>
      <c r="M2" s="2">
        <f t="shared" ref="M2:M32" si="5">10^(C2)-10^($X$2+$X$3*$B2)</f>
        <v>8.5690086443000225E-3</v>
      </c>
      <c r="N2" s="2">
        <f t="shared" ref="N2:N32" si="6">10^(D2)-10^($X$9+$X$10*$B2)</f>
        <v>-1.2824275513523949E-2</v>
      </c>
      <c r="O2" s="2">
        <f t="shared" ref="O2:O32" si="7">10^(E2)-10^($X$16+$X$17*$B2)</f>
        <v>1.8860985018853971E-3</v>
      </c>
      <c r="P2" s="2">
        <f t="shared" ref="P2:P32" si="8">10^F2-10^($X$23+$X$24*$B2)</f>
        <v>-2.6011320587620207E-2</v>
      </c>
      <c r="Q2" s="2">
        <f t="shared" ref="Q2:Q32" si="9">10^G2-10^($X$30+$X$31*$B2)</f>
        <v>-5.213453759541159E-2</v>
      </c>
      <c r="R2" s="2"/>
      <c r="S2" s="2"/>
      <c r="T2" s="2"/>
      <c r="U2" s="2"/>
      <c r="W2" t="s">
        <v>22</v>
      </c>
      <c r="X2">
        <f t="array" ref="X2:X3">MMULT(Z5:AA6,AC2:AC3)</f>
        <v>-0.17247421971723487</v>
      </c>
      <c r="Z2">
        <f>SUM(H$2:H$32)</f>
        <v>1.4637742143925685</v>
      </c>
      <c r="AA2">
        <f>SUMPRODUCT(B$2:B$32,H$2:H$32)</f>
        <v>-0.25564672300195751</v>
      </c>
      <c r="AC2">
        <f>SUMPRODUCT(C$2:C$32,H$2:H$32)</f>
        <v>-0.78545481757536828</v>
      </c>
    </row>
    <row r="3" spans="1:29" x14ac:dyDescent="0.35">
      <c r="A3" s="1">
        <v>0.22</v>
      </c>
      <c r="B3" s="2">
        <f t="shared" si="0"/>
        <v>-0.65757731917779372</v>
      </c>
      <c r="C3" s="2">
        <f>LOG10('Table S3'!J7)</f>
        <v>-1.3957710300220889</v>
      </c>
      <c r="D3" s="2">
        <f>LOG10('Table S4'!J7)</f>
        <v>-1.3869116789550859</v>
      </c>
      <c r="E3" s="2">
        <f>LOG10('Table S5'!J7)</f>
        <v>-1.4007974554163629</v>
      </c>
      <c r="F3" s="2">
        <f>LOG10('Table S6'!J7)</f>
        <v>-1.1137639287618215</v>
      </c>
      <c r="G3" s="2">
        <f>LOG10('Table S7'!J7)</f>
        <v>-0.96282825661015348</v>
      </c>
      <c r="H3" s="2">
        <f t="shared" ref="H3:H32" si="10">10^(2*C3)</f>
        <v>1.6160617080728976E-3</v>
      </c>
      <c r="I3" s="2">
        <f t="shared" si="1"/>
        <v>1.6833586000875114E-3</v>
      </c>
      <c r="J3" s="2">
        <f t="shared" si="2"/>
        <v>1.5790834767002767E-3</v>
      </c>
      <c r="K3" s="2">
        <f t="shared" si="3"/>
        <v>5.9220509906520117E-3</v>
      </c>
      <c r="L3" s="2">
        <f t="shared" si="4"/>
        <v>1.186706952576639E-2</v>
      </c>
      <c r="M3" s="2">
        <f t="shared" si="5"/>
        <v>1.1587548821775193E-2</v>
      </c>
      <c r="N3" s="2">
        <f t="shared" si="6"/>
        <v>-9.4958111031517578E-3</v>
      </c>
      <c r="O3" s="2">
        <f t="shared" si="7"/>
        <v>-1.7297084191680856E-4</v>
      </c>
      <c r="P3" s="2">
        <f t="shared" si="8"/>
        <v>-2.5253313866429428E-2</v>
      </c>
      <c r="Q3" s="2">
        <f t="shared" si="9"/>
        <v>-2.9024777035392482E-2</v>
      </c>
      <c r="R3" s="2"/>
      <c r="S3" s="2"/>
      <c r="T3" s="2"/>
      <c r="U3" s="2"/>
      <c r="W3" t="s">
        <v>32</v>
      </c>
      <c r="X3">
        <v>2.0848751583712684</v>
      </c>
      <c r="Z3">
        <f>AA2</f>
        <v>-0.25564672300195751</v>
      </c>
      <c r="AA3">
        <f>SUMPRODUCT(B$2:B$32,B$2:B$32,H$2:H$32)</f>
        <v>5.5296226803178583E-2</v>
      </c>
      <c r="AC3">
        <f>SUMPRODUCT(B$2:B$32,C$2:C$32,H$2:H$32)</f>
        <v>0.15937819868664116</v>
      </c>
    </row>
    <row r="4" spans="1:29" ht="16.5" x14ac:dyDescent="0.35">
      <c r="A4" s="1">
        <v>0.24</v>
      </c>
      <c r="B4" s="2">
        <f t="shared" si="0"/>
        <v>-0.61978875828839397</v>
      </c>
      <c r="C4" s="2">
        <f>LOG10('Table S3'!J8)</f>
        <v>-1.3087543738135701</v>
      </c>
      <c r="D4" s="2">
        <f>LOG10('Table S4'!J8)</f>
        <v>-1.3004793121051623</v>
      </c>
      <c r="E4" s="2">
        <f>LOG10('Table S5'!J8)</f>
        <v>-1.3675467571999527</v>
      </c>
      <c r="F4" s="2">
        <f>LOG10('Table S6'!J8)</f>
        <v>-1.0336305219242867</v>
      </c>
      <c r="G4" s="2">
        <f>LOG10('Table S7'!J8)</f>
        <v>-0.85327515762032935</v>
      </c>
      <c r="H4" s="2">
        <f t="shared" si="10"/>
        <v>2.4126329364735988E-3</v>
      </c>
      <c r="I4" s="2">
        <f t="shared" si="1"/>
        <v>2.5063480246335979E-3</v>
      </c>
      <c r="J4" s="2">
        <f t="shared" si="2"/>
        <v>1.8403756801599997E-3</v>
      </c>
      <c r="K4" s="2">
        <f t="shared" si="3"/>
        <v>8.5652285541903943E-3</v>
      </c>
      <c r="L4" s="2">
        <f t="shared" si="4"/>
        <v>1.9653942663950395E-2</v>
      </c>
      <c r="M4" s="2">
        <f t="shared" si="5"/>
        <v>1.4814652335690473E-2</v>
      </c>
      <c r="N4" s="2">
        <f t="shared" si="6"/>
        <v>-9.1205202056405879E-3</v>
      </c>
      <c r="O4" s="2">
        <f t="shared" si="7"/>
        <v>-4.803137351854829E-3</v>
      </c>
      <c r="P4" s="2">
        <f t="shared" si="8"/>
        <v>-2.3680721894688589E-2</v>
      </c>
      <c r="Q4" s="2">
        <f t="shared" si="9"/>
        <v>-1.3798231755680762E-2</v>
      </c>
      <c r="R4" s="2"/>
      <c r="S4" s="2"/>
      <c r="T4" s="2"/>
      <c r="U4" s="2"/>
      <c r="W4" t="s">
        <v>38</v>
      </c>
      <c r="X4">
        <f>SQRT(SUMSQ(M2:M32)/29)</f>
        <v>9.239292422610082E-3</v>
      </c>
      <c r="Z4" s="5" t="s">
        <v>100</v>
      </c>
    </row>
    <row r="5" spans="1:29" x14ac:dyDescent="0.35">
      <c r="A5" s="1">
        <v>0.26</v>
      </c>
      <c r="B5" s="2">
        <f t="shared" si="0"/>
        <v>-0.58502665202918203</v>
      </c>
      <c r="C5" s="2">
        <f>LOG10('Table S3'!J9)</f>
        <v>-1.2981957067751939</v>
      </c>
      <c r="D5" s="2">
        <f>LOG10('Table S4'!J9)</f>
        <v>-1.261331543055799</v>
      </c>
      <c r="E5" s="2">
        <f>LOG10('Table S5'!J9)</f>
        <v>-1.2974660149817014</v>
      </c>
      <c r="F5" s="2">
        <f>LOG10('Table S6'!J9)</f>
        <v>-0.94877669653729857</v>
      </c>
      <c r="G5" s="2">
        <f>LOG10('Table S7'!J9)</f>
        <v>-0.79122649233141507</v>
      </c>
      <c r="H5" s="2">
        <f t="shared" si="10"/>
        <v>2.5328448421485438E-3</v>
      </c>
      <c r="I5" s="2">
        <f t="shared" si="1"/>
        <v>3.001490090700542E-3</v>
      </c>
      <c r="J5" s="2">
        <f t="shared" si="2"/>
        <v>2.5413704161600425E-3</v>
      </c>
      <c r="K5" s="2">
        <f t="shared" si="3"/>
        <v>1.2660376086233337E-2</v>
      </c>
      <c r="L5" s="2">
        <f t="shared" si="4"/>
        <v>2.615453573484959E-2</v>
      </c>
      <c r="M5" s="2">
        <f t="shared" si="5"/>
        <v>9.7934902226632647E-3</v>
      </c>
      <c r="N5" s="2">
        <f t="shared" si="6"/>
        <v>-1.3668835812589132E-2</v>
      </c>
      <c r="O5" s="2">
        <f t="shared" si="7"/>
        <v>-5.7955222463513256E-3</v>
      </c>
      <c r="P5" s="2">
        <f t="shared" si="8"/>
        <v>-1.8301561779085457E-2</v>
      </c>
      <c r="Q5" s="2">
        <f t="shared" si="9"/>
        <v>-8.6529952498623497E-3</v>
      </c>
      <c r="R5" s="2"/>
      <c r="S5" s="2"/>
      <c r="T5" s="2"/>
      <c r="U5" s="2"/>
      <c r="W5" t="s">
        <v>31</v>
      </c>
      <c r="X5" t="s">
        <v>33</v>
      </c>
      <c r="Z5">
        <f t="array" ref="Z5:AA6">MINVERSE(Z2:AA3)</f>
        <v>3.5478266137491885</v>
      </c>
      <c r="AA5">
        <v>16.402389458008649</v>
      </c>
    </row>
    <row r="6" spans="1:29" x14ac:dyDescent="0.35">
      <c r="A6" s="1">
        <v>0.28000000000000003</v>
      </c>
      <c r="B6" s="2">
        <f t="shared" si="0"/>
        <v>-0.55284196865778079</v>
      </c>
      <c r="C6" s="2">
        <f>LOG10('Table S3'!J10)</f>
        <v>-1.2647232150240015</v>
      </c>
      <c r="D6" s="2">
        <f>LOG10('Table S4'!J10)</f>
        <v>-1.1999185652477093</v>
      </c>
      <c r="E6" s="2">
        <f>LOG10('Table S5'!J10)</f>
        <v>-1.2262279342548457</v>
      </c>
      <c r="F6" s="2">
        <f>LOG10('Table S6'!J10)</f>
        <v>-0.8809565357467225</v>
      </c>
      <c r="G6" s="2">
        <f>LOG10('Table S7'!J10)</f>
        <v>-0.73206763160396204</v>
      </c>
      <c r="H6" s="2">
        <f t="shared" si="10"/>
        <v>2.9549733601111107E-3</v>
      </c>
      <c r="I6" s="2">
        <f t="shared" si="1"/>
        <v>3.982564970587776E-3</v>
      </c>
      <c r="J6" s="2">
        <f t="shared" si="2"/>
        <v>3.5281263638677774E-3</v>
      </c>
      <c r="K6" s="2">
        <f t="shared" si="3"/>
        <v>1.7301626344018176E-2</v>
      </c>
      <c r="L6" s="2">
        <f t="shared" si="4"/>
        <v>3.434509617049001E-2</v>
      </c>
      <c r="M6" s="2">
        <f t="shared" si="5"/>
        <v>7.0533327122598646E-3</v>
      </c>
      <c r="N6" s="2">
        <f t="shared" si="6"/>
        <v>-1.5220344558662127E-2</v>
      </c>
      <c r="O6" s="2">
        <f t="shared" si="7"/>
        <v>-6.029838163282196E-3</v>
      </c>
      <c r="P6" s="2">
        <f t="shared" si="8"/>
        <v>-1.442112918700908E-2</v>
      </c>
      <c r="Q6" s="2">
        <f t="shared" si="9"/>
        <v>-1.7737861303394054E-3</v>
      </c>
      <c r="R6" s="2"/>
      <c r="S6" s="2"/>
      <c r="T6" s="2"/>
      <c r="U6" s="2"/>
      <c r="W6">
        <v>-0.75</v>
      </c>
      <c r="X6">
        <f>W6*$X$3+$X$2</f>
        <v>-1.7361305884956861</v>
      </c>
      <c r="Z6">
        <v>16.402389458008649</v>
      </c>
      <c r="AA6">
        <v>93.916301609990583</v>
      </c>
    </row>
    <row r="7" spans="1:29" x14ac:dyDescent="0.35">
      <c r="A7" s="1">
        <v>0.3</v>
      </c>
      <c r="B7" s="2">
        <f t="shared" si="0"/>
        <v>-0.52287874528033762</v>
      </c>
      <c r="C7" s="2">
        <f>LOG10('Table S3'!J11)</f>
        <v>-1.1839390857078065</v>
      </c>
      <c r="D7" s="2">
        <f>LOG10('Table S4'!J11)</f>
        <v>-1.0941477459328808</v>
      </c>
      <c r="E7" s="2">
        <f>LOG10('Table S5'!J11)</f>
        <v>-1.1840395903868965</v>
      </c>
      <c r="F7" s="2">
        <f>LOG10('Table S6'!J11)</f>
        <v>-0.82562658376479603</v>
      </c>
      <c r="G7" s="2">
        <f>LOG10('Table S7'!J11)</f>
        <v>-0.6742986313058269</v>
      </c>
      <c r="H7" s="2">
        <f t="shared" si="10"/>
        <v>4.2866875398399973E-3</v>
      </c>
      <c r="I7" s="2">
        <f t="shared" si="1"/>
        <v>6.4819325592024944E-3</v>
      </c>
      <c r="J7" s="2">
        <f t="shared" si="2"/>
        <v>4.2847039435224997E-3</v>
      </c>
      <c r="K7" s="2">
        <f t="shared" si="3"/>
        <v>2.2322705641622486E-2</v>
      </c>
      <c r="L7" s="2">
        <f t="shared" si="4"/>
        <v>4.4812867790249976E-2</v>
      </c>
      <c r="M7" s="2">
        <f t="shared" si="5"/>
        <v>1.0848124076820453E-2</v>
      </c>
      <c r="N7" s="2">
        <f t="shared" si="6"/>
        <v>-8.2850883126210223E-3</v>
      </c>
      <c r="O7" s="2">
        <f t="shared" si="7"/>
        <v>-9.9087566952460321E-3</v>
      </c>
      <c r="P7" s="2">
        <f t="shared" si="8"/>
        <v>-1.2211246521827063E-2</v>
      </c>
      <c r="Q7" s="2">
        <f t="shared" si="9"/>
        <v>7.5532523019784248E-3</v>
      </c>
      <c r="R7" s="2"/>
      <c r="S7" s="2"/>
      <c r="T7" s="2"/>
      <c r="U7" s="2"/>
      <c r="W7">
        <v>-0.04</v>
      </c>
      <c r="X7">
        <f>W7*$X$3+$X$2</f>
        <v>-0.25586922605208562</v>
      </c>
    </row>
    <row r="8" spans="1:29" ht="16.5" x14ac:dyDescent="0.35">
      <c r="A8" s="1">
        <v>0.32</v>
      </c>
      <c r="B8" s="2">
        <f t="shared" si="0"/>
        <v>-0.49485002168009401</v>
      </c>
      <c r="C8" s="2">
        <f>LOG10('Table S3'!J12)</f>
        <v>-1.1808675669319262</v>
      </c>
      <c r="D8" s="2">
        <f>LOG10('Table S4'!J12)</f>
        <v>-1.0081633870007605</v>
      </c>
      <c r="E8" s="2">
        <f>LOG10('Table S5'!J12)</f>
        <v>-1.121858895991195</v>
      </c>
      <c r="F8" s="2">
        <f>LOG10('Table S6'!J12)</f>
        <v>-0.76114891413600116</v>
      </c>
      <c r="G8" s="2">
        <f>LOG10('Table S7'!J12)</f>
        <v>-0.6461412943186593</v>
      </c>
      <c r="H8" s="2">
        <f t="shared" si="10"/>
        <v>4.3477530270833748E-3</v>
      </c>
      <c r="I8" s="2">
        <f t="shared" si="1"/>
        <v>9.631040873884434E-3</v>
      </c>
      <c r="J8" s="2">
        <f t="shared" si="2"/>
        <v>5.7053488997375933E-3</v>
      </c>
      <c r="K8" s="2">
        <f t="shared" si="3"/>
        <v>3.004015517532159E-2</v>
      </c>
      <c r="L8" s="2">
        <f t="shared" si="4"/>
        <v>5.1017293039206366E-2</v>
      </c>
      <c r="M8" s="2">
        <f t="shared" si="5"/>
        <v>3.4453726255567474E-3</v>
      </c>
      <c r="N8" s="2">
        <f t="shared" si="6"/>
        <v>-1.7122849701065312E-3</v>
      </c>
      <c r="O8" s="2">
        <f t="shared" si="7"/>
        <v>-1.0491842249302039E-2</v>
      </c>
      <c r="P8" s="2">
        <f t="shared" si="8"/>
        <v>-4.4672714297211147E-3</v>
      </c>
      <c r="Q8" s="2">
        <f t="shared" si="9"/>
        <v>4.3917257952381661E-3</v>
      </c>
      <c r="R8" s="2"/>
      <c r="S8" s="2"/>
      <c r="T8" s="2"/>
      <c r="U8" s="2"/>
      <c r="W8" s="5" t="s">
        <v>105</v>
      </c>
      <c r="Z8" s="5" t="s">
        <v>98</v>
      </c>
      <c r="AC8" s="5" t="s">
        <v>99</v>
      </c>
    </row>
    <row r="9" spans="1:29" x14ac:dyDescent="0.35">
      <c r="A9" s="1">
        <v>0.34</v>
      </c>
      <c r="B9" s="2">
        <f t="shared" si="0"/>
        <v>-0.46852108295774486</v>
      </c>
      <c r="C9" s="2">
        <f>LOG10('Table S3'!J13)</f>
        <v>-1.1364729901399289</v>
      </c>
      <c r="D9" s="2">
        <f>LOG10('Table S4'!J13)</f>
        <v>-0.95409442724096261</v>
      </c>
      <c r="E9" s="2">
        <f>LOG10('Table S5'!J13)</f>
        <v>-1.0548120899814486</v>
      </c>
      <c r="F9" s="2">
        <f>LOG10('Table S6'!J13)</f>
        <v>-0.72313747409832474</v>
      </c>
      <c r="G9" s="2">
        <f>LOG10('Table S7'!J13)</f>
        <v>-0.62512965331359804</v>
      </c>
      <c r="H9" s="2">
        <f t="shared" si="10"/>
        <v>5.3340123847578783E-3</v>
      </c>
      <c r="I9" s="2">
        <f t="shared" si="1"/>
        <v>1.2354100941993341E-2</v>
      </c>
      <c r="J9" s="2">
        <f t="shared" si="2"/>
        <v>7.7691913871002676E-3</v>
      </c>
      <c r="K9" s="2">
        <f t="shared" si="3"/>
        <v>3.5786980099780916E-2</v>
      </c>
      <c r="L9" s="2">
        <f t="shared" si="4"/>
        <v>5.6200566513784148E-2</v>
      </c>
      <c r="M9" s="2">
        <f t="shared" si="5"/>
        <v>2.1226370157411273E-3</v>
      </c>
      <c r="N9" s="2">
        <f t="shared" si="6"/>
        <v>-3.3588966974278101E-4</v>
      </c>
      <c r="O9" s="2">
        <f t="shared" si="7"/>
        <v>-9.2647573646625764E-3</v>
      </c>
      <c r="P9" s="2">
        <f t="shared" si="8"/>
        <v>-5.2728851504378338E-3</v>
      </c>
      <c r="Q9" s="2">
        <f t="shared" si="9"/>
        <v>-2.0407824608231484E-3</v>
      </c>
      <c r="R9" s="2"/>
      <c r="S9" s="2"/>
      <c r="T9" s="2"/>
      <c r="U9" s="2"/>
      <c r="W9" t="s">
        <v>22</v>
      </c>
      <c r="X9">
        <f t="array" ref="X9:X10">MMULT(Z12:AA13,AC9:AC10)</f>
        <v>-0.10098983614264778</v>
      </c>
      <c r="Z9">
        <f>SUM(I$2:I$32)</f>
        <v>2.5417426471723341</v>
      </c>
      <c r="AA9">
        <f>SUMPRODUCT(B$2:B$32,I$2:I$32)</f>
        <v>-0.46842349235911729</v>
      </c>
      <c r="AC9">
        <f>SUMPRODUCT(D$2:D$32,I$2:I$32)</f>
        <v>-1.1083068914757299</v>
      </c>
    </row>
    <row r="10" spans="1:29" x14ac:dyDescent="0.35">
      <c r="A10" s="1">
        <v>0.36</v>
      </c>
      <c r="B10" s="2">
        <f t="shared" si="0"/>
        <v>-0.44369749923271273</v>
      </c>
      <c r="C10" s="2">
        <f>LOG10('Table S3'!J14)</f>
        <v>-1.1015242803593039</v>
      </c>
      <c r="D10" s="2">
        <f>LOG10('Table S4'!J14)</f>
        <v>-0.89386692182558647</v>
      </c>
      <c r="E10" s="2">
        <f>LOG10('Table S5'!J14)</f>
        <v>-0.98458583542797684</v>
      </c>
      <c r="F10" s="2">
        <f>LOG10('Table S6'!J14)</f>
        <v>-0.68006975119439395</v>
      </c>
      <c r="G10" s="2">
        <f>LOG10('Table S7'!J14)</f>
        <v>-0.59965410967641963</v>
      </c>
      <c r="H10" s="2">
        <f t="shared" si="10"/>
        <v>6.2654380364303942E-3</v>
      </c>
      <c r="I10" s="2">
        <f t="shared" si="1"/>
        <v>1.6302948488999984E-2</v>
      </c>
      <c r="J10" s="2">
        <f t="shared" si="2"/>
        <v>1.0735649624480394E-2</v>
      </c>
      <c r="K10" s="2">
        <f t="shared" si="3"/>
        <v>4.3637563883523599E-2</v>
      </c>
      <c r="L10" s="2">
        <f t="shared" si="4"/>
        <v>6.3196318709888386E-2</v>
      </c>
      <c r="M10" s="2">
        <f t="shared" si="5"/>
        <v>-7.3170262990680801E-4</v>
      </c>
      <c r="N10" s="2">
        <f t="shared" si="6"/>
        <v>3.9896062531234178E-3</v>
      </c>
      <c r="O10" s="2">
        <f t="shared" si="7"/>
        <v>-5.9021240772940547E-3</v>
      </c>
      <c r="P10" s="2">
        <f t="shared" si="8"/>
        <v>-2.6851136429620615E-3</v>
      </c>
      <c r="Q10" s="2">
        <f t="shared" si="9"/>
        <v>-5.622923858919604E-3</v>
      </c>
      <c r="R10" s="2"/>
      <c r="S10" s="2"/>
      <c r="T10" s="2"/>
      <c r="U10" s="2"/>
      <c r="W10" t="s">
        <v>32</v>
      </c>
      <c r="X10">
        <v>1.8180486929296098</v>
      </c>
      <c r="Z10">
        <f>AA9</f>
        <v>-0.46842349235911729</v>
      </c>
      <c r="AA10">
        <f>SUMPRODUCT(B$2:B$32,B$2:B$32,I$2:I$32)</f>
        <v>0.10585992865869343</v>
      </c>
      <c r="AC10">
        <f>SUMPRODUCT(B$2:B$32,D$2:D$32,I$2:I$32)</f>
        <v>0.23976451667027338</v>
      </c>
    </row>
    <row r="11" spans="1:29" ht="16.5" x14ac:dyDescent="0.35">
      <c r="A11" s="1">
        <v>0.38</v>
      </c>
      <c r="B11" s="2">
        <f t="shared" si="0"/>
        <v>-0.42021640338318983</v>
      </c>
      <c r="C11" s="2">
        <f>LOG10('Table S3'!J15)</f>
        <v>-1.0866495716123952</v>
      </c>
      <c r="D11" s="2">
        <f>LOG10('Table S4'!J15)</f>
        <v>-0.85396673358082631</v>
      </c>
      <c r="E11" s="2">
        <f>LOG10('Table S5'!J15)</f>
        <v>-0.94742144930373873</v>
      </c>
      <c r="F11" s="2">
        <f>LOG10('Table S6'!J15)</f>
        <v>-0.64785422797331993</v>
      </c>
      <c r="G11" s="2">
        <f>LOG10('Table S7'!J15)</f>
        <v>-0.5675909576540018</v>
      </c>
      <c r="H11" s="2">
        <f t="shared" si="10"/>
        <v>6.7096653014188413E-3</v>
      </c>
      <c r="I11" s="2">
        <f t="shared" si="1"/>
        <v>1.959144786643216E-2</v>
      </c>
      <c r="J11" s="2">
        <f t="shared" si="2"/>
        <v>1.2739638404933369E-2</v>
      </c>
      <c r="K11" s="2">
        <f t="shared" si="3"/>
        <v>5.06164338623947E-2</v>
      </c>
      <c r="L11" s="2">
        <f t="shared" si="4"/>
        <v>7.3251763519396898E-2</v>
      </c>
      <c r="M11" s="2">
        <f t="shared" si="5"/>
        <v>-7.5058832159493188E-3</v>
      </c>
      <c r="N11" s="2">
        <f t="shared" si="6"/>
        <v>3.4997394776686008E-3</v>
      </c>
      <c r="O11" s="2">
        <f t="shared" si="7"/>
        <v>-9.4796488959186659E-3</v>
      </c>
      <c r="P11" s="2">
        <f t="shared" si="8"/>
        <v>-4.1947428773057571E-3</v>
      </c>
      <c r="Q11" s="2">
        <f t="shared" si="9"/>
        <v>-4.5293654126383198E-3</v>
      </c>
      <c r="R11" s="2"/>
      <c r="S11" s="2"/>
      <c r="T11" s="2"/>
      <c r="U11" s="2"/>
      <c r="W11" t="s">
        <v>38</v>
      </c>
      <c r="X11">
        <f>SQRT(SUMSQ(N2:N32)/29)</f>
        <v>8.7018196916097777E-3</v>
      </c>
      <c r="Z11" s="5" t="s">
        <v>100</v>
      </c>
    </row>
    <row r="12" spans="1:29" x14ac:dyDescent="0.35">
      <c r="A12" s="1">
        <v>0.4</v>
      </c>
      <c r="B12" s="2">
        <f t="shared" si="0"/>
        <v>-0.3979400086720376</v>
      </c>
      <c r="C12" s="2">
        <f>LOG10('Table S3'!J16)</f>
        <v>-1.038850800834098</v>
      </c>
      <c r="D12" s="2">
        <f>LOG10('Table S4'!J16)</f>
        <v>-0.82067862985431339</v>
      </c>
      <c r="E12" s="2">
        <f>LOG10('Table S5'!J16)</f>
        <v>-0.89722201402327884</v>
      </c>
      <c r="F12" s="2">
        <f>LOG10('Table S6'!J16)</f>
        <v>-0.62403793782067429</v>
      </c>
      <c r="G12" s="2">
        <f>LOG10('Table S7'!J16)</f>
        <v>-0.52960411316891665</v>
      </c>
      <c r="H12" s="2">
        <f t="shared" si="10"/>
        <v>8.3617734794711063E-3</v>
      </c>
      <c r="I12" s="2">
        <f t="shared" si="1"/>
        <v>2.2837193952039998E-2</v>
      </c>
      <c r="J12" s="2">
        <f t="shared" si="2"/>
        <v>1.6052991360160005E-2</v>
      </c>
      <c r="K12" s="2">
        <f t="shared" si="3"/>
        <v>5.648382832267107E-2</v>
      </c>
      <c r="L12" s="2">
        <f t="shared" si="4"/>
        <v>8.7255291485337741E-2</v>
      </c>
      <c r="M12" s="2">
        <f t="shared" si="5"/>
        <v>-8.0681409034843582E-3</v>
      </c>
      <c r="N12" s="2">
        <f t="shared" si="6"/>
        <v>1.3115084565236135E-3</v>
      </c>
      <c r="O12" s="2">
        <f t="shared" si="7"/>
        <v>-9.2129853787589477E-3</v>
      </c>
      <c r="P12" s="2">
        <f t="shared" si="8"/>
        <v>-9.5548418530458923E-3</v>
      </c>
      <c r="Q12" s="2">
        <f t="shared" si="9"/>
        <v>1.7881383912580762E-3</v>
      </c>
      <c r="R12" s="2"/>
      <c r="S12" s="2"/>
      <c r="T12" s="2"/>
      <c r="U12" s="2"/>
      <c r="W12" t="s">
        <v>31</v>
      </c>
      <c r="X12" t="s">
        <v>33</v>
      </c>
      <c r="Z12">
        <f t="array" ref="Z12:AA13">MINVERSE(Z9:AA10)</f>
        <v>2.1322038681511</v>
      </c>
      <c r="AA12">
        <v>9.4348673288940077</v>
      </c>
    </row>
    <row r="13" spans="1:29" x14ac:dyDescent="0.35">
      <c r="A13" s="1">
        <v>0.42</v>
      </c>
      <c r="B13" s="2">
        <f t="shared" si="0"/>
        <v>-0.37675070960209955</v>
      </c>
      <c r="C13" s="2">
        <f>LOG10('Table S3'!J17)</f>
        <v>-0.96139223528838802</v>
      </c>
      <c r="D13" s="2">
        <f>LOG10('Table S4'!J17)</f>
        <v>-0.78026339257257382</v>
      </c>
      <c r="E13" s="2">
        <f>LOG10('Table S5'!J17)</f>
        <v>-0.8176398232661094</v>
      </c>
      <c r="F13" s="2">
        <f>LOG10('Table S6'!J17)</f>
        <v>-0.58828348072532932</v>
      </c>
      <c r="G13" s="2">
        <f>LOG10('Table S7'!J17)</f>
        <v>-0.49681325624689393</v>
      </c>
      <c r="H13" s="2">
        <f t="shared" si="10"/>
        <v>1.1945807977734391E-2</v>
      </c>
      <c r="I13" s="2">
        <f t="shared" si="1"/>
        <v>2.7508899384124905E-2</v>
      </c>
      <c r="J13" s="2">
        <f t="shared" si="2"/>
        <v>2.3159029368428088E-2</v>
      </c>
      <c r="K13" s="2">
        <f t="shared" si="3"/>
        <v>6.6593683628550338E-2</v>
      </c>
      <c r="L13" s="2">
        <f t="shared" si="4"/>
        <v>0.10147837111488998</v>
      </c>
      <c r="M13" s="2">
        <f t="shared" si="5"/>
        <v>-8.691210010561834E-4</v>
      </c>
      <c r="N13" s="2">
        <f t="shared" si="6"/>
        <v>2.154168961596703E-3</v>
      </c>
      <c r="O13" s="2">
        <f t="shared" si="7"/>
        <v>1.9727552004922544E-3</v>
      </c>
      <c r="P13" s="2">
        <f t="shared" si="8"/>
        <v>-7.6390072495226002E-3</v>
      </c>
      <c r="Q13" s="2">
        <f t="shared" si="9"/>
        <v>6.2886101513673354E-3</v>
      </c>
      <c r="R13" s="2"/>
      <c r="S13" s="2"/>
      <c r="T13" s="2"/>
      <c r="U13" s="2"/>
      <c r="W13">
        <v>-0.75</v>
      </c>
      <c r="X13">
        <f>W13*$X$10+$X$9</f>
        <v>-1.4645263558398551</v>
      </c>
      <c r="Z13">
        <v>9.4348673288940077</v>
      </c>
      <c r="AA13">
        <v>51.195136562189681</v>
      </c>
    </row>
    <row r="14" spans="1:29" x14ac:dyDescent="0.35">
      <c r="A14" s="1">
        <v>0.44</v>
      </c>
      <c r="B14" s="2">
        <f t="shared" si="0"/>
        <v>-0.35654732351381258</v>
      </c>
      <c r="C14" s="2">
        <f>LOG10('Table S3'!J18)</f>
        <v>-0.92537769484073873</v>
      </c>
      <c r="D14" s="2">
        <f>LOG10('Table S4'!J18)</f>
        <v>-0.75519762227608667</v>
      </c>
      <c r="E14" s="2">
        <f>LOG10('Table S5'!J18)</f>
        <v>-0.77041837004834846</v>
      </c>
      <c r="F14" s="2">
        <f>LOG10('Table S6'!J18)</f>
        <v>-0.54934739065619642</v>
      </c>
      <c r="G14" s="2">
        <f>LOG10('Table S7'!J18)</f>
        <v>-0.47660109047137084</v>
      </c>
      <c r="H14" s="2">
        <f t="shared" si="10"/>
        <v>1.4100827842902033E-2</v>
      </c>
      <c r="I14" s="2">
        <f t="shared" si="1"/>
        <v>3.0874842828096185E-2</v>
      </c>
      <c r="J14" s="2">
        <f t="shared" si="2"/>
        <v>2.8784802891650176E-2</v>
      </c>
      <c r="K14" s="2">
        <f t="shared" si="3"/>
        <v>7.9671908150389298E-2</v>
      </c>
      <c r="L14" s="2">
        <f t="shared" si="4"/>
        <v>0.11137759069538153</v>
      </c>
      <c r="M14" s="2">
        <f t="shared" si="5"/>
        <v>-2.6392392995765734E-3</v>
      </c>
      <c r="N14" s="2">
        <f t="shared" si="6"/>
        <v>-2.4392302430999713E-3</v>
      </c>
      <c r="O14" s="2">
        <f t="shared" si="7"/>
        <v>4.4251080609230553E-3</v>
      </c>
      <c r="P14" s="2">
        <f t="shared" si="8"/>
        <v>-2.3378527964603157E-3</v>
      </c>
      <c r="Q14" s="2">
        <f t="shared" si="9"/>
        <v>2.5629615000301031E-3</v>
      </c>
      <c r="R14" s="2"/>
      <c r="S14" s="2"/>
      <c r="T14" s="2"/>
      <c r="U14" s="2"/>
      <c r="W14">
        <v>-0.04</v>
      </c>
      <c r="X14">
        <f>W14*$X$10+$X$9</f>
        <v>-0.17371178385983216</v>
      </c>
    </row>
    <row r="15" spans="1:29" ht="16.5" x14ac:dyDescent="0.35">
      <c r="A15" s="1">
        <v>0.46</v>
      </c>
      <c r="B15" s="2">
        <f t="shared" si="0"/>
        <v>-0.33724216831842591</v>
      </c>
      <c r="C15" s="2">
        <f>LOG10('Table S3'!J19)</f>
        <v>-0.93470624947787828</v>
      </c>
      <c r="D15" s="2">
        <f>LOG10('Table S4'!J19)</f>
        <v>-0.72280760278388567</v>
      </c>
      <c r="E15" s="2">
        <f>LOG10('Table S5'!J19)</f>
        <v>-0.74342297765057619</v>
      </c>
      <c r="F15" s="2">
        <f>LOG10('Table S6'!J19)</f>
        <v>-0.51967140040822546</v>
      </c>
      <c r="G15" s="2">
        <f>LOG10('Table S7'!J19)</f>
        <v>-0.45271017878251557</v>
      </c>
      <c r="H15" s="2">
        <f t="shared" si="10"/>
        <v>1.35078895550795E-2</v>
      </c>
      <c r="I15" s="2">
        <f t="shared" si="1"/>
        <v>3.5841385899725534E-2</v>
      </c>
      <c r="J15" s="2">
        <f t="shared" si="2"/>
        <v>3.2595229611420098E-2</v>
      </c>
      <c r="K15" s="2">
        <f t="shared" si="3"/>
        <v>9.1339199093712589E-2</v>
      </c>
      <c r="L15" s="2">
        <f t="shared" si="4"/>
        <v>0.12433106175721008</v>
      </c>
      <c r="M15" s="2">
        <f t="shared" si="5"/>
        <v>-1.6950098530364208E-2</v>
      </c>
      <c r="N15" s="2">
        <f t="shared" si="6"/>
        <v>-3.8285703312554709E-3</v>
      </c>
      <c r="O15" s="2">
        <f t="shared" si="7"/>
        <v>-4.5634295409885395E-4</v>
      </c>
      <c r="P15" s="2">
        <f t="shared" si="8"/>
        <v>-1.6944948801596027E-3</v>
      </c>
      <c r="Q15" s="2">
        <f t="shared" si="9"/>
        <v>2.3068280753381631E-3</v>
      </c>
      <c r="R15" s="2"/>
      <c r="S15" s="2"/>
      <c r="T15" s="2"/>
      <c r="U15" s="2"/>
      <c r="W15" s="5" t="s">
        <v>104</v>
      </c>
      <c r="Z15" s="5" t="s">
        <v>98</v>
      </c>
      <c r="AC15" s="5" t="s">
        <v>99</v>
      </c>
    </row>
    <row r="16" spans="1:29" x14ac:dyDescent="0.35">
      <c r="A16" s="1">
        <v>0.48</v>
      </c>
      <c r="B16" s="2">
        <f t="shared" si="0"/>
        <v>-0.31875876262441277</v>
      </c>
      <c r="C16" s="2">
        <f>LOG10('Table S3'!J20)</f>
        <v>-0.86430850248935154</v>
      </c>
      <c r="D16" s="2">
        <f>LOG10('Table S4'!J20)</f>
        <v>-0.69130192540535784</v>
      </c>
      <c r="E16" s="2">
        <f>LOG10('Table S5'!J20)</f>
        <v>-0.70506102502244083</v>
      </c>
      <c r="F16" s="2">
        <f>LOG10('Table S6'!J20)</f>
        <v>-0.48137963153453661</v>
      </c>
      <c r="G16" s="2">
        <f>LOG10('Table S7'!J20)</f>
        <v>-0.43854054264597497</v>
      </c>
      <c r="H16" s="2">
        <f t="shared" si="10"/>
        <v>1.8680263371577591E-2</v>
      </c>
      <c r="I16" s="2">
        <f t="shared" si="1"/>
        <v>4.1437748403769584E-2</v>
      </c>
      <c r="J16" s="2">
        <f t="shared" si="2"/>
        <v>3.889358267599357E-2</v>
      </c>
      <c r="K16" s="2">
        <f t="shared" si="3"/>
        <v>0.10895338734157439</v>
      </c>
      <c r="L16" s="2">
        <f t="shared" si="4"/>
        <v>0.13271466486405767</v>
      </c>
      <c r="M16" s="2">
        <f t="shared" si="5"/>
        <v>-8.8545835494754088E-3</v>
      </c>
      <c r="N16" s="2">
        <f t="shared" si="6"/>
        <v>-5.1223496353440257E-3</v>
      </c>
      <c r="O16" s="2">
        <f t="shared" si="7"/>
        <v>-2.815022103142828E-4</v>
      </c>
      <c r="P16" s="2">
        <f t="shared" si="8"/>
        <v>6.4390661792566029E-3</v>
      </c>
      <c r="Q16" s="2">
        <f t="shared" si="9"/>
        <v>-5.3487716000438779E-3</v>
      </c>
      <c r="R16" s="2"/>
      <c r="S16" s="2"/>
      <c r="T16" s="2"/>
      <c r="U16" s="2"/>
      <c r="W16" t="s">
        <v>22</v>
      </c>
      <c r="X16">
        <f t="array" ref="X16:X17">MMULT(Z19:AA20,AC16:AC17)</f>
        <v>-5.108812165575749E-2</v>
      </c>
      <c r="Z16">
        <f>SUM(J2:J32)</f>
        <v>2.6387482799941391</v>
      </c>
      <c r="AA16">
        <f>SUMPRODUCT(B2:B32,J2:J32)</f>
        <v>-0.46515926609792901</v>
      </c>
      <c r="AC16">
        <f>SUMPRODUCT(E2:E32,J2:J32)</f>
        <v>-1.0882363040197349</v>
      </c>
    </row>
    <row r="17" spans="1:29" x14ac:dyDescent="0.35">
      <c r="A17" s="1">
        <v>0.5</v>
      </c>
      <c r="B17" s="2">
        <f t="shared" si="0"/>
        <v>-0.3010299956639812</v>
      </c>
      <c r="C17" s="2">
        <f>LOG10('Table S3'!J21)</f>
        <v>-0.80955787431629989</v>
      </c>
      <c r="D17" s="2">
        <f>LOG10('Table S4'!J21)</f>
        <v>-0.66387462145436438</v>
      </c>
      <c r="E17" s="2">
        <f>LOG10('Table S5'!J21)</f>
        <v>-0.65377827926190368</v>
      </c>
      <c r="F17" s="2">
        <f>LOG10('Table S6'!J21)</f>
        <v>-0.44749371143093875</v>
      </c>
      <c r="G17" s="2">
        <f>LOG10('Table S7'!J21)</f>
        <v>-0.40826136787128103</v>
      </c>
      <c r="H17" s="2">
        <f t="shared" si="10"/>
        <v>2.4037220720340272E-2</v>
      </c>
      <c r="I17" s="2">
        <f t="shared" si="1"/>
        <v>4.7016549888999989E-2</v>
      </c>
      <c r="J17" s="2">
        <f t="shared" si="2"/>
        <v>4.9254219500173578E-2</v>
      </c>
      <c r="K17" s="2">
        <f t="shared" si="3"/>
        <v>0.12735399621117363</v>
      </c>
      <c r="L17" s="2">
        <f t="shared" si="4"/>
        <v>0.15257285193306258</v>
      </c>
      <c r="M17" s="2">
        <f t="shared" si="5"/>
        <v>-3.4191854614489536E-3</v>
      </c>
      <c r="N17" s="2">
        <f t="shared" si="6"/>
        <v>-7.929044396435464E-3</v>
      </c>
      <c r="O17" s="2">
        <f t="shared" si="7"/>
        <v>7.2009317445273779E-3</v>
      </c>
      <c r="P17" s="2">
        <f t="shared" si="8"/>
        <v>1.3105168835660597E-2</v>
      </c>
      <c r="Q17" s="2">
        <f t="shared" si="9"/>
        <v>1.3934832005895181E-3</v>
      </c>
      <c r="R17" s="2"/>
      <c r="S17" s="2"/>
      <c r="T17" s="2"/>
      <c r="U17" s="2"/>
      <c r="W17" t="s">
        <v>32</v>
      </c>
      <c r="X17">
        <v>2.0496799276309581</v>
      </c>
      <c r="Z17">
        <f>AA16</f>
        <v>-0.46515926609792901</v>
      </c>
      <c r="AA17">
        <f>SUMPRODUCT(B2:B32,B2:B32,J2:J32)</f>
        <v>9.9394885755959977E-2</v>
      </c>
      <c r="AC17">
        <f>SUMPRODUCT(B2:B32,E2:E32,J2:J32)</f>
        <v>0.22749181541887742</v>
      </c>
    </row>
    <row r="18" spans="1:29" ht="16.5" x14ac:dyDescent="0.35">
      <c r="A18" s="1">
        <v>0.52</v>
      </c>
      <c r="B18" s="2">
        <f t="shared" si="0"/>
        <v>-0.28399665636520083</v>
      </c>
      <c r="C18" s="2">
        <f>LOG10('Table S3'!J22)</f>
        <v>-0.77496313390842186</v>
      </c>
      <c r="D18" s="2">
        <f>LOG10('Table S4'!J22)</f>
        <v>-0.62413161799499728</v>
      </c>
      <c r="E18" s="2">
        <f>LOG10('Table S5'!J22)</f>
        <v>-0.61544208723063809</v>
      </c>
      <c r="F18" s="2">
        <f>LOG10('Table S6'!J22)</f>
        <v>-0.42390801638852887</v>
      </c>
      <c r="G18" s="2">
        <f>LOG10('Table S7'!J22)</f>
        <v>-0.37650217126909002</v>
      </c>
      <c r="H18" s="2">
        <f t="shared" si="10"/>
        <v>2.8188614617920171E-2</v>
      </c>
      <c r="I18" s="2">
        <f t="shared" si="1"/>
        <v>5.645946571216006E-2</v>
      </c>
      <c r="J18" s="2">
        <f t="shared" si="2"/>
        <v>5.8764605575374405E-2</v>
      </c>
      <c r="K18" s="2">
        <f t="shared" si="3"/>
        <v>0.14196587620517867</v>
      </c>
      <c r="L18" s="2">
        <f t="shared" si="4"/>
        <v>0.17660201620498203</v>
      </c>
      <c r="M18" s="2">
        <f t="shared" si="5"/>
        <v>-4.0656515192995513E-3</v>
      </c>
      <c r="N18" s="2">
        <f t="shared" si="6"/>
        <v>-3.7619524413055883E-3</v>
      </c>
      <c r="O18" s="2">
        <f t="shared" si="7"/>
        <v>9.7070209290533171E-3</v>
      </c>
      <c r="P18" s="2">
        <f t="shared" si="8"/>
        <v>1.2513909330830464E-2</v>
      </c>
      <c r="Q18" s="2">
        <f t="shared" si="9"/>
        <v>1.1257717628560371E-2</v>
      </c>
      <c r="R18" s="2"/>
      <c r="S18" s="2"/>
      <c r="T18" s="2"/>
      <c r="U18" s="2"/>
      <c r="W18" t="s">
        <v>38</v>
      </c>
      <c r="X18">
        <f>SQRT(SUMSQ(O2:O32)/29)</f>
        <v>8.6906112086005318E-3</v>
      </c>
      <c r="Z18" s="5" t="s">
        <v>100</v>
      </c>
    </row>
    <row r="19" spans="1:29" x14ac:dyDescent="0.35">
      <c r="A19" s="1">
        <v>0.54</v>
      </c>
      <c r="B19" s="2">
        <f t="shared" si="0"/>
        <v>-0.26760624017703144</v>
      </c>
      <c r="C19" s="2">
        <f>LOG10('Table S3'!J23)</f>
        <v>-0.74084063288806901</v>
      </c>
      <c r="D19" s="2">
        <f>LOG10('Table S4'!J23)</f>
        <v>-0.58028273308764855</v>
      </c>
      <c r="E19" s="2">
        <f>LOG10('Table S5'!J23)</f>
        <v>-0.59440326259808174</v>
      </c>
      <c r="F19" s="2">
        <f>LOG10('Table S6'!J23)</f>
        <v>-0.40235890684671721</v>
      </c>
      <c r="G19" s="2">
        <f>LOG10('Table S7'!J23)</f>
        <v>-0.36255118015252824</v>
      </c>
      <c r="H19" s="2">
        <f t="shared" si="10"/>
        <v>3.2985170571240001E-2</v>
      </c>
      <c r="I19" s="2">
        <f t="shared" si="1"/>
        <v>6.9093076965584366E-2</v>
      </c>
      <c r="J19" s="2">
        <f t="shared" si="2"/>
        <v>6.4743097696222496E-2</v>
      </c>
      <c r="K19" s="2">
        <f t="shared" si="3"/>
        <v>0.15677694099246242</v>
      </c>
      <c r="L19" s="2">
        <f t="shared" si="4"/>
        <v>0.18832051783117434</v>
      </c>
      <c r="M19" s="2">
        <f t="shared" si="5"/>
        <v>-4.4191642713245494E-3</v>
      </c>
      <c r="N19" s="2">
        <f t="shared" si="6"/>
        <v>4.3386906924937629E-3</v>
      </c>
      <c r="O19" s="2">
        <f t="shared" si="7"/>
        <v>3.0238032858543318E-3</v>
      </c>
      <c r="P19" s="2">
        <f t="shared" si="8"/>
        <v>1.0792932170114067E-2</v>
      </c>
      <c r="Q19" s="2">
        <f t="shared" si="9"/>
        <v>5.0046849618048395E-3</v>
      </c>
      <c r="R19" s="2"/>
      <c r="S19" s="2"/>
      <c r="T19" s="2"/>
      <c r="U19" s="2"/>
      <c r="W19" t="s">
        <v>31</v>
      </c>
      <c r="X19" t="s">
        <v>33</v>
      </c>
      <c r="Z19">
        <f t="array" ref="Z19:AA20">MINVERSE(Z16:AA17)</f>
        <v>2.1652328400401339</v>
      </c>
      <c r="AA19">
        <v>10.133098007447634</v>
      </c>
    </row>
    <row r="20" spans="1:29" x14ac:dyDescent="0.35">
      <c r="A20" s="1">
        <v>0.56000000000000005</v>
      </c>
      <c r="B20" s="2">
        <f t="shared" si="0"/>
        <v>-0.25181197299379954</v>
      </c>
      <c r="C20" s="2">
        <f>LOG10('Table S3'!J24)</f>
        <v>-0.74269864929785323</v>
      </c>
      <c r="D20" s="2">
        <f>LOG10('Table S4'!J24)</f>
        <v>-0.55344721765919191</v>
      </c>
      <c r="E20" s="2">
        <f>LOG10('Table S5'!J24)</f>
        <v>-0.56910535558592579</v>
      </c>
      <c r="F20" s="2">
        <f>LOG10('Table S6'!J24)</f>
        <v>-0.37808614125802498</v>
      </c>
      <c r="G20" s="2">
        <f>LOG10('Table S7'!J24)</f>
        <v>-0.34429599281748369</v>
      </c>
      <c r="H20" s="2">
        <f t="shared" si="10"/>
        <v>3.2704137601741512E-2</v>
      </c>
      <c r="I20" s="2">
        <f t="shared" si="1"/>
        <v>7.8181781925069499E-2</v>
      </c>
      <c r="J20" s="2">
        <f t="shared" si="2"/>
        <v>7.2742678568363403E-2</v>
      </c>
      <c r="K20" s="2">
        <f t="shared" si="3"/>
        <v>0.17531848839305669</v>
      </c>
      <c r="L20" s="2">
        <f t="shared" si="4"/>
        <v>0.20483681499004019</v>
      </c>
      <c r="M20" s="2">
        <f t="shared" si="5"/>
        <v>-1.984877339972882E-2</v>
      </c>
      <c r="N20" s="2">
        <f t="shared" si="6"/>
        <v>3.4227335693202132E-3</v>
      </c>
      <c r="O20" s="2">
        <f t="shared" si="7"/>
        <v>-1.1721114428008828E-3</v>
      </c>
      <c r="P20" s="2">
        <f t="shared" si="8"/>
        <v>1.2291993505307297E-2</v>
      </c>
      <c r="Q20" s="2">
        <f t="shared" si="9"/>
        <v>3.4670899592011972E-3</v>
      </c>
      <c r="R20" s="2"/>
      <c r="S20" s="2"/>
      <c r="T20" s="2"/>
      <c r="U20" s="2"/>
      <c r="W20">
        <v>-0.75</v>
      </c>
      <c r="X20">
        <f>W20*$X$17+$X$16</f>
        <v>-1.588348067378976</v>
      </c>
      <c r="Z20">
        <v>10.133098007447634</v>
      </c>
      <c r="AA20">
        <v>57.482881427831728</v>
      </c>
    </row>
    <row r="21" spans="1:29" x14ac:dyDescent="0.35">
      <c r="A21" s="1">
        <v>0.57999999999999996</v>
      </c>
      <c r="B21" s="2">
        <f t="shared" si="0"/>
        <v>-0.23657200643706275</v>
      </c>
      <c r="C21" s="2">
        <f>LOG10('Table S3'!J25)</f>
        <v>-0.68654575947722851</v>
      </c>
      <c r="D21" s="2">
        <f>LOG10('Table S4'!J25)</f>
        <v>-0.52196985007639385</v>
      </c>
      <c r="E21" s="2">
        <f>LOG10('Table S5'!J25)</f>
        <v>-0.5418277677922364</v>
      </c>
      <c r="F21" s="2">
        <f>LOG10('Table S6'!J25)</f>
        <v>-0.35163680745766379</v>
      </c>
      <c r="G21" s="2">
        <f>LOG10('Table S7'!J25)</f>
        <v>-0.32157094124162705</v>
      </c>
      <c r="H21" s="2">
        <f t="shared" si="10"/>
        <v>4.2355370109668E-2</v>
      </c>
      <c r="I21" s="2">
        <f t="shared" si="1"/>
        <v>9.0377495012249953E-2</v>
      </c>
      <c r="J21" s="2">
        <f t="shared" si="2"/>
        <v>8.2479204657124897E-2</v>
      </c>
      <c r="K21" s="2">
        <f t="shared" si="3"/>
        <v>0.19802790141062754</v>
      </c>
      <c r="L21" s="2">
        <f t="shared" si="4"/>
        <v>0.22743542858230192</v>
      </c>
      <c r="M21" s="2">
        <f t="shared" si="5"/>
        <v>-1.012067367604047E-2</v>
      </c>
      <c r="N21" s="2">
        <f t="shared" si="6"/>
        <v>6.2468489189945187E-3</v>
      </c>
      <c r="O21" s="2">
        <f t="shared" si="7"/>
        <v>-3.8898253957569406E-3</v>
      </c>
      <c r="P21" s="2">
        <f t="shared" si="8"/>
        <v>1.6958298582102072E-2</v>
      </c>
      <c r="Q21" s="2">
        <f t="shared" si="9"/>
        <v>7.4219097279289992E-3</v>
      </c>
      <c r="R21" s="2"/>
      <c r="S21" s="2"/>
      <c r="T21" s="2"/>
      <c r="U21" s="2"/>
      <c r="W21">
        <v>-0.04</v>
      </c>
      <c r="X21">
        <f>W21*$X$17+$X$16</f>
        <v>-0.13307531876099582</v>
      </c>
    </row>
    <row r="22" spans="1:29" ht="16.5" x14ac:dyDescent="0.35">
      <c r="A22" s="1">
        <v>0.6</v>
      </c>
      <c r="B22" s="2">
        <f t="shared" si="0"/>
        <v>-0.22184874961635639</v>
      </c>
      <c r="C22" s="2">
        <f>LOG10('Table S3'!J26)</f>
        <v>-0.61432706820814265</v>
      </c>
      <c r="D22" s="2">
        <f>LOG10('Table S4'!J26)</f>
        <v>-0.49279295234497233</v>
      </c>
      <c r="E22" s="2">
        <f>LOG10('Table S5'!J26)</f>
        <v>-0.51446396883381873</v>
      </c>
      <c r="F22" s="2">
        <f>LOG10('Table S6'!J26)</f>
        <v>-0.33485061005187805</v>
      </c>
      <c r="G22" s="2">
        <f>LOG10('Table S7'!J26)</f>
        <v>-0.29712195726354412</v>
      </c>
      <c r="H22" s="2">
        <f t="shared" si="10"/>
        <v>5.9067129191289973E-2</v>
      </c>
      <c r="I22" s="2">
        <f t="shared" si="1"/>
        <v>0.10337466027248997</v>
      </c>
      <c r="J22" s="2">
        <f t="shared" si="2"/>
        <v>9.3556089856359992E-2</v>
      </c>
      <c r="K22" s="2">
        <f t="shared" si="3"/>
        <v>0.21394334410800997</v>
      </c>
      <c r="L22" s="2">
        <f t="shared" si="4"/>
        <v>0.25454002678415988</v>
      </c>
      <c r="M22" s="2">
        <f t="shared" si="5"/>
        <v>1.1298457557570474E-2</v>
      </c>
      <c r="N22" s="2">
        <f t="shared" si="6"/>
        <v>8.4227122074842509E-3</v>
      </c>
      <c r="O22" s="2">
        <f t="shared" si="7"/>
        <v>-6.1581558918925028E-3</v>
      </c>
      <c r="P22" s="2">
        <f t="shared" si="8"/>
        <v>1.2509654186826147E-2</v>
      </c>
      <c r="Q22" s="2">
        <f t="shared" si="9"/>
        <v>1.4495809726871922E-2</v>
      </c>
      <c r="R22" s="2"/>
      <c r="S22" s="2"/>
      <c r="T22" s="2"/>
      <c r="U22" s="2"/>
      <c r="W22" s="5" t="s">
        <v>103</v>
      </c>
      <c r="Z22" s="5" t="s">
        <v>98</v>
      </c>
      <c r="AC22" s="5" t="s">
        <v>99</v>
      </c>
    </row>
    <row r="23" spans="1:29" x14ac:dyDescent="0.35">
      <c r="A23" s="1">
        <v>0.62</v>
      </c>
      <c r="B23" s="2">
        <f t="shared" si="0"/>
        <v>-0.20760831050174613</v>
      </c>
      <c r="C23" s="2">
        <f>LOG10('Table S3'!J27)</f>
        <v>-0.59051094582431662</v>
      </c>
      <c r="D23" s="2">
        <f>LOG10('Table S4'!J27)</f>
        <v>-0.4629758496347946</v>
      </c>
      <c r="E23" s="2">
        <f>LOG10('Table S5'!J27)</f>
        <v>-0.46762348994193109</v>
      </c>
      <c r="F23" s="2">
        <f>LOG10('Table S6'!J27)</f>
        <v>-0.31572116080575963</v>
      </c>
      <c r="G23" s="2">
        <f>LOG10('Table S7'!J27)</f>
        <v>-0.28719755065110114</v>
      </c>
      <c r="H23" s="2">
        <f t="shared" si="10"/>
        <v>6.5914066885022479E-2</v>
      </c>
      <c r="I23" s="2">
        <f t="shared" si="1"/>
        <v>0.11859006326004642</v>
      </c>
      <c r="J23" s="2">
        <f t="shared" si="2"/>
        <v>0.11607882948512112</v>
      </c>
      <c r="K23" s="2">
        <f t="shared" si="3"/>
        <v>0.23364563849790254</v>
      </c>
      <c r="L23" s="2">
        <f t="shared" si="4"/>
        <v>0.26644335814830011</v>
      </c>
      <c r="M23" s="2">
        <f t="shared" si="5"/>
        <v>8.6021533179632403E-3</v>
      </c>
      <c r="N23" s="2">
        <f t="shared" si="6"/>
        <v>1.2040152259344017E-2</v>
      </c>
      <c r="O23" s="2">
        <f t="shared" si="7"/>
        <v>6.9841582682321213E-3</v>
      </c>
      <c r="P23" s="2">
        <f t="shared" si="8"/>
        <v>1.1000390186787445E-2</v>
      </c>
      <c r="Q23" s="2">
        <f t="shared" si="9"/>
        <v>5.4327956784375742E-3</v>
      </c>
      <c r="R23" s="2"/>
      <c r="S23" s="2"/>
      <c r="T23" s="2"/>
      <c r="U23" s="2"/>
      <c r="W23" t="s">
        <v>22</v>
      </c>
      <c r="X23">
        <f t="array" ref="X23:X24">MMULT(Z26:AA27,AC23:AC24)</f>
        <v>-1.8993229836734127E-2</v>
      </c>
      <c r="Z23">
        <f>SUM(K$2:K$32)</f>
        <v>5.0030452829427734</v>
      </c>
      <c r="AA23">
        <f>SUMPRODUCT(B$2:B$32,K$2:K$32)</f>
        <v>-0.99561329650258956</v>
      </c>
      <c r="AC23">
        <f>SUMPRODUCT(F$2:F$32,K$2:K$32)</f>
        <v>-1.5659678973807369</v>
      </c>
    </row>
    <row r="24" spans="1:29" x14ac:dyDescent="0.35">
      <c r="A24" s="1">
        <v>0.64</v>
      </c>
      <c r="B24" s="2">
        <f t="shared" si="0"/>
        <v>-0.19382002601611281</v>
      </c>
      <c r="C24" s="2">
        <f>LOG10('Table S3'!J28)</f>
        <v>-0.58986035707341122</v>
      </c>
      <c r="D24" s="2">
        <f>LOG10('Table S4'!J28)</f>
        <v>-0.4460359773055646</v>
      </c>
      <c r="E24" s="2">
        <f>LOG10('Table S5'!J28)</f>
        <v>-0.43769634772325677</v>
      </c>
      <c r="F24" s="2">
        <f>LOG10('Table S6'!J28)</f>
        <v>-0.29300290285361852</v>
      </c>
      <c r="G24" s="2">
        <f>LOG10('Table S7'!J28)</f>
        <v>-0.27692051817069052</v>
      </c>
      <c r="H24" s="2">
        <f t="shared" si="10"/>
        <v>6.6111846302617627E-2</v>
      </c>
      <c r="I24" s="2">
        <f t="shared" si="1"/>
        <v>0.12821181416534463</v>
      </c>
      <c r="J24" s="2">
        <f t="shared" si="2"/>
        <v>0.13323161874887107</v>
      </c>
      <c r="K24" s="2">
        <f t="shared" si="3"/>
        <v>0.2594144683010845</v>
      </c>
      <c r="L24" s="2">
        <f t="shared" si="4"/>
        <v>0.27935661757509411</v>
      </c>
      <c r="M24" s="2">
        <f t="shared" si="5"/>
        <v>-7.9933230645575226E-3</v>
      </c>
      <c r="N24" s="2">
        <f t="shared" si="6"/>
        <v>5.9911807740231637E-3</v>
      </c>
      <c r="O24" s="2">
        <f t="shared" si="7"/>
        <v>8.8509374550886921E-3</v>
      </c>
      <c r="P24" s="2">
        <f t="shared" si="8"/>
        <v>1.4273857455037842E-2</v>
      </c>
      <c r="Q24" s="2">
        <f t="shared" si="9"/>
        <v>-3.1084913159143968E-3</v>
      </c>
      <c r="R24" s="2"/>
      <c r="S24" s="2"/>
      <c r="T24" s="2"/>
      <c r="U24" s="2"/>
      <c r="W24" t="s">
        <v>32</v>
      </c>
      <c r="X24">
        <v>1.4774249335614309</v>
      </c>
      <c r="Z24">
        <f>AA23</f>
        <v>-0.99561329650258956</v>
      </c>
      <c r="AA24">
        <f>SUMPRODUCT(B$2:B$32,B$2:B$32,K$2:K$32)</f>
        <v>0.24641295754362966</v>
      </c>
      <c r="AC24">
        <f>SUMPRODUCT(B$2:B$32,F$2:F$32,K$2:K$32)</f>
        <v>0.38296655959655507</v>
      </c>
    </row>
    <row r="25" spans="1:29" ht="16.5" x14ac:dyDescent="0.35">
      <c r="A25" s="1">
        <v>0.66</v>
      </c>
      <c r="B25" s="2">
        <f t="shared" si="0"/>
        <v>-0.18045606445813131</v>
      </c>
      <c r="C25" s="2">
        <f>LOG10('Table S3'!J29)</f>
        <v>-0.56544466788042314</v>
      </c>
      <c r="D25" s="2">
        <f>LOG10('Table S4'!J29)</f>
        <v>-0.43030703043530766</v>
      </c>
      <c r="E25" s="2">
        <f>LOG10('Table S5'!J29)</f>
        <v>-0.4270461451048686</v>
      </c>
      <c r="F25" s="2">
        <f>LOG10('Table S6'!J29)</f>
        <v>-0.2729436667213031</v>
      </c>
      <c r="G25" s="2">
        <f>LOG10('Table S7'!J29)</f>
        <v>-0.25503842093602314</v>
      </c>
      <c r="H25" s="2">
        <f t="shared" si="10"/>
        <v>7.3979376072249942E-2</v>
      </c>
      <c r="I25" s="2">
        <f t="shared" si="1"/>
        <v>0.13784338806347565</v>
      </c>
      <c r="J25" s="2">
        <f t="shared" si="2"/>
        <v>0.13992899333830558</v>
      </c>
      <c r="K25" s="2">
        <f t="shared" si="3"/>
        <v>0.28451991256064635</v>
      </c>
      <c r="L25" s="2">
        <f t="shared" si="4"/>
        <v>0.30897486996180651</v>
      </c>
      <c r="M25" s="2">
        <f t="shared" si="5"/>
        <v>-1.0690017678369468E-2</v>
      </c>
      <c r="N25" s="2">
        <f t="shared" si="6"/>
        <v>-1.0609591173347255E-3</v>
      </c>
      <c r="O25" s="2">
        <f t="shared" si="7"/>
        <v>-5.2744578855717927E-3</v>
      </c>
      <c r="P25" s="2">
        <f t="shared" si="8"/>
        <v>1.5324492695017011E-2</v>
      </c>
      <c r="Q25" s="2">
        <f t="shared" si="9"/>
        <v>3.1301473921993006E-3</v>
      </c>
      <c r="R25" s="2"/>
      <c r="S25" s="2"/>
      <c r="T25" s="2"/>
      <c r="U25" s="2"/>
      <c r="W25" t="s">
        <v>38</v>
      </c>
      <c r="X25">
        <f>SQRT(SUMSQ(P2:P32)/29)</f>
        <v>1.5452989017638077E-2</v>
      </c>
      <c r="Z25" s="5" t="s">
        <v>100</v>
      </c>
    </row>
    <row r="26" spans="1:29" x14ac:dyDescent="0.35">
      <c r="A26" s="1">
        <v>0.68</v>
      </c>
      <c r="B26" s="2">
        <f t="shared" si="0"/>
        <v>-0.16749108729376366</v>
      </c>
      <c r="C26" s="2">
        <f>LOG10('Table S3'!J30)</f>
        <v>-0.52346072291484846</v>
      </c>
      <c r="D26" s="2">
        <f>LOG10('Table S4'!J30)</f>
        <v>-0.39090527053394036</v>
      </c>
      <c r="E26" s="2">
        <f>LOG10('Table S5'!J30)</f>
        <v>-0.3836899031104079</v>
      </c>
      <c r="F26" s="2">
        <f>LOG10('Table S6'!J30)</f>
        <v>-0.25534381168774201</v>
      </c>
      <c r="G26" s="2">
        <f>LOG10('Table S7'!J30)</f>
        <v>-0.23871718444747653</v>
      </c>
      <c r="H26" s="2">
        <f t="shared" si="10"/>
        <v>8.9759113400384172E-2</v>
      </c>
      <c r="I26" s="2">
        <f t="shared" si="1"/>
        <v>0.16526826160357336</v>
      </c>
      <c r="J26" s="2">
        <f t="shared" si="2"/>
        <v>0.17085204986241778</v>
      </c>
      <c r="K26" s="2">
        <f t="shared" si="3"/>
        <v>0.30854064041782692</v>
      </c>
      <c r="L26" s="2">
        <f t="shared" si="4"/>
        <v>0.33309309593515246</v>
      </c>
      <c r="M26" s="2">
        <f t="shared" si="5"/>
        <v>-1.2363388203985304E-3</v>
      </c>
      <c r="N26" s="2">
        <f t="shared" si="6"/>
        <v>1.3431841535328948E-2</v>
      </c>
      <c r="O26" s="2">
        <f t="shared" si="7"/>
        <v>1.0060607225761686E-2</v>
      </c>
      <c r="P26" s="2">
        <f t="shared" si="8"/>
        <v>1.4023193926860356E-2</v>
      </c>
      <c r="Q26" s="2">
        <f t="shared" si="9"/>
        <v>3.1739276435537311E-3</v>
      </c>
      <c r="R26" s="2"/>
      <c r="S26" s="2"/>
      <c r="T26" s="2"/>
      <c r="U26" s="2"/>
      <c r="W26" t="s">
        <v>31</v>
      </c>
      <c r="X26" t="s">
        <v>33</v>
      </c>
      <c r="Z26">
        <f t="array" ref="Z26:AA27">MINVERSE(Z23:AA24)</f>
        <v>1.0200505935350481</v>
      </c>
      <c r="AA26">
        <v>4.1214388405245916</v>
      </c>
    </row>
    <row r="27" spans="1:29" x14ac:dyDescent="0.35">
      <c r="A27" s="1">
        <v>0.7</v>
      </c>
      <c r="B27" s="2">
        <f t="shared" si="0"/>
        <v>-0.15490195998574319</v>
      </c>
      <c r="C27" s="2">
        <f>LOG10('Table S3'!J31)</f>
        <v>-0.47664967160917204</v>
      </c>
      <c r="D27" s="2">
        <f>LOG10('Table S4'!J31)</f>
        <v>-0.37394651914546301</v>
      </c>
      <c r="E27" s="2">
        <f>LOG10('Table S5'!J31)</f>
        <v>-0.34585483566764336</v>
      </c>
      <c r="F27" s="2">
        <f>LOG10('Table S6'!J31)</f>
        <v>-0.24709948035356993</v>
      </c>
      <c r="G27" s="2">
        <f>LOG10('Table S7'!J31)</f>
        <v>-0.2185506056376047</v>
      </c>
      <c r="H27" s="2">
        <f t="shared" si="10"/>
        <v>0.11135267559706692</v>
      </c>
      <c r="I27" s="2">
        <f t="shared" si="1"/>
        <v>0.17869276202711104</v>
      </c>
      <c r="J27" s="2">
        <f t="shared" si="2"/>
        <v>0.20337161089500691</v>
      </c>
      <c r="K27" s="2">
        <f t="shared" si="3"/>
        <v>0.32048007921215993</v>
      </c>
      <c r="L27" s="2">
        <f t="shared" si="4"/>
        <v>0.36550960056121001</v>
      </c>
      <c r="M27" s="2">
        <f t="shared" si="5"/>
        <v>1.4119207123988897E-2</v>
      </c>
      <c r="N27" s="2">
        <f t="shared" si="6"/>
        <v>8.3482311562049771E-3</v>
      </c>
      <c r="O27" s="2">
        <f t="shared" si="7"/>
        <v>2.2998290288975431E-2</v>
      </c>
      <c r="P27" s="2">
        <f t="shared" si="8"/>
        <v>9.7649032697832983E-4</v>
      </c>
      <c r="Q27" s="2">
        <f t="shared" si="9"/>
        <v>9.1971499475095309E-3</v>
      </c>
      <c r="R27" s="2"/>
      <c r="S27" s="2"/>
      <c r="T27" s="2"/>
      <c r="U27" s="2"/>
      <c r="W27">
        <v>-0.75</v>
      </c>
      <c r="X27">
        <f>W27*$X$24+$X$23</f>
        <v>-1.1270619300078073</v>
      </c>
      <c r="Z27">
        <v>4.1214388405245916</v>
      </c>
      <c r="AA27">
        <v>20.710596395666016</v>
      </c>
    </row>
    <row r="28" spans="1:29" x14ac:dyDescent="0.35">
      <c r="A28" s="1">
        <v>0.72</v>
      </c>
      <c r="B28" s="2">
        <f t="shared" si="0"/>
        <v>-0.14266750356873156</v>
      </c>
      <c r="C28" s="2">
        <f>LOG10('Table S3'!J32)</f>
        <v>-0.46020382069814114</v>
      </c>
      <c r="D28" s="2">
        <f>LOG10('Table S4'!J32)</f>
        <v>-0.35852041623006958</v>
      </c>
      <c r="E28" s="2">
        <f>LOG10('Table S5'!J32)</f>
        <v>-0.33416181023098596</v>
      </c>
      <c r="F28" s="2">
        <f>LOG10('Table S6'!J32)</f>
        <v>-0.23193453862849556</v>
      </c>
      <c r="G28" s="2">
        <f>LOG10('Table S7'!J32)</f>
        <v>-0.19742055379865162</v>
      </c>
      <c r="H28" s="2">
        <f t="shared" si="10"/>
        <v>0.12011364837970555</v>
      </c>
      <c r="I28" s="2">
        <f t="shared" si="1"/>
        <v>0.19184883555047039</v>
      </c>
      <c r="J28" s="2">
        <f t="shared" si="2"/>
        <v>0.21462305850951835</v>
      </c>
      <c r="K28" s="2">
        <f t="shared" si="3"/>
        <v>0.34366153275131028</v>
      </c>
      <c r="L28" s="2">
        <f t="shared" si="4"/>
        <v>0.40286440065599977</v>
      </c>
      <c r="M28" s="2">
        <f t="shared" si="5"/>
        <v>7.6661400167254978E-3</v>
      </c>
      <c r="N28" s="2">
        <f t="shared" si="6"/>
        <v>1.8577106554112377E-3</v>
      </c>
      <c r="O28" s="2">
        <f t="shared" si="7"/>
        <v>9.8662994833997875E-3</v>
      </c>
      <c r="P28" s="2">
        <f t="shared" si="8"/>
        <v>-2.9239699444686407E-3</v>
      </c>
      <c r="Q28" s="2">
        <f t="shared" si="9"/>
        <v>1.7769065083902857E-2</v>
      </c>
      <c r="R28" s="2"/>
      <c r="S28" s="2"/>
      <c r="T28" s="2"/>
      <c r="U28" s="2"/>
      <c r="W28">
        <v>-0.04</v>
      </c>
      <c r="X28">
        <f>W28*$X$24+$X$23</f>
        <v>-7.8090227179191368E-2</v>
      </c>
    </row>
    <row r="29" spans="1:29" ht="16.5" x14ac:dyDescent="0.35">
      <c r="A29" s="1">
        <v>0.74</v>
      </c>
      <c r="B29" s="2">
        <f t="shared" si="0"/>
        <v>-0.13076828026902382</v>
      </c>
      <c r="C29" s="2">
        <f>LOG10('Table S3'!J33)</f>
        <v>-0.45064558399643129</v>
      </c>
      <c r="D29" s="2">
        <f>LOG10('Table S4'!J33)</f>
        <v>-0.3351664162608885</v>
      </c>
      <c r="E29" s="2">
        <f>LOG10('Table S5'!J33)</f>
        <v>-0.32164296507465884</v>
      </c>
      <c r="F29" s="2">
        <f>LOG10('Table S6'!J33)</f>
        <v>-0.2088874993107247</v>
      </c>
      <c r="G29" s="2">
        <f>LOG10('Table S7'!J33)</f>
        <v>-0.19369644610510495</v>
      </c>
      <c r="H29" s="2">
        <f t="shared" si="10"/>
        <v>0.12551881543441351</v>
      </c>
      <c r="I29" s="2">
        <f t="shared" si="1"/>
        <v>0.21363242360569504</v>
      </c>
      <c r="J29" s="2">
        <f t="shared" si="2"/>
        <v>0.22736000485157115</v>
      </c>
      <c r="K29" s="2">
        <f t="shared" si="3"/>
        <v>0.38214220163695684</v>
      </c>
      <c r="L29" s="2">
        <f t="shared" si="4"/>
        <v>0.4098331723749794</v>
      </c>
      <c r="M29" s="2">
        <f t="shared" si="5"/>
        <v>-4.5448895054209792E-3</v>
      </c>
      <c r="N29" s="2">
        <f t="shared" si="6"/>
        <v>3.7801758730539037E-3</v>
      </c>
      <c r="O29" s="2">
        <f t="shared" si="7"/>
        <v>-2.7767180198920438E-3</v>
      </c>
      <c r="P29" s="2">
        <f t="shared" si="8"/>
        <v>4.6879763264993102E-3</v>
      </c>
      <c r="Q29" s="2">
        <f t="shared" si="9"/>
        <v>1.5066547450361956E-3</v>
      </c>
      <c r="R29" s="2"/>
      <c r="S29" s="2"/>
      <c r="T29" s="2"/>
      <c r="U29" s="2"/>
      <c r="W29" s="5" t="s">
        <v>102</v>
      </c>
      <c r="Z29" s="5" t="s">
        <v>98</v>
      </c>
      <c r="AC29" s="5" t="s">
        <v>99</v>
      </c>
    </row>
    <row r="30" spans="1:29" x14ac:dyDescent="0.35">
      <c r="A30" s="1">
        <v>0.76</v>
      </c>
      <c r="B30" s="2">
        <f t="shared" si="0"/>
        <v>-0.11918640771920865</v>
      </c>
      <c r="C30" s="2">
        <f>LOG10('Table S3'!J34)</f>
        <v>-0.42128448771884075</v>
      </c>
      <c r="D30" s="2">
        <f>LOG10('Table S4'!J34)</f>
        <v>-0.31893364961640719</v>
      </c>
      <c r="E30" s="2">
        <f>LOG10('Table S5'!J34)</f>
        <v>-0.30145074702736802</v>
      </c>
      <c r="F30" s="2">
        <f>LOG10('Table S6'!J34)</f>
        <v>-0.2008475936551064</v>
      </c>
      <c r="G30" s="2">
        <f>LOG10('Table S7'!J34)</f>
        <v>-0.1845351386406254</v>
      </c>
      <c r="H30" s="2">
        <f t="shared" si="10"/>
        <v>0.1436914821813387</v>
      </c>
      <c r="I30" s="2">
        <f t="shared" si="1"/>
        <v>0.23021451414685079</v>
      </c>
      <c r="J30" s="2">
        <f t="shared" si="2"/>
        <v>0.24951606109048333</v>
      </c>
      <c r="K30" s="2">
        <f t="shared" si="3"/>
        <v>0.39655626245621767</v>
      </c>
      <c r="L30" s="2">
        <f t="shared" si="4"/>
        <v>0.42749370377093415</v>
      </c>
      <c r="M30" s="2">
        <f t="shared" si="5"/>
        <v>-2.807086654669777E-4</v>
      </c>
      <c r="N30" s="2">
        <f t="shared" si="6"/>
        <v>-1.3908738128344256E-3</v>
      </c>
      <c r="O30" s="2">
        <f t="shared" si="7"/>
        <v>-7.0290076091654718E-3</v>
      </c>
      <c r="P30" s="2">
        <f t="shared" si="8"/>
        <v>-8.415558063250006E-3</v>
      </c>
      <c r="Q30" s="2">
        <f t="shared" si="9"/>
        <v>-6.7292092397447378E-3</v>
      </c>
      <c r="R30" s="2"/>
      <c r="S30" s="2"/>
      <c r="T30" s="2"/>
      <c r="U30" s="2"/>
      <c r="W30" t="s">
        <v>22</v>
      </c>
      <c r="X30">
        <f t="array" ref="X30:X31">MMULT(Z33:AA34,AC30:AC31)</f>
        <v>-2.9518570387050858E-2</v>
      </c>
      <c r="Z30">
        <f>SUM(L$2:L$32)</f>
        <v>5.8363317194433613</v>
      </c>
      <c r="AA30">
        <f>SUMPRODUCT(B$2:B$32,L$2:L$32)</f>
        <v>-1.2283354431486577</v>
      </c>
      <c r="AC30">
        <f>SUMPRODUCT(G$2:G$32,L$2:L$32)</f>
        <v>-1.7240514994587965</v>
      </c>
    </row>
    <row r="31" spans="1:29" x14ac:dyDescent="0.35">
      <c r="A31" s="1">
        <v>0.78</v>
      </c>
      <c r="B31" s="2">
        <f t="shared" si="0"/>
        <v>-0.10790539730951958</v>
      </c>
      <c r="C31" s="2">
        <f>LOG10('Table S3'!J35)</f>
        <v>-0.3886807631596696</v>
      </c>
      <c r="D31" s="2">
        <f>LOG10('Table S4'!J35)</f>
        <v>-0.31050523336035468</v>
      </c>
      <c r="E31" s="2">
        <f>LOG10('Table S5'!J35)</f>
        <v>-0.28308418573704369</v>
      </c>
      <c r="F31" s="2">
        <f>LOG10('Table S6'!J35)</f>
        <v>-0.20253025800867239</v>
      </c>
      <c r="G31" s="2">
        <f>LOG10('Table S7'!J35)</f>
        <v>-0.16718368368649811</v>
      </c>
      <c r="H31" s="2">
        <f t="shared" si="10"/>
        <v>0.16697001019372956</v>
      </c>
      <c r="I31" s="2">
        <f t="shared" si="1"/>
        <v>0.23932580769579692</v>
      </c>
      <c r="J31" s="2">
        <f t="shared" si="2"/>
        <v>0.27153863375781612</v>
      </c>
      <c r="K31" s="2">
        <f t="shared" si="3"/>
        <v>0.39349524071816011</v>
      </c>
      <c r="L31" s="2">
        <f t="shared" si="4"/>
        <v>0.46305505823261978</v>
      </c>
      <c r="M31" s="2">
        <f t="shared" si="5"/>
        <v>8.1620789724381471E-3</v>
      </c>
      <c r="N31" s="2">
        <f t="shared" si="6"/>
        <v>-1.5257787325159977E-2</v>
      </c>
      <c r="O31" s="2">
        <f t="shared" si="7"/>
        <v>-1.3151168660903712E-2</v>
      </c>
      <c r="P31" s="2">
        <f t="shared" si="8"/>
        <v>-3.5816587561173341E-2</v>
      </c>
      <c r="Q31" s="2">
        <f t="shared" si="9"/>
        <v>-2.1136769194496363E-3</v>
      </c>
      <c r="R31" s="2"/>
      <c r="S31" s="2"/>
      <c r="T31" s="2"/>
      <c r="U31" s="2"/>
      <c r="W31" t="s">
        <v>32</v>
      </c>
      <c r="X31">
        <v>1.2633123463558871</v>
      </c>
      <c r="Z31">
        <f>AA30</f>
        <v>-1.2283354431486577</v>
      </c>
      <c r="AA31">
        <f>SUMPRODUCT(B$2:B$32,B$2:B$32,L$2:L$32)</f>
        <v>0.32769200503406909</v>
      </c>
      <c r="AC31">
        <f>SUMPRODUCT(B$2:B$32,G$2:G$32,L$2:L$32)</f>
        <v>0.45023606199914812</v>
      </c>
    </row>
    <row r="32" spans="1:29" ht="16.5" x14ac:dyDescent="0.35">
      <c r="A32" s="1">
        <v>0.8</v>
      </c>
      <c r="B32" s="2">
        <f t="shared" si="0"/>
        <v>-9.6910013008056392E-2</v>
      </c>
      <c r="C32" s="2">
        <f>LOG10('Table S3'!J36)</f>
        <v>-0.37608296119568013</v>
      </c>
      <c r="D32" s="2">
        <f>LOG10('Table S4'!J36)</f>
        <v>-0.29360463102860385</v>
      </c>
      <c r="E32" s="2">
        <f>LOG10('Table S5'!J36)</f>
        <v>-0.26195149035664139</v>
      </c>
      <c r="F32" s="2">
        <f>LOG10('Table S6'!J36)</f>
        <v>-0.18157192271261022</v>
      </c>
      <c r="G32" s="2">
        <f>LOG10('Table S7'!J36)</f>
        <v>-0.18184680289395677</v>
      </c>
      <c r="H32" s="2">
        <f t="shared" si="10"/>
        <v>0.17694328166060436</v>
      </c>
      <c r="I32" s="2">
        <f t="shared" si="1"/>
        <v>0.25869661014913775</v>
      </c>
      <c r="J32" s="2">
        <f t="shared" si="2"/>
        <v>0.29929331687260446</v>
      </c>
      <c r="K32" s="2">
        <f t="shared" si="3"/>
        <v>0.43336731628096009</v>
      </c>
      <c r="L32" s="2">
        <f t="shared" si="4"/>
        <v>0.43281907666268454</v>
      </c>
      <c r="M32" s="2">
        <f t="shared" si="5"/>
        <v>-1.5170581740170941E-3</v>
      </c>
      <c r="N32" s="2">
        <f t="shared" si="6"/>
        <v>-1.9607707458306201E-2</v>
      </c>
      <c r="O32" s="2">
        <f t="shared" si="7"/>
        <v>-1.5623522525707312E-2</v>
      </c>
      <c r="P32" s="2">
        <f t="shared" si="8"/>
        <v>-3.0075591884173303E-2</v>
      </c>
      <c r="Q32" s="2">
        <f t="shared" si="9"/>
        <v>-4.6890526658921794E-2</v>
      </c>
      <c r="R32" s="2"/>
      <c r="S32" s="2"/>
      <c r="T32" s="2"/>
      <c r="U32" s="2"/>
      <c r="W32" t="s">
        <v>38</v>
      </c>
      <c r="X32">
        <f>SQRT(SUMSQ(Q2:Q32)/29)</f>
        <v>1.5741244258449156E-2</v>
      </c>
      <c r="Z32" s="5" t="s">
        <v>100</v>
      </c>
    </row>
    <row r="33" spans="23:27" x14ac:dyDescent="0.35">
      <c r="W33" t="s">
        <v>31</v>
      </c>
      <c r="X33" t="s">
        <v>33</v>
      </c>
      <c r="Z33">
        <f t="array" ref="Z33:AA34">MINVERSE(Z30:AA31)</f>
        <v>0.81169890316848414</v>
      </c>
      <c r="AA33">
        <v>3.0426086587711554</v>
      </c>
    </row>
    <row r="34" spans="23:27" x14ac:dyDescent="0.35">
      <c r="W34">
        <v>-0.75</v>
      </c>
      <c r="X34">
        <f>W34*$X$31+$X$30</f>
        <v>-0.97700283015396616</v>
      </c>
      <c r="Z34">
        <v>3.0426086587711549</v>
      </c>
      <c r="AA34">
        <v>14.456697088801674</v>
      </c>
    </row>
    <row r="35" spans="23:27" x14ac:dyDescent="0.35">
      <c r="W35">
        <v>-0.04</v>
      </c>
      <c r="X35">
        <f>W35*$X$31+$X$30</f>
        <v>-8.0051064241286343E-2</v>
      </c>
    </row>
  </sheetData>
  <pageMargins left="0.70866141732283472" right="0.70866141732283472" top="0.74803149606299213" bottom="0.74803149606299213" header="0.31496062992125984" footer="0.31496062992125984"/>
  <pageSetup scale="48" fitToWidth="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</row>
    <row r="2" spans="1:22" x14ac:dyDescent="0.35">
      <c r="A2" s="5" t="s">
        <v>0</v>
      </c>
      <c r="D2">
        <v>0.2</v>
      </c>
    </row>
    <row r="3" spans="1:22" x14ac:dyDescent="0.35">
      <c r="A3" s="5" t="s">
        <v>115</v>
      </c>
      <c r="D3" t="s">
        <v>132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O5" s="6" t="s">
        <v>66</v>
      </c>
      <c r="P5" s="6" t="s">
        <v>67</v>
      </c>
      <c r="Q5" s="6" t="s">
        <v>68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4.0000000000000001E-3</v>
      </c>
      <c r="C6" s="3">
        <f t="shared" ref="C6:C26" si="0">B6*1000</f>
        <v>4</v>
      </c>
      <c r="D6" s="1">
        <v>0.2</v>
      </c>
      <c r="E6">
        <f>D6/300</f>
        <v>6.6666666666666675E-4</v>
      </c>
      <c r="F6" s="2">
        <f>E6*1000</f>
        <v>0.66666666666666674</v>
      </c>
      <c r="G6" s="1">
        <v>11.54</v>
      </c>
      <c r="H6" s="1">
        <v>48.51</v>
      </c>
      <c r="I6" s="1">
        <v>63.88</v>
      </c>
      <c r="K6">
        <f>35*G6/24-79*H6/600+I6/50</f>
        <v>11.719616666666665</v>
      </c>
      <c r="L6" s="2">
        <f>K6/100</f>
        <v>0.11719616666666666</v>
      </c>
      <c r="M6" s="2">
        <f>L6*D6</f>
        <v>2.3439233333333333E-2</v>
      </c>
      <c r="O6">
        <f>-LN(1-G6/100)</f>
        <v>0.12261971354791061</v>
      </c>
      <c r="P6">
        <f t="shared" ref="P6:P26" si="1">-LN(1-H6/100)</f>
        <v>0.66378257193004131</v>
      </c>
      <c r="Q6">
        <f>-LN(1-MIN(I6,99.99)/100)</f>
        <v>1.0183234574393067</v>
      </c>
      <c r="R6" s="2">
        <f>EXP(-2*O6)</f>
        <v>0.78251716000000004</v>
      </c>
      <c r="S6" s="2">
        <f t="shared" ref="S6:T21" si="2">EXP(-2*P6)</f>
        <v>0.26512201000000002</v>
      </c>
      <c r="T6" s="2">
        <f t="shared" si="2"/>
        <v>0.13046543999999999</v>
      </c>
      <c r="U6" s="2">
        <f>SUMPRODUCT({1,5,10},O6:Q6,R6:T6)/(1^2*R6+5^2*S6+10^2*T6)</f>
        <v>0.11264684498006747</v>
      </c>
      <c r="V6" s="2">
        <f>U6*D6</f>
        <v>2.2529368996013495E-2</v>
      </c>
    </row>
    <row r="7" spans="1:22" x14ac:dyDescent="0.35">
      <c r="A7">
        <v>55</v>
      </c>
      <c r="B7" s="4">
        <f t="shared" ref="B7:B26" si="3">D7/A7</f>
        <v>3.6363636363636364E-3</v>
      </c>
      <c r="C7" s="3">
        <f t="shared" si="0"/>
        <v>3.6363636363636362</v>
      </c>
      <c r="D7" s="1">
        <v>0.2</v>
      </c>
      <c r="E7">
        <f t="shared" ref="E7:E26" si="4">D7/300</f>
        <v>6.6666666666666675E-4</v>
      </c>
      <c r="F7" s="2">
        <f t="shared" ref="F7:F26" si="5">E7*1000</f>
        <v>0.66666666666666674</v>
      </c>
      <c r="G7" s="1">
        <v>10.97</v>
      </c>
      <c r="H7" s="1">
        <v>47.15</v>
      </c>
      <c r="I7" s="1">
        <v>60.36</v>
      </c>
      <c r="K7">
        <f t="shared" ref="K7:K26" si="6">35*G7/24-79*H7/600+I7/50</f>
        <v>10.997033333333334</v>
      </c>
      <c r="L7" s="2">
        <f t="shared" ref="L7:L26" si="7">K7/100</f>
        <v>0.10997033333333334</v>
      </c>
      <c r="M7" s="2">
        <f t="shared" ref="M7:M26" si="8">L7*D7</f>
        <v>2.1994066666666669E-2</v>
      </c>
      <c r="O7">
        <f t="shared" ref="O7:O26" si="9">-LN(1-G7/100)</f>
        <v>0.11619679440251157</v>
      </c>
      <c r="P7">
        <f t="shared" si="1"/>
        <v>0.6377124736718448</v>
      </c>
      <c r="Q7">
        <f t="shared" ref="Q7:Q26" si="10">-LN(1-MIN(I7,99.99)/100)</f>
        <v>0.92533147652630421</v>
      </c>
      <c r="R7" s="2">
        <f t="shared" ref="R7:T26" si="11">EXP(-2*O7)</f>
        <v>0.79263408999999996</v>
      </c>
      <c r="S7" s="2">
        <f t="shared" si="2"/>
        <v>0.27931224999999998</v>
      </c>
      <c r="T7" s="2">
        <f t="shared" si="2"/>
        <v>0.15713295999999999</v>
      </c>
      <c r="U7" s="2">
        <f>SUMPRODUCT({1,5,10},O7:Q7,R7:T7)/(1^2*R7+5^2*S7+10^2*T7)</f>
        <v>0.10373937419919042</v>
      </c>
      <c r="V7" s="2">
        <f t="shared" ref="V7:V26" si="12">U7*D7</f>
        <v>2.0747874839838087E-2</v>
      </c>
    </row>
    <row r="8" spans="1:22" x14ac:dyDescent="0.35">
      <c r="A8">
        <v>60</v>
      </c>
      <c r="B8" s="4">
        <f t="shared" si="3"/>
        <v>3.3333333333333335E-3</v>
      </c>
      <c r="C8" s="3">
        <f t="shared" si="0"/>
        <v>3.3333333333333335</v>
      </c>
      <c r="D8" s="1">
        <v>0.2</v>
      </c>
      <c r="E8">
        <f t="shared" si="4"/>
        <v>6.6666666666666675E-4</v>
      </c>
      <c r="F8" s="2">
        <f t="shared" si="5"/>
        <v>0.66666666666666674</v>
      </c>
      <c r="G8" s="1">
        <v>11.29</v>
      </c>
      <c r="H8" s="1">
        <v>46.49</v>
      </c>
      <c r="I8" s="1">
        <v>56.7</v>
      </c>
      <c r="K8">
        <f t="shared" si="6"/>
        <v>11.477399999999999</v>
      </c>
      <c r="L8" s="2">
        <f t="shared" si="7"/>
        <v>0.11477399999999999</v>
      </c>
      <c r="M8" s="2">
        <f t="shared" si="8"/>
        <v>2.2954799999999997E-2</v>
      </c>
      <c r="O8">
        <f t="shared" si="9"/>
        <v>0.11979756345559582</v>
      </c>
      <c r="P8">
        <f t="shared" si="1"/>
        <v>0.62530163366487823</v>
      </c>
      <c r="Q8">
        <f t="shared" si="10"/>
        <v>0.83701755097964736</v>
      </c>
      <c r="R8" s="2">
        <f t="shared" si="11"/>
        <v>0.78694640999999999</v>
      </c>
      <c r="S8" s="2">
        <f t="shared" si="2"/>
        <v>0.28633200999999991</v>
      </c>
      <c r="T8" s="2">
        <f t="shared" si="2"/>
        <v>0.18748899999999993</v>
      </c>
      <c r="U8" s="2">
        <f>SUMPRODUCT({1,5,10},O8:Q8,R8:T8)/(1^2*R8+5^2*S8+10^2*T8)</f>
        <v>9.5856574827183502E-2</v>
      </c>
      <c r="V8" s="2">
        <f t="shared" si="12"/>
        <v>1.9171314965436701E-2</v>
      </c>
    </row>
    <row r="9" spans="1:22" x14ac:dyDescent="0.35">
      <c r="A9">
        <v>65</v>
      </c>
      <c r="B9" s="4">
        <f t="shared" si="3"/>
        <v>3.0769230769230769E-3</v>
      </c>
      <c r="C9" s="3">
        <f t="shared" si="0"/>
        <v>3.0769230769230771</v>
      </c>
      <c r="D9" s="1">
        <v>0.2</v>
      </c>
      <c r="E9">
        <f t="shared" si="4"/>
        <v>6.6666666666666675E-4</v>
      </c>
      <c r="F9" s="2">
        <f t="shared" si="5"/>
        <v>0.66666666666666674</v>
      </c>
      <c r="G9" s="1">
        <v>8.6</v>
      </c>
      <c r="H9" s="1">
        <v>43.2</v>
      </c>
      <c r="I9" s="1">
        <v>54.62</v>
      </c>
      <c r="K9">
        <f t="shared" si="6"/>
        <v>7.9460666666666651</v>
      </c>
      <c r="L9" s="2">
        <f t="shared" si="7"/>
        <v>7.9460666666666652E-2</v>
      </c>
      <c r="M9" s="2">
        <f t="shared" si="8"/>
        <v>1.5892133333333332E-2</v>
      </c>
      <c r="O9">
        <f t="shared" si="9"/>
        <v>8.9924707527987008E-2</v>
      </c>
      <c r="P9">
        <f t="shared" si="1"/>
        <v>0.56563386026098583</v>
      </c>
      <c r="Q9">
        <f t="shared" si="10"/>
        <v>0.7900987066363957</v>
      </c>
      <c r="R9" s="2">
        <f t="shared" si="11"/>
        <v>0.83539600000000003</v>
      </c>
      <c r="S9" s="2">
        <f t="shared" si="2"/>
        <v>0.32262399999999991</v>
      </c>
      <c r="T9" s="2">
        <f t="shared" si="2"/>
        <v>0.20593444</v>
      </c>
      <c r="U9" s="2">
        <f>SUMPRODUCT({1,5,10},O9:Q9,R9:T9)/(1^2*R9+5^2*S9+10^2*T9)</f>
        <v>8.8648687026882222E-2</v>
      </c>
      <c r="V9" s="2">
        <f t="shared" si="12"/>
        <v>1.7729737405376447E-2</v>
      </c>
    </row>
    <row r="10" spans="1:22" x14ac:dyDescent="0.35">
      <c r="A10">
        <v>70</v>
      </c>
      <c r="B10" s="4">
        <f t="shared" si="3"/>
        <v>2.8571428571428571E-3</v>
      </c>
      <c r="C10" s="3">
        <f t="shared" si="0"/>
        <v>2.8571428571428572</v>
      </c>
      <c r="D10" s="1">
        <v>0.2</v>
      </c>
      <c r="E10">
        <f t="shared" si="4"/>
        <v>6.6666666666666675E-4</v>
      </c>
      <c r="F10" s="2">
        <f t="shared" si="5"/>
        <v>0.66666666666666674</v>
      </c>
      <c r="G10" s="1">
        <v>7.56</v>
      </c>
      <c r="H10" s="1">
        <v>40.33</v>
      </c>
      <c r="I10" s="1">
        <v>53.99</v>
      </c>
      <c r="K10">
        <f t="shared" si="6"/>
        <v>6.7946833333333316</v>
      </c>
      <c r="L10" s="2">
        <f t="shared" si="7"/>
        <v>6.7946833333333317E-2</v>
      </c>
      <c r="M10" s="2">
        <f t="shared" si="8"/>
        <v>1.3589366666666665E-2</v>
      </c>
      <c r="O10">
        <f t="shared" si="9"/>
        <v>7.8610400581911391E-2</v>
      </c>
      <c r="P10">
        <f t="shared" si="1"/>
        <v>0.5163408044541008</v>
      </c>
      <c r="Q10">
        <f t="shared" si="10"/>
        <v>0.77631142182071422</v>
      </c>
      <c r="R10" s="2">
        <f t="shared" si="11"/>
        <v>0.85451535999999995</v>
      </c>
      <c r="S10" s="2">
        <f t="shared" si="2"/>
        <v>0.35605089000000001</v>
      </c>
      <c r="T10" s="2">
        <f t="shared" si="2"/>
        <v>0.21169200999999996</v>
      </c>
      <c r="U10" s="2">
        <f>SUMPRODUCT({1,5,10},O10:Q10,R10:T10)/(1^2*R10+5^2*S10+10^2*T10)</f>
        <v>8.5037414094971175E-2</v>
      </c>
      <c r="V10" s="2">
        <f t="shared" si="12"/>
        <v>1.7007482818994234E-2</v>
      </c>
    </row>
    <row r="11" spans="1:22" x14ac:dyDescent="0.35">
      <c r="A11">
        <v>75</v>
      </c>
      <c r="B11" s="4">
        <f t="shared" si="3"/>
        <v>2.666666666666667E-3</v>
      </c>
      <c r="C11" s="3">
        <f t="shared" si="0"/>
        <v>2.666666666666667</v>
      </c>
      <c r="D11" s="1">
        <v>0.2</v>
      </c>
      <c r="E11">
        <f t="shared" si="4"/>
        <v>6.6666666666666675E-4</v>
      </c>
      <c r="F11" s="2">
        <f t="shared" si="5"/>
        <v>0.66666666666666674</v>
      </c>
      <c r="G11" s="1">
        <v>8.57</v>
      </c>
      <c r="H11" s="1">
        <v>38.74</v>
      </c>
      <c r="I11" s="1">
        <v>51.26</v>
      </c>
      <c r="K11">
        <f t="shared" si="6"/>
        <v>8.4223499999999998</v>
      </c>
      <c r="L11" s="2">
        <f t="shared" si="7"/>
        <v>8.4223499999999993E-2</v>
      </c>
      <c r="M11" s="2">
        <f t="shared" si="8"/>
        <v>1.6844700000000001E-2</v>
      </c>
      <c r="O11">
        <f t="shared" si="9"/>
        <v>8.9596533811756168E-2</v>
      </c>
      <c r="P11">
        <f t="shared" si="1"/>
        <v>0.49004308458346213</v>
      </c>
      <c r="Q11">
        <f t="shared" si="10"/>
        <v>0.71867013779103106</v>
      </c>
      <c r="R11" s="2">
        <f t="shared" si="11"/>
        <v>0.83594449000000004</v>
      </c>
      <c r="S11" s="2">
        <f t="shared" si="2"/>
        <v>0.37527876000000004</v>
      </c>
      <c r="T11" s="2">
        <f t="shared" si="2"/>
        <v>0.23755876000000006</v>
      </c>
      <c r="U11" s="2">
        <f>SUMPRODUCT({1,5,10},O11:Q11,R11:T11)/(1^2*R11+5^2*S11+10^2*T11)</f>
        <v>7.9522344807317069E-2</v>
      </c>
      <c r="V11" s="2">
        <f t="shared" si="12"/>
        <v>1.5904468961463414E-2</v>
      </c>
    </row>
    <row r="12" spans="1:22" x14ac:dyDescent="0.35">
      <c r="A12">
        <v>80</v>
      </c>
      <c r="B12" s="4">
        <f t="shared" si="3"/>
        <v>2.5000000000000001E-3</v>
      </c>
      <c r="C12" s="3">
        <f t="shared" si="0"/>
        <v>2.5</v>
      </c>
      <c r="D12" s="1">
        <v>0.2</v>
      </c>
      <c r="E12">
        <f t="shared" si="4"/>
        <v>6.6666666666666675E-4</v>
      </c>
      <c r="F12" s="2">
        <f t="shared" si="5"/>
        <v>0.66666666666666674</v>
      </c>
      <c r="G12" s="1">
        <v>7.63</v>
      </c>
      <c r="H12" s="1">
        <v>38.200000000000003</v>
      </c>
      <c r="I12" s="1">
        <v>51.63</v>
      </c>
      <c r="K12">
        <f t="shared" si="6"/>
        <v>7.1300166666666662</v>
      </c>
      <c r="L12" s="2">
        <f t="shared" si="7"/>
        <v>7.1300166666666664E-2</v>
      </c>
      <c r="M12" s="2">
        <f t="shared" si="8"/>
        <v>1.4260033333333333E-2</v>
      </c>
      <c r="O12">
        <f t="shared" si="9"/>
        <v>7.9367935383572702E-2</v>
      </c>
      <c r="P12">
        <f t="shared" si="1"/>
        <v>0.48126682152444628</v>
      </c>
      <c r="Q12">
        <f t="shared" si="10"/>
        <v>0.72629039915319948</v>
      </c>
      <c r="R12" s="2">
        <f t="shared" si="11"/>
        <v>0.85322168999999992</v>
      </c>
      <c r="S12" s="2">
        <f t="shared" si="2"/>
        <v>0.38192399999999999</v>
      </c>
      <c r="T12" s="2">
        <f t="shared" si="2"/>
        <v>0.23396569000000003</v>
      </c>
      <c r="U12" s="2">
        <f>SUMPRODUCT({1,5,10},O12:Q12,R12:T12)/(1^2*R12+5^2*S12+10^2*T12)</f>
        <v>7.9473170680931432E-2</v>
      </c>
      <c r="V12" s="2">
        <f t="shared" si="12"/>
        <v>1.5894634136186286E-2</v>
      </c>
    </row>
    <row r="13" spans="1:22" x14ac:dyDescent="0.35">
      <c r="A13">
        <v>85</v>
      </c>
      <c r="B13" s="4">
        <f t="shared" si="3"/>
        <v>2.3529411764705885E-3</v>
      </c>
      <c r="C13" s="3">
        <f t="shared" si="0"/>
        <v>2.3529411764705883</v>
      </c>
      <c r="D13" s="1">
        <v>0.2</v>
      </c>
      <c r="E13">
        <f t="shared" si="4"/>
        <v>6.6666666666666675E-4</v>
      </c>
      <c r="F13" s="2">
        <f t="shared" si="5"/>
        <v>0.66666666666666674</v>
      </c>
      <c r="G13" s="1">
        <v>9.91</v>
      </c>
      <c r="H13" s="1">
        <v>36.28</v>
      </c>
      <c r="I13" s="1">
        <v>49.28</v>
      </c>
      <c r="K13">
        <f t="shared" si="6"/>
        <v>10.660816666666667</v>
      </c>
      <c r="L13" s="2">
        <f t="shared" si="7"/>
        <v>0.10660816666666667</v>
      </c>
      <c r="M13" s="2">
        <f t="shared" si="8"/>
        <v>2.1321633333333336E-2</v>
      </c>
      <c r="O13">
        <f t="shared" si="9"/>
        <v>0.10436101532474273</v>
      </c>
      <c r="P13">
        <f t="shared" si="1"/>
        <v>0.45067170094624359</v>
      </c>
      <c r="Q13">
        <f t="shared" si="10"/>
        <v>0.67884987585912093</v>
      </c>
      <c r="R13" s="2">
        <f t="shared" si="11"/>
        <v>0.81162081000000008</v>
      </c>
      <c r="S13" s="2">
        <f t="shared" si="2"/>
        <v>0.40602384000000002</v>
      </c>
      <c r="T13" s="2">
        <f t="shared" si="2"/>
        <v>0.25725183999999995</v>
      </c>
      <c r="U13" s="2">
        <f>SUMPRODUCT({1,5,10},O13:Q13,R13:T13)/(1^2*R13+5^2*S13+10^2*T13)</f>
        <v>7.4847838239735509E-2</v>
      </c>
      <c r="V13" s="2">
        <f t="shared" si="12"/>
        <v>1.4969567647947102E-2</v>
      </c>
    </row>
    <row r="14" spans="1:22" x14ac:dyDescent="0.35">
      <c r="A14">
        <v>90</v>
      </c>
      <c r="B14" s="4">
        <f t="shared" si="3"/>
        <v>2.2222222222222222E-3</v>
      </c>
      <c r="C14" s="3">
        <f t="shared" si="0"/>
        <v>2.2222222222222223</v>
      </c>
      <c r="D14" s="1">
        <v>0.2</v>
      </c>
      <c r="E14">
        <f t="shared" si="4"/>
        <v>6.6666666666666675E-4</v>
      </c>
      <c r="F14" s="2">
        <f t="shared" si="5"/>
        <v>0.66666666666666674</v>
      </c>
      <c r="G14" s="1">
        <v>7.79</v>
      </c>
      <c r="H14" s="1">
        <v>35.409999999999997</v>
      </c>
      <c r="I14" s="1">
        <v>47.56</v>
      </c>
      <c r="K14">
        <f t="shared" si="6"/>
        <v>7.6492999999999993</v>
      </c>
      <c r="L14" s="2">
        <f t="shared" si="7"/>
        <v>7.6492999999999992E-2</v>
      </c>
      <c r="M14" s="2">
        <f t="shared" si="8"/>
        <v>1.5298599999999999E-2</v>
      </c>
      <c r="O14">
        <f t="shared" si="9"/>
        <v>8.1101601437041468E-2</v>
      </c>
      <c r="P14">
        <f t="shared" si="1"/>
        <v>0.43711058594370999</v>
      </c>
      <c r="Q14">
        <f t="shared" si="10"/>
        <v>0.64550052709259231</v>
      </c>
      <c r="R14" s="2">
        <f t="shared" si="11"/>
        <v>0.85026841000000009</v>
      </c>
      <c r="S14" s="2">
        <f t="shared" si="2"/>
        <v>0.41718681000000002</v>
      </c>
      <c r="T14" s="2">
        <f t="shared" si="2"/>
        <v>0.27499535999999997</v>
      </c>
      <c r="U14" s="2">
        <f>SUMPRODUCT({1,5,10},O14:Q14,R14:T14)/(1^2*R14+5^2*S14+10^2*T14)</f>
        <v>7.1064358323051482E-2</v>
      </c>
      <c r="V14" s="2">
        <f t="shared" si="12"/>
        <v>1.4212871664610298E-2</v>
      </c>
    </row>
    <row r="15" spans="1:22" x14ac:dyDescent="0.35">
      <c r="A15">
        <v>95</v>
      </c>
      <c r="B15" s="4">
        <f t="shared" si="3"/>
        <v>2.1052631578947368E-3</v>
      </c>
      <c r="C15" s="3">
        <f t="shared" si="0"/>
        <v>2.1052631578947367</v>
      </c>
      <c r="D15" s="1">
        <v>0.2</v>
      </c>
      <c r="E15">
        <f t="shared" si="4"/>
        <v>6.6666666666666675E-4</v>
      </c>
      <c r="F15" s="2">
        <f t="shared" si="5"/>
        <v>0.66666666666666674</v>
      </c>
      <c r="G15" s="1">
        <v>7.72</v>
      </c>
      <c r="H15" s="1">
        <v>32.869999999999997</v>
      </c>
      <c r="I15" s="1">
        <v>50.19</v>
      </c>
      <c r="K15">
        <f t="shared" si="6"/>
        <v>7.9342499999999996</v>
      </c>
      <c r="L15" s="2">
        <f t="shared" si="7"/>
        <v>7.9342499999999996E-2</v>
      </c>
      <c r="M15" s="2">
        <f t="shared" si="8"/>
        <v>1.5868500000000001E-2</v>
      </c>
      <c r="O15">
        <f t="shared" si="9"/>
        <v>8.0342752682538376E-2</v>
      </c>
      <c r="P15">
        <f t="shared" si="1"/>
        <v>0.39853914803743118</v>
      </c>
      <c r="Q15">
        <f t="shared" si="10"/>
        <v>0.69695441890289933</v>
      </c>
      <c r="R15" s="2">
        <f t="shared" si="11"/>
        <v>0.85155984000000018</v>
      </c>
      <c r="S15" s="2">
        <f t="shared" si="2"/>
        <v>0.45064369000000004</v>
      </c>
      <c r="T15" s="2">
        <f t="shared" si="2"/>
        <v>0.24810361</v>
      </c>
      <c r="U15" s="2">
        <f>SUMPRODUCT({1,5,10},O15:Q15,R15:T15)/(1^2*R15+5^2*S15+10^2*T15)</f>
        <v>7.2995573571958433E-2</v>
      </c>
      <c r="V15" s="2">
        <f t="shared" si="12"/>
        <v>1.4599114714391688E-2</v>
      </c>
    </row>
    <row r="16" spans="1:22" x14ac:dyDescent="0.35">
      <c r="A16">
        <v>100</v>
      </c>
      <c r="B16" s="4">
        <f t="shared" si="3"/>
        <v>2E-3</v>
      </c>
      <c r="C16" s="3">
        <f t="shared" si="0"/>
        <v>2</v>
      </c>
      <c r="D16" s="1">
        <v>0.2</v>
      </c>
      <c r="E16">
        <f t="shared" si="4"/>
        <v>6.6666666666666675E-4</v>
      </c>
      <c r="F16" s="2">
        <f t="shared" si="5"/>
        <v>0.66666666666666674</v>
      </c>
      <c r="G16" s="1">
        <v>6.55</v>
      </c>
      <c r="H16" s="1">
        <v>30.64</v>
      </c>
      <c r="I16" s="1">
        <v>48.97</v>
      </c>
      <c r="K16">
        <f t="shared" si="6"/>
        <v>6.4972166666666675</v>
      </c>
      <c r="L16" s="2">
        <f t="shared" si="7"/>
        <v>6.4972166666666678E-2</v>
      </c>
      <c r="M16" s="2">
        <f t="shared" si="8"/>
        <v>1.2994433333333336E-2</v>
      </c>
      <c r="O16">
        <f t="shared" si="9"/>
        <v>6.7743652086519529E-2</v>
      </c>
      <c r="P16">
        <f t="shared" si="1"/>
        <v>0.36585985351580497</v>
      </c>
      <c r="Q16">
        <f t="shared" si="10"/>
        <v>0.67275649091221135</v>
      </c>
      <c r="R16" s="2">
        <f t="shared" si="11"/>
        <v>0.87329025000000005</v>
      </c>
      <c r="S16" s="2">
        <f t="shared" si="2"/>
        <v>0.48108096</v>
      </c>
      <c r="T16" s="2">
        <f t="shared" si="2"/>
        <v>0.26040608999999998</v>
      </c>
      <c r="U16" s="2">
        <f>SUMPRODUCT({1,5,10},O16:Q16,R16:T16)/(1^2*R16+5^2*S16+10^2*T16)</f>
        <v>6.9107241617504755E-2</v>
      </c>
      <c r="V16" s="2">
        <f t="shared" si="12"/>
        <v>1.3821448323500952E-2</v>
      </c>
    </row>
    <row r="17" spans="1:22" x14ac:dyDescent="0.35">
      <c r="A17">
        <v>105</v>
      </c>
      <c r="B17" s="4">
        <f t="shared" si="3"/>
        <v>1.9047619047619048E-3</v>
      </c>
      <c r="C17" s="3">
        <f t="shared" si="0"/>
        <v>1.9047619047619047</v>
      </c>
      <c r="D17" s="1">
        <v>0.2</v>
      </c>
      <c r="E17">
        <f t="shared" si="4"/>
        <v>6.6666666666666675E-4</v>
      </c>
      <c r="F17" s="2">
        <f t="shared" si="5"/>
        <v>0.66666666666666674</v>
      </c>
      <c r="G17" s="1">
        <v>8.59</v>
      </c>
      <c r="H17" s="1">
        <v>30.16</v>
      </c>
      <c r="I17" s="1">
        <v>46.7</v>
      </c>
      <c r="K17">
        <f t="shared" si="6"/>
        <v>9.4900166666666639</v>
      </c>
      <c r="L17" s="2">
        <f t="shared" si="7"/>
        <v>9.4900166666666633E-2</v>
      </c>
      <c r="M17" s="2">
        <f t="shared" si="8"/>
        <v>1.8980033333333327E-2</v>
      </c>
      <c r="O17">
        <f t="shared" si="9"/>
        <v>8.9815304322363981E-2</v>
      </c>
      <c r="P17">
        <f t="shared" si="1"/>
        <v>0.35896327445674459</v>
      </c>
      <c r="Q17">
        <f t="shared" si="10"/>
        <v>0.62923385481629268</v>
      </c>
      <c r="R17" s="2">
        <f t="shared" si="11"/>
        <v>0.83557881000000001</v>
      </c>
      <c r="S17" s="2">
        <f t="shared" si="2"/>
        <v>0.48776256000000001</v>
      </c>
      <c r="T17" s="2">
        <f t="shared" si="2"/>
        <v>0.28408899999999992</v>
      </c>
      <c r="U17" s="2">
        <f>SUMPRODUCT({1,5,10},O17:Q17,R17:T17)/(1^2*R17+5^2*S17+10^2*T17)</f>
        <v>6.6075589866755449E-2</v>
      </c>
      <c r="V17" s="2">
        <f t="shared" si="12"/>
        <v>1.3215117973351091E-2</v>
      </c>
    </row>
    <row r="18" spans="1:22" x14ac:dyDescent="0.35">
      <c r="A18">
        <v>110</v>
      </c>
      <c r="B18" s="4">
        <f t="shared" si="3"/>
        <v>1.8181818181818182E-3</v>
      </c>
      <c r="C18" s="3">
        <f t="shared" si="0"/>
        <v>1.8181818181818181</v>
      </c>
      <c r="D18" s="1">
        <v>0.2</v>
      </c>
      <c r="E18">
        <f t="shared" si="4"/>
        <v>6.6666666666666675E-4</v>
      </c>
      <c r="F18" s="2">
        <f t="shared" si="5"/>
        <v>0.66666666666666674</v>
      </c>
      <c r="G18" s="1">
        <v>6.6</v>
      </c>
      <c r="H18" s="1">
        <v>28.97</v>
      </c>
      <c r="I18" s="1">
        <v>48.37</v>
      </c>
      <c r="K18">
        <f t="shared" si="6"/>
        <v>6.7780166666666659</v>
      </c>
      <c r="L18" s="2">
        <f t="shared" si="7"/>
        <v>6.7780166666666655E-2</v>
      </c>
      <c r="M18" s="2">
        <f t="shared" si="8"/>
        <v>1.3556033333333332E-2</v>
      </c>
      <c r="O18">
        <f t="shared" si="9"/>
        <v>6.827884075329449E-2</v>
      </c>
      <c r="P18">
        <f t="shared" si="1"/>
        <v>0.34206786297837288</v>
      </c>
      <c r="Q18">
        <f t="shared" si="10"/>
        <v>0.66106728709653362</v>
      </c>
      <c r="R18" s="2">
        <f t="shared" si="11"/>
        <v>0.87235599999999991</v>
      </c>
      <c r="S18" s="2">
        <f t="shared" si="2"/>
        <v>0.50452608999999993</v>
      </c>
      <c r="T18" s="2">
        <f t="shared" si="2"/>
        <v>0.26656569000000002</v>
      </c>
      <c r="U18" s="2">
        <f>SUMPRODUCT({1,5,10},O18:Q18,R18:T18)/(1^2*R18+5^2*S18+10^2*T18)</f>
        <v>6.6878772167501821E-2</v>
      </c>
      <c r="V18" s="2">
        <f t="shared" si="12"/>
        <v>1.3375754433500364E-2</v>
      </c>
    </row>
    <row r="19" spans="1:22" x14ac:dyDescent="0.35">
      <c r="A19">
        <v>115</v>
      </c>
      <c r="B19" s="4">
        <f t="shared" si="3"/>
        <v>1.7391304347826088E-3</v>
      </c>
      <c r="C19" s="3">
        <f t="shared" si="0"/>
        <v>1.7391304347826089</v>
      </c>
      <c r="D19" s="1">
        <v>0.2</v>
      </c>
      <c r="E19">
        <f t="shared" si="4"/>
        <v>6.6666666666666675E-4</v>
      </c>
      <c r="F19" s="2">
        <f t="shared" si="5"/>
        <v>0.66666666666666674</v>
      </c>
      <c r="G19" s="1">
        <v>8.5500000000000007</v>
      </c>
      <c r="H19" s="1">
        <v>27.99</v>
      </c>
      <c r="I19" s="1">
        <v>46.22</v>
      </c>
      <c r="K19">
        <f t="shared" si="6"/>
        <v>9.7078000000000007</v>
      </c>
      <c r="L19" s="2">
        <f t="shared" si="7"/>
        <v>9.7078000000000012E-2</v>
      </c>
      <c r="M19" s="2">
        <f t="shared" si="8"/>
        <v>1.9415600000000005E-2</v>
      </c>
      <c r="O19">
        <f t="shared" si="9"/>
        <v>8.9377811151216693E-2</v>
      </c>
      <c r="P19">
        <f t="shared" si="1"/>
        <v>0.32836518772731599</v>
      </c>
      <c r="Q19">
        <f t="shared" si="10"/>
        <v>0.62026853514737268</v>
      </c>
      <c r="R19" s="2">
        <f t="shared" si="11"/>
        <v>0.83631024999999992</v>
      </c>
      <c r="S19" s="2">
        <f t="shared" si="2"/>
        <v>0.51854400999999994</v>
      </c>
      <c r="T19" s="2">
        <f t="shared" si="2"/>
        <v>0.28922884000000004</v>
      </c>
      <c r="U19" s="2">
        <f>SUMPRODUCT({1,5,10},O19:Q19,R19:T19)/(1^2*R19+5^2*S19+10^2*T19)</f>
        <v>6.3668636531317976E-2</v>
      </c>
      <c r="V19" s="2">
        <f t="shared" si="12"/>
        <v>1.2733727306263596E-2</v>
      </c>
    </row>
    <row r="20" spans="1:22" x14ac:dyDescent="0.35">
      <c r="A20">
        <v>120</v>
      </c>
      <c r="B20" s="4">
        <f t="shared" si="3"/>
        <v>1.6666666666666668E-3</v>
      </c>
      <c r="C20" s="3">
        <f t="shared" si="0"/>
        <v>1.6666666666666667</v>
      </c>
      <c r="D20" s="1">
        <v>0.2</v>
      </c>
      <c r="E20">
        <f t="shared" si="4"/>
        <v>6.6666666666666675E-4</v>
      </c>
      <c r="F20" s="2">
        <f t="shared" si="5"/>
        <v>0.66666666666666674</v>
      </c>
      <c r="G20" s="1">
        <v>6.64</v>
      </c>
      <c r="H20" s="1">
        <v>26.28</v>
      </c>
      <c r="I20" s="1">
        <v>47.17</v>
      </c>
      <c r="K20">
        <f t="shared" si="6"/>
        <v>7.1665333333333319</v>
      </c>
      <c r="L20" s="2">
        <f t="shared" si="7"/>
        <v>7.1665333333333317E-2</v>
      </c>
      <c r="M20" s="2">
        <f t="shared" si="8"/>
        <v>1.4333066666666665E-2</v>
      </c>
      <c r="O20">
        <f t="shared" si="9"/>
        <v>6.8707198009790846E-2</v>
      </c>
      <c r="P20">
        <f t="shared" si="1"/>
        <v>0.3048960531864689</v>
      </c>
      <c r="Q20">
        <f t="shared" si="10"/>
        <v>0.63809097481186694</v>
      </c>
      <c r="R20" s="2">
        <f t="shared" si="11"/>
        <v>0.87160895999999999</v>
      </c>
      <c r="S20" s="2">
        <f t="shared" si="2"/>
        <v>0.54346383999999992</v>
      </c>
      <c r="T20" s="2">
        <f t="shared" si="2"/>
        <v>0.27910088999999999</v>
      </c>
      <c r="U20" s="2">
        <f>SUMPRODUCT({1,5,10},O20:Q20,R20:T20)/(1^2*R20+5^2*S20+10^2*T20)</f>
        <v>6.3002378640955717E-2</v>
      </c>
      <c r="V20" s="2">
        <f t="shared" si="12"/>
        <v>1.2600475728191144E-2</v>
      </c>
    </row>
    <row r="21" spans="1:22" x14ac:dyDescent="0.35">
      <c r="A21">
        <v>125</v>
      </c>
      <c r="B21" s="4">
        <f t="shared" si="3"/>
        <v>1.6000000000000001E-3</v>
      </c>
      <c r="C21" s="3">
        <f t="shared" si="0"/>
        <v>1.6</v>
      </c>
      <c r="D21" s="1">
        <v>0.2</v>
      </c>
      <c r="E21">
        <f t="shared" si="4"/>
        <v>6.6666666666666675E-4</v>
      </c>
      <c r="F21" s="2">
        <f t="shared" si="5"/>
        <v>0.66666666666666674</v>
      </c>
      <c r="G21" s="1">
        <v>7.22</v>
      </c>
      <c r="H21" s="1">
        <v>25.96</v>
      </c>
      <c r="I21" s="1">
        <v>44.39</v>
      </c>
      <c r="K21">
        <f t="shared" si="6"/>
        <v>7.9989000000000008</v>
      </c>
      <c r="L21" s="2">
        <f t="shared" si="7"/>
        <v>7.9989000000000005E-2</v>
      </c>
      <c r="M21" s="2">
        <f t="shared" si="8"/>
        <v>1.5997800000000003E-2</v>
      </c>
      <c r="O21">
        <f t="shared" si="9"/>
        <v>7.4939086664493795E-2</v>
      </c>
      <c r="P21">
        <f t="shared" si="1"/>
        <v>0.3005646982827947</v>
      </c>
      <c r="Q21">
        <f t="shared" si="10"/>
        <v>0.58680714478861873</v>
      </c>
      <c r="R21" s="2">
        <f t="shared" si="11"/>
        <v>0.86081283999999991</v>
      </c>
      <c r="S21" s="2">
        <f t="shared" si="2"/>
        <v>0.54819215999999993</v>
      </c>
      <c r="T21" s="2">
        <f t="shared" si="2"/>
        <v>0.30924720999999999</v>
      </c>
      <c r="U21" s="2">
        <f>SUMPRODUCT({1,5,10},O21:Q21,R21:T21)/(1^2*R21+5^2*S21+10^2*T21)</f>
        <v>5.9419855634448737E-2</v>
      </c>
      <c r="V21" s="2">
        <f t="shared" si="12"/>
        <v>1.1883971126889749E-2</v>
      </c>
    </row>
    <row r="22" spans="1:22" x14ac:dyDescent="0.35">
      <c r="A22">
        <v>130</v>
      </c>
      <c r="B22" s="4">
        <f t="shared" si="3"/>
        <v>1.5384615384615385E-3</v>
      </c>
      <c r="C22" s="3">
        <f t="shared" si="0"/>
        <v>1.5384615384615385</v>
      </c>
      <c r="D22" s="1">
        <v>0.2</v>
      </c>
      <c r="E22">
        <f t="shared" si="4"/>
        <v>6.6666666666666675E-4</v>
      </c>
      <c r="F22" s="2">
        <f t="shared" si="5"/>
        <v>0.66666666666666674</v>
      </c>
      <c r="G22" s="1">
        <v>8.73</v>
      </c>
      <c r="H22" s="1">
        <v>25.46</v>
      </c>
      <c r="I22" s="1">
        <v>45.45</v>
      </c>
      <c r="K22">
        <f t="shared" si="6"/>
        <v>10.288016666666669</v>
      </c>
      <c r="L22" s="2">
        <f t="shared" si="7"/>
        <v>0.10288016666666669</v>
      </c>
      <c r="M22" s="2">
        <f t="shared" si="8"/>
        <v>2.0576033333333341E-2</v>
      </c>
      <c r="O22">
        <f t="shared" si="9"/>
        <v>9.1348039459305488E-2</v>
      </c>
      <c r="P22">
        <f t="shared" si="1"/>
        <v>0.29383429193697891</v>
      </c>
      <c r="Q22">
        <f t="shared" si="10"/>
        <v>0.60605247370901161</v>
      </c>
      <c r="R22" s="2">
        <f t="shared" si="11"/>
        <v>0.83302128999999991</v>
      </c>
      <c r="S22" s="2">
        <f t="shared" si="11"/>
        <v>0.55562116000000017</v>
      </c>
      <c r="T22" s="2">
        <f t="shared" si="11"/>
        <v>0.29757024999999998</v>
      </c>
      <c r="U22" s="2">
        <f>SUMPRODUCT({1,5,10},O22:Q22,R22:T22)/(1^2*R22+5^2*S22+10^2*T22)</f>
        <v>6.060689314176957E-2</v>
      </c>
      <c r="V22" s="2">
        <f t="shared" si="12"/>
        <v>1.2121378628353914E-2</v>
      </c>
    </row>
    <row r="23" spans="1:22" x14ac:dyDescent="0.35">
      <c r="A23">
        <v>135</v>
      </c>
      <c r="B23" s="4">
        <f t="shared" si="3"/>
        <v>1.4814814814814816E-3</v>
      </c>
      <c r="C23" s="3">
        <f t="shared" si="0"/>
        <v>1.4814814814814816</v>
      </c>
      <c r="D23" s="1">
        <v>0.2</v>
      </c>
      <c r="E23">
        <f t="shared" si="4"/>
        <v>6.6666666666666675E-4</v>
      </c>
      <c r="F23" s="2">
        <f t="shared" si="5"/>
        <v>0.66666666666666674</v>
      </c>
      <c r="G23" s="1">
        <v>7.5</v>
      </c>
      <c r="H23" s="1">
        <v>24.05</v>
      </c>
      <c r="I23" s="1">
        <v>43.61</v>
      </c>
      <c r="K23">
        <f t="shared" si="6"/>
        <v>8.6431166666666659</v>
      </c>
      <c r="L23" s="2">
        <f t="shared" si="7"/>
        <v>8.6431166666666656E-2</v>
      </c>
      <c r="M23" s="2">
        <f t="shared" si="8"/>
        <v>1.7286233333333331E-2</v>
      </c>
      <c r="O23">
        <f t="shared" si="9"/>
        <v>7.7961541469711806E-2</v>
      </c>
      <c r="P23">
        <f t="shared" si="1"/>
        <v>0.27509495694630959</v>
      </c>
      <c r="Q23">
        <f t="shared" si="10"/>
        <v>0.57287834816900052</v>
      </c>
      <c r="R23" s="2">
        <f t="shared" si="11"/>
        <v>0.85562500000000008</v>
      </c>
      <c r="S23" s="2">
        <f t="shared" si="11"/>
        <v>0.57684024999999994</v>
      </c>
      <c r="T23" s="2">
        <f t="shared" si="11"/>
        <v>0.31798321000000007</v>
      </c>
      <c r="U23" s="2">
        <f>SUMPRODUCT({1,5,10},O23:Q23,R23:T23)/(1^2*R23+5^2*S23+10^2*T23)</f>
        <v>5.6968555364090213E-2</v>
      </c>
      <c r="V23" s="2">
        <f t="shared" si="12"/>
        <v>1.1393711072818044E-2</v>
      </c>
    </row>
    <row r="24" spans="1:22" x14ac:dyDescent="0.35">
      <c r="A24">
        <v>140</v>
      </c>
      <c r="B24" s="4">
        <f t="shared" si="3"/>
        <v>1.4285714285714286E-3</v>
      </c>
      <c r="C24" s="3">
        <f t="shared" si="0"/>
        <v>1.4285714285714286</v>
      </c>
      <c r="D24" s="1">
        <v>0.2</v>
      </c>
      <c r="E24">
        <f t="shared" si="4"/>
        <v>6.6666666666666675E-4</v>
      </c>
      <c r="F24" s="2">
        <f t="shared" si="5"/>
        <v>0.66666666666666674</v>
      </c>
      <c r="G24" s="1">
        <v>8.17</v>
      </c>
      <c r="H24" s="1">
        <v>25.17</v>
      </c>
      <c r="I24" s="1">
        <v>40.630000000000003</v>
      </c>
      <c r="K24">
        <f t="shared" si="6"/>
        <v>9.4131333333333327</v>
      </c>
      <c r="L24" s="2">
        <f t="shared" si="7"/>
        <v>9.4131333333333331E-2</v>
      </c>
      <c r="M24" s="2">
        <f t="shared" si="8"/>
        <v>1.8826266666666668E-2</v>
      </c>
      <c r="O24">
        <f t="shared" si="9"/>
        <v>8.5231144362660535E-2</v>
      </c>
      <c r="P24">
        <f t="shared" si="1"/>
        <v>0.28995131189582424</v>
      </c>
      <c r="Q24">
        <f t="shared" si="10"/>
        <v>0.52138113770550754</v>
      </c>
      <c r="R24" s="2">
        <f t="shared" si="11"/>
        <v>0.84327489</v>
      </c>
      <c r="S24" s="2">
        <f t="shared" si="11"/>
        <v>0.55995288999999993</v>
      </c>
      <c r="T24" s="2">
        <f t="shared" si="11"/>
        <v>0.35247968999999985</v>
      </c>
      <c r="U24" s="2">
        <f>SUMPRODUCT({1,5,10},O24:Q24,R24:T24)/(1^2*R24+5^2*S24+10^2*T24)</f>
        <v>5.43307583076518E-2</v>
      </c>
      <c r="V24" s="2">
        <f t="shared" si="12"/>
        <v>1.0866151661530361E-2</v>
      </c>
    </row>
    <row r="25" spans="1:22" x14ac:dyDescent="0.35">
      <c r="A25">
        <v>145</v>
      </c>
      <c r="B25" s="4">
        <f t="shared" si="3"/>
        <v>1.3793103448275863E-3</v>
      </c>
      <c r="C25" s="3">
        <f t="shared" si="0"/>
        <v>1.3793103448275863</v>
      </c>
      <c r="D25" s="1">
        <v>0.2</v>
      </c>
      <c r="E25">
        <f t="shared" si="4"/>
        <v>6.6666666666666675E-4</v>
      </c>
      <c r="F25" s="2">
        <f t="shared" si="5"/>
        <v>0.66666666666666674</v>
      </c>
      <c r="G25" s="1">
        <v>10.199999999999999</v>
      </c>
      <c r="H25" s="1">
        <v>25.44</v>
      </c>
      <c r="I25" s="1">
        <v>38.270000000000003</v>
      </c>
      <c r="K25">
        <f t="shared" si="6"/>
        <v>12.290799999999999</v>
      </c>
      <c r="L25" s="2">
        <f t="shared" si="7"/>
        <v>0.12290799999999999</v>
      </c>
      <c r="M25" s="2">
        <f t="shared" si="8"/>
        <v>2.4581599999999999E-2</v>
      </c>
      <c r="O25">
        <f t="shared" si="9"/>
        <v>0.10758521067993743</v>
      </c>
      <c r="P25">
        <f t="shared" si="1"/>
        <v>0.29356601561075557</v>
      </c>
      <c r="Q25">
        <f t="shared" si="10"/>
        <v>0.48240014958228694</v>
      </c>
      <c r="R25" s="2">
        <f t="shared" si="11"/>
        <v>0.80640400000000001</v>
      </c>
      <c r="S25" s="2">
        <f t="shared" si="11"/>
        <v>0.55591936000000008</v>
      </c>
      <c r="T25" s="2">
        <f t="shared" si="11"/>
        <v>0.38105928999999994</v>
      </c>
      <c r="U25" s="2">
        <f>SUMPRODUCT({1,5,10},O25:Q25,R25:T25)/(1^2*R25+5^2*S25+10^2*T25)</f>
        <v>5.1902413060136543E-2</v>
      </c>
      <c r="V25" s="2">
        <f t="shared" si="12"/>
        <v>1.0380482612027309E-2</v>
      </c>
    </row>
    <row r="26" spans="1:22" x14ac:dyDescent="0.35">
      <c r="A26">
        <v>150</v>
      </c>
      <c r="B26" s="4">
        <f t="shared" si="3"/>
        <v>1.3333333333333335E-3</v>
      </c>
      <c r="C26" s="3">
        <f t="shared" si="0"/>
        <v>1.3333333333333335</v>
      </c>
      <c r="D26" s="1">
        <v>0.2</v>
      </c>
      <c r="E26">
        <f t="shared" si="4"/>
        <v>6.6666666666666675E-4</v>
      </c>
      <c r="F26" s="2">
        <f t="shared" si="5"/>
        <v>0.66666666666666674</v>
      </c>
      <c r="G26" s="1">
        <v>9.94</v>
      </c>
      <c r="H26" s="1">
        <v>23.12</v>
      </c>
      <c r="I26" s="1">
        <v>36.64</v>
      </c>
      <c r="K26">
        <f t="shared" si="6"/>
        <v>12.184499999999998</v>
      </c>
      <c r="L26" s="2">
        <f t="shared" si="7"/>
        <v>0.12184499999999998</v>
      </c>
      <c r="M26" s="2">
        <f t="shared" si="8"/>
        <v>2.4368999999999998E-2</v>
      </c>
      <c r="O26">
        <f t="shared" si="9"/>
        <v>0.10469407111466571</v>
      </c>
      <c r="P26">
        <f t="shared" si="1"/>
        <v>0.26292442132605442</v>
      </c>
      <c r="Q26">
        <f t="shared" si="10"/>
        <v>0.45633743848192104</v>
      </c>
      <c r="R26" s="2">
        <f t="shared" si="11"/>
        <v>0.81108036000000017</v>
      </c>
      <c r="S26" s="2">
        <f t="shared" si="11"/>
        <v>0.59105343999999982</v>
      </c>
      <c r="T26" s="2">
        <f t="shared" si="11"/>
        <v>0.40144895999999991</v>
      </c>
      <c r="U26" s="2">
        <f>SUMPRODUCT({1,5,10},O26:Q26,R26:T26)/(1^2*R26+5^2*S26+10^2*T26)</f>
        <v>4.8336216641948967E-2</v>
      </c>
      <c r="V26" s="2">
        <f t="shared" si="12"/>
        <v>9.6672433283897935E-3</v>
      </c>
    </row>
  </sheetData>
  <pageMargins left="0.70866141732283472" right="0.70866141732283472" top="0.74803149606299213" bottom="0.74803149606299213" header="0.31496062992125984" footer="0.31496062992125984"/>
  <pageSetup scale="5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</row>
    <row r="2" spans="1:22" x14ac:dyDescent="0.35">
      <c r="A2" s="5" t="s">
        <v>0</v>
      </c>
      <c r="D2">
        <v>0.35</v>
      </c>
    </row>
    <row r="3" spans="1:22" x14ac:dyDescent="0.35">
      <c r="A3" s="5" t="s">
        <v>115</v>
      </c>
      <c r="D3" t="s">
        <v>133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O5" s="6" t="s">
        <v>66</v>
      </c>
      <c r="P5" s="6" t="s">
        <v>67</v>
      </c>
      <c r="Q5" s="6" t="s">
        <v>68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6.9999999999999993E-3</v>
      </c>
      <c r="C6" s="3">
        <f t="shared" ref="C6:C26" si="0">B6*1000</f>
        <v>6.9999999999999991</v>
      </c>
      <c r="D6" s="1">
        <v>0.35</v>
      </c>
      <c r="E6">
        <f>D6/300</f>
        <v>1.1666666666666665E-3</v>
      </c>
      <c r="F6" s="3">
        <f>E6*1000</f>
        <v>1.1666666666666665</v>
      </c>
      <c r="G6" s="1">
        <v>23.42</v>
      </c>
      <c r="H6" s="1">
        <v>57.56</v>
      </c>
      <c r="I6" s="1">
        <v>73.849999999999994</v>
      </c>
      <c r="K6">
        <f>35*G6/24-79*H6/600+I6/50</f>
        <v>28.052433333333337</v>
      </c>
      <c r="L6" s="2">
        <f>K6/100</f>
        <v>0.28052433333333338</v>
      </c>
      <c r="M6" s="2">
        <f>L6*D6</f>
        <v>9.8183516666666679E-2</v>
      </c>
      <c r="O6">
        <f>-LN(1-G6/100)</f>
        <v>0.26683423993894284</v>
      </c>
      <c r="P6">
        <f t="shared" ref="P6:P26" si="1">-LN(1-H6/100)</f>
        <v>0.85707887224230894</v>
      </c>
      <c r="Q6">
        <f>-LN(1-MIN(I6,99.99)/100)</f>
        <v>1.3413209954771592</v>
      </c>
      <c r="R6" s="2">
        <f>EXP(-2*O6)</f>
        <v>0.58644964000000011</v>
      </c>
      <c r="S6" s="2">
        <f t="shared" ref="S6:T21" si="2">EXP(-2*P6)</f>
        <v>0.18011536</v>
      </c>
      <c r="T6" s="2">
        <f t="shared" si="2"/>
        <v>6.8382250000000033E-2</v>
      </c>
      <c r="U6" s="2">
        <f>SUMPRODUCT({1,5,10},O6:Q6,R6:T6)/(1^2*R6+5^2*S6+10^2*T6)</f>
        <v>0.15473205575396221</v>
      </c>
      <c r="V6" s="2">
        <f>U6*D6</f>
        <v>5.4156219513886772E-2</v>
      </c>
    </row>
    <row r="7" spans="1:22" x14ac:dyDescent="0.35">
      <c r="A7">
        <v>55</v>
      </c>
      <c r="B7" s="4">
        <f t="shared" ref="B7:B26" si="3">D7/A7</f>
        <v>6.363636363636363E-3</v>
      </c>
      <c r="C7" s="3">
        <f t="shared" si="0"/>
        <v>6.3636363636363633</v>
      </c>
      <c r="D7" s="1">
        <v>0.35</v>
      </c>
      <c r="E7">
        <f t="shared" ref="E7:E26" si="4">D7/300</f>
        <v>1.1666666666666665E-3</v>
      </c>
      <c r="F7" s="3">
        <f t="shared" ref="F7:F26" si="5">E7*1000</f>
        <v>1.1666666666666665</v>
      </c>
      <c r="G7" s="1">
        <v>23.24</v>
      </c>
      <c r="H7" s="1">
        <v>57.1</v>
      </c>
      <c r="I7" s="1">
        <v>72.400000000000006</v>
      </c>
      <c r="K7">
        <f t="shared" ref="K7:K26" si="6">35*G7/24-79*H7/600+I7/50</f>
        <v>27.8215</v>
      </c>
      <c r="L7" s="2">
        <f t="shared" ref="L7:L26" si="7">K7/100</f>
        <v>0.27821499999999999</v>
      </c>
      <c r="M7" s="2">
        <f t="shared" ref="M7:M26" si="8">L7*D7</f>
        <v>9.7375249999999997E-2</v>
      </c>
      <c r="O7">
        <f t="shared" ref="O7:O26" si="9">-LN(1-G7/100)</f>
        <v>0.26448651484859215</v>
      </c>
      <c r="P7">
        <f t="shared" si="1"/>
        <v>0.84629836005412018</v>
      </c>
      <c r="Q7">
        <f t="shared" ref="Q7:Q26" si="10">-LN(1-MIN(I7,99.99)/100)</f>
        <v>1.2873544132649875</v>
      </c>
      <c r="R7" s="2">
        <f t="shared" ref="R7:T26" si="11">EXP(-2*O7)</f>
        <v>0.58920976000000003</v>
      </c>
      <c r="S7" s="2">
        <f t="shared" si="2"/>
        <v>0.18404099999999995</v>
      </c>
      <c r="T7" s="2">
        <f t="shared" si="2"/>
        <v>7.6175999999999938E-2</v>
      </c>
      <c r="U7" s="2">
        <f>SUMPRODUCT({1,5,10},O7:Q7,R7:T7)/(1^2*R7+5^2*S7+10^2*T7)</f>
        <v>0.14953824374601113</v>
      </c>
      <c r="V7" s="2">
        <f t="shared" ref="V7:V26" si="12">U7*D7</f>
        <v>5.2338385311103894E-2</v>
      </c>
    </row>
    <row r="8" spans="1:22" x14ac:dyDescent="0.35">
      <c r="A8">
        <v>60</v>
      </c>
      <c r="B8" s="4">
        <f t="shared" si="3"/>
        <v>5.8333333333333327E-3</v>
      </c>
      <c r="C8" s="3">
        <f t="shared" si="0"/>
        <v>5.833333333333333</v>
      </c>
      <c r="D8" s="1">
        <v>0.35</v>
      </c>
      <c r="E8">
        <f t="shared" si="4"/>
        <v>1.1666666666666665E-3</v>
      </c>
      <c r="F8" s="3">
        <f t="shared" si="5"/>
        <v>1.1666666666666665</v>
      </c>
      <c r="G8" s="1">
        <v>22.98</v>
      </c>
      <c r="H8" s="1">
        <v>54.99</v>
      </c>
      <c r="I8" s="1">
        <v>71.650000000000006</v>
      </c>
      <c r="K8">
        <f t="shared" si="6"/>
        <v>27.705150000000003</v>
      </c>
      <c r="L8" s="2">
        <f t="shared" si="7"/>
        <v>0.27705150000000001</v>
      </c>
      <c r="M8" s="2">
        <f t="shared" si="8"/>
        <v>9.6968024999999999E-2</v>
      </c>
      <c r="O8">
        <f t="shared" si="9"/>
        <v>0.26110505760132852</v>
      </c>
      <c r="P8">
        <f t="shared" si="1"/>
        <v>0.79828549868325016</v>
      </c>
      <c r="Q8">
        <f t="shared" si="10"/>
        <v>1.2605431558143303</v>
      </c>
      <c r="R8" s="2">
        <f t="shared" si="11"/>
        <v>0.59320804000000005</v>
      </c>
      <c r="S8" s="2">
        <f t="shared" si="2"/>
        <v>0.20259000999999996</v>
      </c>
      <c r="T8" s="2">
        <f t="shared" si="2"/>
        <v>8.0372249999999992E-2</v>
      </c>
      <c r="U8" s="2">
        <f>SUMPRODUCT({1,5,10},O8:Q8,R8:T8)/(1^2*R8+5^2*S8+10^2*T8)</f>
        <v>0.14433102573015855</v>
      </c>
      <c r="V8" s="2">
        <f t="shared" si="12"/>
        <v>5.051585900555549E-2</v>
      </c>
    </row>
    <row r="9" spans="1:22" x14ac:dyDescent="0.35">
      <c r="A9">
        <v>65</v>
      </c>
      <c r="B9" s="4">
        <f t="shared" si="3"/>
        <v>5.3846153846153844E-3</v>
      </c>
      <c r="C9" s="3">
        <f t="shared" si="0"/>
        <v>5.3846153846153841</v>
      </c>
      <c r="D9" s="1">
        <v>0.35</v>
      </c>
      <c r="E9">
        <f t="shared" si="4"/>
        <v>1.1666666666666665E-3</v>
      </c>
      <c r="F9" s="3">
        <f t="shared" si="5"/>
        <v>1.1666666666666665</v>
      </c>
      <c r="G9" s="1">
        <v>22.72</v>
      </c>
      <c r="H9" s="1">
        <v>53.59</v>
      </c>
      <c r="I9" s="1">
        <v>71.52</v>
      </c>
      <c r="K9">
        <f t="shared" si="6"/>
        <v>27.507716666666663</v>
      </c>
      <c r="L9" s="2">
        <f t="shared" si="7"/>
        <v>0.27507716666666665</v>
      </c>
      <c r="M9" s="2">
        <f t="shared" si="8"/>
        <v>9.6277008333333317E-2</v>
      </c>
      <c r="O9">
        <f t="shared" si="9"/>
        <v>0.25773499608382877</v>
      </c>
      <c r="P9">
        <f t="shared" si="1"/>
        <v>0.76765523273500702</v>
      </c>
      <c r="Q9">
        <f t="shared" si="10"/>
        <v>1.2559680994443161</v>
      </c>
      <c r="R9" s="2">
        <f t="shared" si="11"/>
        <v>0.59721984000000006</v>
      </c>
      <c r="S9" s="2">
        <f t="shared" si="2"/>
        <v>0.21538880999999996</v>
      </c>
      <c r="T9" s="2">
        <f t="shared" si="2"/>
        <v>8.1111040000000037E-2</v>
      </c>
      <c r="U9" s="2">
        <f>SUMPRODUCT({1,5,10},O9:Q9,R9:T9)/(1^2*R9+5^2*S9+10^2*T9)</f>
        <v>0.14186963180049447</v>
      </c>
      <c r="V9" s="2">
        <f t="shared" si="12"/>
        <v>4.9654371130173063E-2</v>
      </c>
    </row>
    <row r="10" spans="1:22" x14ac:dyDescent="0.35">
      <c r="A10">
        <v>70</v>
      </c>
      <c r="B10" s="4">
        <f t="shared" si="3"/>
        <v>5.0000000000000001E-3</v>
      </c>
      <c r="C10" s="3">
        <f t="shared" si="0"/>
        <v>5</v>
      </c>
      <c r="D10" s="1">
        <v>0.35</v>
      </c>
      <c r="E10">
        <f t="shared" si="4"/>
        <v>1.1666666666666665E-3</v>
      </c>
      <c r="F10" s="3">
        <f t="shared" si="5"/>
        <v>1.1666666666666665</v>
      </c>
      <c r="G10" s="1">
        <v>22.32</v>
      </c>
      <c r="H10" s="1">
        <v>54.07</v>
      </c>
      <c r="I10" s="1">
        <v>70.599999999999994</v>
      </c>
      <c r="K10">
        <f t="shared" si="6"/>
        <v>26.842783333333337</v>
      </c>
      <c r="L10" s="2">
        <f t="shared" si="7"/>
        <v>0.26842783333333337</v>
      </c>
      <c r="M10" s="2">
        <f t="shared" si="8"/>
        <v>9.394974166666667E-2</v>
      </c>
      <c r="O10">
        <f t="shared" si="9"/>
        <v>0.25257236200502198</v>
      </c>
      <c r="P10">
        <f t="shared" si="1"/>
        <v>0.77805168765038923</v>
      </c>
      <c r="Q10">
        <f t="shared" si="10"/>
        <v>1.2241755116434554</v>
      </c>
      <c r="R10" s="2">
        <f t="shared" si="11"/>
        <v>0.60341823999999988</v>
      </c>
      <c r="S10" s="2">
        <f t="shared" si="2"/>
        <v>0.21095649000000002</v>
      </c>
      <c r="T10" s="2">
        <f t="shared" si="2"/>
        <v>8.6436000000000013E-2</v>
      </c>
      <c r="U10" s="2">
        <f>SUMPRODUCT({1,5,10},O10:Q10,R10:T10)/(1^2*R10+5^2*S10+10^2*T10)</f>
        <v>0.13988155801194546</v>
      </c>
      <c r="V10" s="2">
        <f t="shared" si="12"/>
        <v>4.8958545304180909E-2</v>
      </c>
    </row>
    <row r="11" spans="1:22" x14ac:dyDescent="0.35">
      <c r="A11">
        <v>75</v>
      </c>
      <c r="B11" s="4">
        <f t="shared" si="3"/>
        <v>4.6666666666666662E-3</v>
      </c>
      <c r="C11" s="3">
        <f t="shared" si="0"/>
        <v>4.6666666666666661</v>
      </c>
      <c r="D11" s="1">
        <v>0.35</v>
      </c>
      <c r="E11">
        <f t="shared" si="4"/>
        <v>1.1666666666666665E-3</v>
      </c>
      <c r="F11" s="3">
        <f t="shared" si="5"/>
        <v>1.1666666666666665</v>
      </c>
      <c r="G11" s="1">
        <v>21.87</v>
      </c>
      <c r="H11" s="1">
        <v>52.55</v>
      </c>
      <c r="I11" s="1">
        <v>69.28</v>
      </c>
      <c r="K11">
        <f t="shared" si="6"/>
        <v>26.360266666666668</v>
      </c>
      <c r="L11" s="2">
        <f t="shared" si="7"/>
        <v>0.26360266666666665</v>
      </c>
      <c r="M11" s="2">
        <f t="shared" si="8"/>
        <v>9.2260933333333323E-2</v>
      </c>
      <c r="O11">
        <f t="shared" si="9"/>
        <v>0.24679607997943842</v>
      </c>
      <c r="P11">
        <f t="shared" si="1"/>
        <v>0.74549366093215441</v>
      </c>
      <c r="Q11">
        <f t="shared" si="10"/>
        <v>1.1802562777086198</v>
      </c>
      <c r="R11" s="2">
        <f t="shared" si="11"/>
        <v>0.61042969000000002</v>
      </c>
      <c r="S11" s="2">
        <f t="shared" si="2"/>
        <v>0.22515025000000005</v>
      </c>
      <c r="T11" s="2">
        <f t="shared" si="2"/>
        <v>9.4371840000000012E-2</v>
      </c>
      <c r="U11" s="2">
        <f>SUMPRODUCT({1,5,10},O11:Q11,R11:T11)/(1^2*R11+5^2*S11+10^2*T11)</f>
        <v>0.13419698879890346</v>
      </c>
      <c r="V11" s="2">
        <f t="shared" si="12"/>
        <v>4.6968946079616207E-2</v>
      </c>
    </row>
    <row r="12" spans="1:22" x14ac:dyDescent="0.35">
      <c r="A12">
        <v>80</v>
      </c>
      <c r="B12" s="4">
        <f t="shared" si="3"/>
        <v>4.3749999999999995E-3</v>
      </c>
      <c r="C12" s="3">
        <f t="shared" si="0"/>
        <v>4.3749999999999991</v>
      </c>
      <c r="D12" s="1">
        <v>0.35</v>
      </c>
      <c r="E12">
        <f t="shared" si="4"/>
        <v>1.1666666666666665E-3</v>
      </c>
      <c r="F12" s="3">
        <f t="shared" si="5"/>
        <v>1.1666666666666665</v>
      </c>
      <c r="G12" s="1">
        <v>21.1</v>
      </c>
      <c r="H12" s="1">
        <v>51.85</v>
      </c>
      <c r="I12" s="1">
        <v>68.739999999999995</v>
      </c>
      <c r="K12">
        <f t="shared" si="6"/>
        <v>25.318716666666667</v>
      </c>
      <c r="L12" s="2">
        <f t="shared" si="7"/>
        <v>0.25318716666666669</v>
      </c>
      <c r="M12" s="2">
        <f t="shared" si="8"/>
        <v>8.8615508333333329E-2</v>
      </c>
      <c r="O12">
        <f t="shared" si="9"/>
        <v>0.23698895813626292</v>
      </c>
      <c r="P12">
        <f t="shared" si="1"/>
        <v>0.73084904774395676</v>
      </c>
      <c r="Q12">
        <f t="shared" si="10"/>
        <v>1.1628308609947604</v>
      </c>
      <c r="R12" s="2">
        <f t="shared" si="11"/>
        <v>0.62252099999999988</v>
      </c>
      <c r="S12" s="2">
        <f t="shared" si="2"/>
        <v>0.23184225000000003</v>
      </c>
      <c r="T12" s="2">
        <f t="shared" si="2"/>
        <v>9.7718760000000085E-2</v>
      </c>
      <c r="U12" s="2">
        <f>SUMPRODUCT({1,5,10},O12:Q12,R12:T12)/(1^2*R12+5^2*S12+10^2*T12)</f>
        <v>0.13162342688991302</v>
      </c>
      <c r="V12" s="2">
        <f t="shared" si="12"/>
        <v>4.6068199411469557E-2</v>
      </c>
    </row>
    <row r="13" spans="1:22" x14ac:dyDescent="0.35">
      <c r="A13">
        <v>85</v>
      </c>
      <c r="B13" s="4">
        <f t="shared" si="3"/>
        <v>4.1176470588235288E-3</v>
      </c>
      <c r="C13" s="3">
        <f t="shared" si="0"/>
        <v>4.117647058823529</v>
      </c>
      <c r="D13" s="1">
        <v>0.35</v>
      </c>
      <c r="E13">
        <f t="shared" si="4"/>
        <v>1.1666666666666665E-3</v>
      </c>
      <c r="F13" s="3">
        <f t="shared" si="5"/>
        <v>1.1666666666666665</v>
      </c>
      <c r="G13" s="1">
        <v>20.440000000000001</v>
      </c>
      <c r="H13" s="1">
        <v>49.33</v>
      </c>
      <c r="I13" s="1">
        <v>67.819999999999993</v>
      </c>
      <c r="K13">
        <f t="shared" si="6"/>
        <v>24.66961666666667</v>
      </c>
      <c r="L13" s="2">
        <f t="shared" si="7"/>
        <v>0.24669616666666669</v>
      </c>
      <c r="M13" s="2">
        <f t="shared" si="8"/>
        <v>8.6343658333333337E-2</v>
      </c>
      <c r="O13">
        <f t="shared" si="9"/>
        <v>0.22865873200231995</v>
      </c>
      <c r="P13">
        <f t="shared" si="1"/>
        <v>0.6798361665002729</v>
      </c>
      <c r="Q13">
        <f t="shared" si="10"/>
        <v>1.133825044423854</v>
      </c>
      <c r="R13" s="2">
        <f t="shared" si="11"/>
        <v>0.63297935999999999</v>
      </c>
      <c r="S13" s="2">
        <f t="shared" si="2"/>
        <v>0.25674489000000006</v>
      </c>
      <c r="T13" s="2">
        <f t="shared" si="2"/>
        <v>0.10355524000000005</v>
      </c>
      <c r="U13" s="2">
        <f>SUMPRODUCT({1,5,10},O13:Q13,R13:T13)/(1^2*R13+5^2*S13+10^2*T13)</f>
        <v>0.12590210824043913</v>
      </c>
      <c r="V13" s="2">
        <f t="shared" si="12"/>
        <v>4.4065737884153688E-2</v>
      </c>
    </row>
    <row r="14" spans="1:22" x14ac:dyDescent="0.35">
      <c r="A14">
        <v>90</v>
      </c>
      <c r="B14" s="4">
        <f t="shared" si="3"/>
        <v>3.8888888888888888E-3</v>
      </c>
      <c r="C14" s="3">
        <f t="shared" si="0"/>
        <v>3.8888888888888888</v>
      </c>
      <c r="D14" s="1">
        <v>0.35</v>
      </c>
      <c r="E14">
        <f t="shared" si="4"/>
        <v>1.1666666666666665E-3</v>
      </c>
      <c r="F14" s="3">
        <f t="shared" si="5"/>
        <v>1.1666666666666665</v>
      </c>
      <c r="G14" s="1">
        <v>19.88</v>
      </c>
      <c r="H14" s="1">
        <v>48.98</v>
      </c>
      <c r="I14" s="1">
        <v>67.14</v>
      </c>
      <c r="K14">
        <f t="shared" si="6"/>
        <v>23.885433333333332</v>
      </c>
      <c r="L14" s="2">
        <f t="shared" si="7"/>
        <v>0.23885433333333331</v>
      </c>
      <c r="M14" s="2">
        <f t="shared" si="8"/>
        <v>8.3599016666666651E-2</v>
      </c>
      <c r="O14">
        <f t="shared" si="9"/>
        <v>0.22164467519047384</v>
      </c>
      <c r="P14">
        <f t="shared" si="1"/>
        <v>0.67295247327442609</v>
      </c>
      <c r="Q14">
        <f t="shared" si="10"/>
        <v>1.1129140733789693</v>
      </c>
      <c r="R14" s="2">
        <f t="shared" si="11"/>
        <v>0.64192144000000007</v>
      </c>
      <c r="S14" s="2">
        <f t="shared" si="2"/>
        <v>0.26030403999999996</v>
      </c>
      <c r="T14" s="2">
        <f t="shared" si="2"/>
        <v>0.10797796000000001</v>
      </c>
      <c r="U14" s="2">
        <f>SUMPRODUCT({1,5,10},O14:Q14,R14:T14)/(1^2*R14+5^2*S14+10^2*T14)</f>
        <v>0.12368653440244753</v>
      </c>
      <c r="V14" s="2">
        <f t="shared" si="12"/>
        <v>4.3290287040856634E-2</v>
      </c>
    </row>
    <row r="15" spans="1:22" x14ac:dyDescent="0.35">
      <c r="A15">
        <v>95</v>
      </c>
      <c r="B15" s="4">
        <f t="shared" si="3"/>
        <v>3.6842105263157894E-3</v>
      </c>
      <c r="C15" s="3">
        <f t="shared" si="0"/>
        <v>3.6842105263157894</v>
      </c>
      <c r="D15" s="1">
        <v>0.35</v>
      </c>
      <c r="E15">
        <f t="shared" si="4"/>
        <v>1.1666666666666665E-3</v>
      </c>
      <c r="F15" s="3">
        <f t="shared" si="5"/>
        <v>1.1666666666666665</v>
      </c>
      <c r="G15" s="1">
        <v>19.37</v>
      </c>
      <c r="H15" s="1">
        <v>47.86</v>
      </c>
      <c r="I15" s="1">
        <v>66.319999999999993</v>
      </c>
      <c r="K15">
        <f t="shared" si="6"/>
        <v>23.272750000000002</v>
      </c>
      <c r="L15" s="2">
        <f t="shared" si="7"/>
        <v>0.23272750000000003</v>
      </c>
      <c r="M15" s="2">
        <f t="shared" si="8"/>
        <v>8.1454625000000003E-2</v>
      </c>
      <c r="O15">
        <f t="shared" si="9"/>
        <v>0.21529939729116068</v>
      </c>
      <c r="P15">
        <f t="shared" si="1"/>
        <v>0.65123777748273548</v>
      </c>
      <c r="Q15">
        <f t="shared" si="10"/>
        <v>1.0882659966139652</v>
      </c>
      <c r="R15" s="2">
        <f t="shared" si="11"/>
        <v>0.65011969000000003</v>
      </c>
      <c r="S15" s="2">
        <f t="shared" si="2"/>
        <v>0.27185796000000012</v>
      </c>
      <c r="T15" s="2">
        <f t="shared" si="2"/>
        <v>0.11343424000000005</v>
      </c>
      <c r="U15" s="2">
        <f>SUMPRODUCT({1,5,10},O15:Q15,R15:T15)/(1^2*R15+5^2*S15+10^2*T15)</f>
        <v>0.12025856238736757</v>
      </c>
      <c r="V15" s="2">
        <f t="shared" si="12"/>
        <v>4.2090496835578646E-2</v>
      </c>
    </row>
    <row r="16" spans="1:22" x14ac:dyDescent="0.35">
      <c r="A16">
        <v>100</v>
      </c>
      <c r="B16" s="4">
        <f t="shared" si="3"/>
        <v>3.4999999999999996E-3</v>
      </c>
      <c r="C16" s="3">
        <f t="shared" si="0"/>
        <v>3.4999999999999996</v>
      </c>
      <c r="D16" s="1">
        <v>0.35</v>
      </c>
      <c r="E16">
        <f t="shared" si="4"/>
        <v>1.1666666666666665E-3</v>
      </c>
      <c r="F16" s="3">
        <f t="shared" si="5"/>
        <v>1.1666666666666665</v>
      </c>
      <c r="G16" s="1">
        <v>18.690000000000001</v>
      </c>
      <c r="H16" s="1">
        <v>47.18</v>
      </c>
      <c r="I16" s="1">
        <v>65.5</v>
      </c>
      <c r="K16">
        <f t="shared" si="6"/>
        <v>22.35421666666667</v>
      </c>
      <c r="L16" s="2">
        <f t="shared" si="7"/>
        <v>0.22354216666666671</v>
      </c>
      <c r="M16" s="2">
        <f t="shared" si="8"/>
        <v>7.823975833333334E-2</v>
      </c>
      <c r="O16">
        <f t="shared" si="9"/>
        <v>0.2069011757683453</v>
      </c>
      <c r="P16">
        <f t="shared" si="1"/>
        <v>0.63828027911910523</v>
      </c>
      <c r="Q16">
        <f t="shared" si="10"/>
        <v>1.0642108619507773</v>
      </c>
      <c r="R16" s="2">
        <f t="shared" si="11"/>
        <v>0.66113160999999987</v>
      </c>
      <c r="S16" s="2">
        <f t="shared" si="2"/>
        <v>0.27899523999999998</v>
      </c>
      <c r="T16" s="2">
        <f t="shared" si="2"/>
        <v>0.11902500000000001</v>
      </c>
      <c r="U16" s="2">
        <f>SUMPRODUCT({1,5,10},O16:Q16,R16:T16)/(1^2*R16+5^2*S16+10^2*T16)</f>
        <v>0.11740155097630232</v>
      </c>
      <c r="V16" s="2">
        <f t="shared" si="12"/>
        <v>4.109054284170581E-2</v>
      </c>
    </row>
    <row r="17" spans="1:22" x14ac:dyDescent="0.35">
      <c r="A17">
        <v>105</v>
      </c>
      <c r="B17" s="4">
        <f t="shared" si="3"/>
        <v>3.3333333333333331E-3</v>
      </c>
      <c r="C17" s="3">
        <f t="shared" si="0"/>
        <v>3.333333333333333</v>
      </c>
      <c r="D17" s="1">
        <v>0.35</v>
      </c>
      <c r="E17">
        <f t="shared" si="4"/>
        <v>1.1666666666666665E-3</v>
      </c>
      <c r="F17" s="3">
        <f t="shared" si="5"/>
        <v>1.1666666666666665</v>
      </c>
      <c r="G17" s="1">
        <v>18.190000000000001</v>
      </c>
      <c r="H17" s="1">
        <v>46.36</v>
      </c>
      <c r="I17" s="1">
        <v>65.06</v>
      </c>
      <c r="K17">
        <f t="shared" si="6"/>
        <v>21.724216666666671</v>
      </c>
      <c r="L17" s="2">
        <f t="shared" si="7"/>
        <v>0.21724216666666671</v>
      </c>
      <c r="M17" s="2">
        <f t="shared" si="8"/>
        <v>7.6034758333333341E-2</v>
      </c>
      <c r="O17">
        <f t="shared" si="9"/>
        <v>0.20077070046248446</v>
      </c>
      <c r="P17">
        <f t="shared" si="1"/>
        <v>0.62287512757461361</v>
      </c>
      <c r="Q17">
        <f t="shared" si="10"/>
        <v>1.051537881282181</v>
      </c>
      <c r="R17" s="2">
        <f t="shared" si="11"/>
        <v>0.66928761000000003</v>
      </c>
      <c r="S17" s="2">
        <f t="shared" si="2"/>
        <v>0.28772495999999997</v>
      </c>
      <c r="T17" s="2">
        <f t="shared" si="2"/>
        <v>0.12208035999999997</v>
      </c>
      <c r="U17" s="2">
        <f>SUMPRODUCT({1,5,10},O17:Q17,R17:T17)/(1^2*R17+5^2*S17+10^2*T17)</f>
        <v>0.11530276873123631</v>
      </c>
      <c r="V17" s="2">
        <f t="shared" si="12"/>
        <v>4.0355969055932708E-2</v>
      </c>
    </row>
    <row r="18" spans="1:22" x14ac:dyDescent="0.35">
      <c r="A18">
        <v>110</v>
      </c>
      <c r="B18" s="4">
        <f t="shared" si="3"/>
        <v>3.1818181818181815E-3</v>
      </c>
      <c r="C18" s="3">
        <f t="shared" si="0"/>
        <v>3.1818181818181817</v>
      </c>
      <c r="D18" s="1">
        <v>0.35</v>
      </c>
      <c r="E18">
        <f t="shared" si="4"/>
        <v>1.1666666666666665E-3</v>
      </c>
      <c r="F18" s="3">
        <f t="shared" si="5"/>
        <v>1.1666666666666665</v>
      </c>
      <c r="G18" s="1">
        <v>17.09</v>
      </c>
      <c r="H18" s="1">
        <v>45.74</v>
      </c>
      <c r="I18" s="1">
        <v>64.28</v>
      </c>
      <c r="K18">
        <f t="shared" si="6"/>
        <v>20.186083333333332</v>
      </c>
      <c r="L18" s="2">
        <f t="shared" si="7"/>
        <v>0.20186083333333332</v>
      </c>
      <c r="M18" s="2">
        <f t="shared" si="8"/>
        <v>7.0651291666666657E-2</v>
      </c>
      <c r="O18">
        <f t="shared" si="9"/>
        <v>0.18741450385996408</v>
      </c>
      <c r="P18">
        <f t="shared" si="1"/>
        <v>0.61138287875730568</v>
      </c>
      <c r="Q18">
        <f t="shared" si="10"/>
        <v>1.0294594299797932</v>
      </c>
      <c r="R18" s="2">
        <f t="shared" si="11"/>
        <v>0.68740680999999992</v>
      </c>
      <c r="S18" s="2">
        <f t="shared" si="2"/>
        <v>0.29441476</v>
      </c>
      <c r="T18" s="2">
        <f t="shared" si="2"/>
        <v>0.12759183999999996</v>
      </c>
      <c r="U18" s="2">
        <f>SUMPRODUCT({1,5,10},O18:Q18,R18:T18)/(1^2*R18+5^2*S18+10^2*T18)</f>
        <v>0.11257468529699854</v>
      </c>
      <c r="V18" s="2">
        <f t="shared" si="12"/>
        <v>3.9401139853949489E-2</v>
      </c>
    </row>
    <row r="19" spans="1:22" x14ac:dyDescent="0.35">
      <c r="A19">
        <v>115</v>
      </c>
      <c r="B19" s="4">
        <f t="shared" si="3"/>
        <v>3.0434782608695652E-3</v>
      </c>
      <c r="C19" s="3">
        <f t="shared" si="0"/>
        <v>3.043478260869565</v>
      </c>
      <c r="D19" s="1">
        <v>0.35</v>
      </c>
      <c r="E19">
        <f t="shared" si="4"/>
        <v>1.1666666666666665E-3</v>
      </c>
      <c r="F19" s="3">
        <f t="shared" si="5"/>
        <v>1.1666666666666665</v>
      </c>
      <c r="G19" s="1">
        <v>16.61</v>
      </c>
      <c r="H19" s="1">
        <v>44.73</v>
      </c>
      <c r="I19" s="1">
        <v>63.69</v>
      </c>
      <c r="K19">
        <f t="shared" si="6"/>
        <v>19.607266666666668</v>
      </c>
      <c r="L19" s="2">
        <f t="shared" si="7"/>
        <v>0.19607266666666667</v>
      </c>
      <c r="M19" s="2">
        <f t="shared" si="8"/>
        <v>6.8625433333333333E-2</v>
      </c>
      <c r="O19">
        <f t="shared" si="9"/>
        <v>0.18164178788919741</v>
      </c>
      <c r="P19">
        <f t="shared" si="1"/>
        <v>0.59293992014291985</v>
      </c>
      <c r="Q19">
        <f t="shared" si="10"/>
        <v>1.013077000561847</v>
      </c>
      <c r="R19" s="2">
        <f t="shared" si="11"/>
        <v>0.69538920999999998</v>
      </c>
      <c r="S19" s="2">
        <f t="shared" si="2"/>
        <v>0.30547728999999996</v>
      </c>
      <c r="T19" s="2">
        <f t="shared" si="2"/>
        <v>0.13184160999999997</v>
      </c>
      <c r="U19" s="2">
        <f>SUMPRODUCT({1,5,10},O19:Q19,R19:T19)/(1^2*R19+5^2*S19+10^2*T19)</f>
        <v>0.11003737118999712</v>
      </c>
      <c r="V19" s="2">
        <f t="shared" si="12"/>
        <v>3.8513079916498993E-2</v>
      </c>
    </row>
    <row r="20" spans="1:22" x14ac:dyDescent="0.35">
      <c r="A20">
        <v>120</v>
      </c>
      <c r="B20" s="4">
        <f t="shared" si="3"/>
        <v>2.9166666666666664E-3</v>
      </c>
      <c r="C20" s="3">
        <f t="shared" si="0"/>
        <v>2.9166666666666665</v>
      </c>
      <c r="D20" s="1">
        <v>0.35</v>
      </c>
      <c r="E20">
        <f t="shared" si="4"/>
        <v>1.1666666666666665E-3</v>
      </c>
      <c r="F20" s="3">
        <f t="shared" si="5"/>
        <v>1.1666666666666665</v>
      </c>
      <c r="G20" s="1">
        <v>16.21</v>
      </c>
      <c r="H20" s="1">
        <v>43.6</v>
      </c>
      <c r="I20" s="1">
        <v>63.04</v>
      </c>
      <c r="K20">
        <f t="shared" si="6"/>
        <v>19.159716666666668</v>
      </c>
      <c r="L20" s="2">
        <f t="shared" si="7"/>
        <v>0.19159716666666668</v>
      </c>
      <c r="M20" s="2">
        <f t="shared" si="8"/>
        <v>6.7059008333333336E-2</v>
      </c>
      <c r="O20">
        <f t="shared" si="9"/>
        <v>0.17685651736289631</v>
      </c>
      <c r="P20">
        <f t="shared" si="1"/>
        <v>0.57270102748407803</v>
      </c>
      <c r="Q20">
        <f t="shared" si="10"/>
        <v>0.99533393921460789</v>
      </c>
      <c r="R20" s="2">
        <f t="shared" si="11"/>
        <v>0.70207640999999998</v>
      </c>
      <c r="S20" s="2">
        <f t="shared" si="2"/>
        <v>0.3180960000000001</v>
      </c>
      <c r="T20" s="2">
        <f t="shared" si="2"/>
        <v>0.13660416000000003</v>
      </c>
      <c r="U20" s="2">
        <f>SUMPRODUCT({1,5,10},O20:Q20,R20:T20)/(1^2*R20+5^2*S20+10^2*T20)</f>
        <v>0.10731415782107939</v>
      </c>
      <c r="V20" s="2">
        <f t="shared" si="12"/>
        <v>3.7559955237377783E-2</v>
      </c>
    </row>
    <row r="21" spans="1:22" x14ac:dyDescent="0.35">
      <c r="A21">
        <v>125</v>
      </c>
      <c r="B21" s="4">
        <f t="shared" si="3"/>
        <v>2.8E-3</v>
      </c>
      <c r="C21" s="3">
        <f t="shared" si="0"/>
        <v>2.8</v>
      </c>
      <c r="D21" s="1">
        <v>0.35</v>
      </c>
      <c r="E21">
        <f t="shared" si="4"/>
        <v>1.1666666666666665E-3</v>
      </c>
      <c r="F21" s="3">
        <f t="shared" si="5"/>
        <v>1.1666666666666665</v>
      </c>
      <c r="G21" s="1">
        <v>15.69</v>
      </c>
      <c r="H21" s="1">
        <v>42.81</v>
      </c>
      <c r="I21" s="1">
        <v>62.33</v>
      </c>
      <c r="K21">
        <f t="shared" si="6"/>
        <v>18.491199999999999</v>
      </c>
      <c r="L21" s="2">
        <f t="shared" si="7"/>
        <v>0.18491199999999999</v>
      </c>
      <c r="M21" s="2">
        <f t="shared" si="8"/>
        <v>6.4719199999999991E-2</v>
      </c>
      <c r="O21">
        <f t="shared" si="9"/>
        <v>0.17066970405350712</v>
      </c>
      <c r="P21">
        <f t="shared" si="1"/>
        <v>0.55879112806086662</v>
      </c>
      <c r="Q21">
        <f t="shared" si="10"/>
        <v>0.97630616428414152</v>
      </c>
      <c r="R21" s="2">
        <f t="shared" si="11"/>
        <v>0.71081760999999999</v>
      </c>
      <c r="S21" s="2">
        <f t="shared" si="2"/>
        <v>0.32706960999999996</v>
      </c>
      <c r="T21" s="2">
        <f t="shared" si="2"/>
        <v>0.14190289000000003</v>
      </c>
      <c r="U21" s="2">
        <f>SUMPRODUCT({1,5,10},O21:Q21,R21:T21)/(1^2*R21+5^2*S21+10^2*T21)</f>
        <v>0.10488585394546224</v>
      </c>
      <c r="V21" s="2">
        <f t="shared" si="12"/>
        <v>3.6710048880911783E-2</v>
      </c>
    </row>
    <row r="22" spans="1:22" x14ac:dyDescent="0.35">
      <c r="A22">
        <v>130</v>
      </c>
      <c r="B22" s="4">
        <f t="shared" si="3"/>
        <v>2.6923076923076922E-3</v>
      </c>
      <c r="C22" s="3">
        <f t="shared" si="0"/>
        <v>2.6923076923076921</v>
      </c>
      <c r="D22" s="1">
        <v>0.35</v>
      </c>
      <c r="E22">
        <f t="shared" si="4"/>
        <v>1.1666666666666665E-3</v>
      </c>
      <c r="F22" s="3">
        <f t="shared" si="5"/>
        <v>1.1666666666666665</v>
      </c>
      <c r="G22" s="1">
        <v>15.08</v>
      </c>
      <c r="H22" s="1">
        <v>42.16</v>
      </c>
      <c r="I22" s="1">
        <v>60.35</v>
      </c>
      <c r="K22">
        <f t="shared" si="6"/>
        <v>17.647599999999997</v>
      </c>
      <c r="L22" s="2">
        <f t="shared" si="7"/>
        <v>0.17647599999999997</v>
      </c>
      <c r="M22" s="2">
        <f t="shared" si="8"/>
        <v>6.1766599999999984E-2</v>
      </c>
      <c r="O22">
        <f t="shared" si="9"/>
        <v>0.16346054915303607</v>
      </c>
      <c r="P22">
        <f t="shared" si="1"/>
        <v>0.54748960813758207</v>
      </c>
      <c r="Q22">
        <f t="shared" si="10"/>
        <v>0.92507923790723445</v>
      </c>
      <c r="R22" s="2">
        <f t="shared" si="11"/>
        <v>0.72114063999999989</v>
      </c>
      <c r="S22" s="2">
        <f t="shared" si="11"/>
        <v>0.33454656000000005</v>
      </c>
      <c r="T22" s="2">
        <f t="shared" si="11"/>
        <v>0.15721224999999997</v>
      </c>
      <c r="U22" s="2">
        <f>SUMPRODUCT({1,5,10},O22:Q22,R22:T22)/(1^2*R22+5^2*S22+10^2*T22)</f>
        <v>0.10029899143580434</v>
      </c>
      <c r="V22" s="2">
        <f t="shared" si="12"/>
        <v>3.5104647002531519E-2</v>
      </c>
    </row>
    <row r="23" spans="1:22" x14ac:dyDescent="0.35">
      <c r="A23">
        <v>135</v>
      </c>
      <c r="B23" s="4">
        <f t="shared" si="3"/>
        <v>2.5925925925925925E-3</v>
      </c>
      <c r="C23" s="3">
        <f t="shared" si="0"/>
        <v>2.5925925925925926</v>
      </c>
      <c r="D23" s="1">
        <v>0.35</v>
      </c>
      <c r="E23">
        <f t="shared" si="4"/>
        <v>1.1666666666666665E-3</v>
      </c>
      <c r="F23" s="3">
        <f t="shared" si="5"/>
        <v>1.1666666666666665</v>
      </c>
      <c r="G23" s="1">
        <v>14.6</v>
      </c>
      <c r="H23" s="1">
        <v>41.85</v>
      </c>
      <c r="I23" s="1">
        <v>59.03</v>
      </c>
      <c r="K23">
        <f t="shared" si="6"/>
        <v>16.962016666666671</v>
      </c>
      <c r="L23" s="2">
        <f t="shared" si="7"/>
        <v>0.16962016666666671</v>
      </c>
      <c r="M23" s="2">
        <f t="shared" si="8"/>
        <v>5.9367058333333347E-2</v>
      </c>
      <c r="O23">
        <f t="shared" si="9"/>
        <v>0.15782408519356722</v>
      </c>
      <c r="P23">
        <f t="shared" si="1"/>
        <v>0.54214430702341809</v>
      </c>
      <c r="Q23">
        <f t="shared" si="10"/>
        <v>0.89233009442931177</v>
      </c>
      <c r="R23" s="2">
        <f t="shared" si="11"/>
        <v>0.72931599999999996</v>
      </c>
      <c r="S23" s="2">
        <f t="shared" si="11"/>
        <v>0.33814224999999992</v>
      </c>
      <c r="T23" s="2">
        <f t="shared" si="11"/>
        <v>0.16785408999999996</v>
      </c>
      <c r="U23" s="2">
        <f>SUMPRODUCT({1,5,10},O23:Q23,R23:T23)/(1^2*R23+5^2*S23+10^2*T23)</f>
        <v>9.7408282241453342E-2</v>
      </c>
      <c r="V23" s="2">
        <f t="shared" si="12"/>
        <v>3.409289878450867E-2</v>
      </c>
    </row>
    <row r="24" spans="1:22" x14ac:dyDescent="0.35">
      <c r="A24">
        <v>140</v>
      </c>
      <c r="B24" s="4">
        <f t="shared" si="3"/>
        <v>2.5000000000000001E-3</v>
      </c>
      <c r="C24" s="3">
        <f t="shared" si="0"/>
        <v>2.5</v>
      </c>
      <c r="D24" s="1">
        <v>0.35</v>
      </c>
      <c r="E24">
        <f t="shared" si="4"/>
        <v>1.1666666666666665E-3</v>
      </c>
      <c r="F24" s="3">
        <f t="shared" si="5"/>
        <v>1.1666666666666665</v>
      </c>
      <c r="G24" s="1">
        <v>14.27</v>
      </c>
      <c r="H24" s="1">
        <v>40.96</v>
      </c>
      <c r="I24" s="1">
        <v>56.63</v>
      </c>
      <c r="K24">
        <f t="shared" si="6"/>
        <v>16.549949999999999</v>
      </c>
      <c r="L24" s="2">
        <f t="shared" si="7"/>
        <v>0.16549949999999999</v>
      </c>
      <c r="M24" s="2">
        <f t="shared" si="8"/>
        <v>5.7924824999999992E-2</v>
      </c>
      <c r="O24">
        <f t="shared" si="9"/>
        <v>0.15396736329742686</v>
      </c>
      <c r="P24">
        <f t="shared" si="1"/>
        <v>0.52695500569587428</v>
      </c>
      <c r="Q24">
        <f t="shared" si="10"/>
        <v>0.83540222814081655</v>
      </c>
      <c r="R24" s="2">
        <f t="shared" si="11"/>
        <v>0.73496328999999994</v>
      </c>
      <c r="S24" s="2">
        <f t="shared" si="11"/>
        <v>0.34857216000000002</v>
      </c>
      <c r="T24" s="2">
        <f t="shared" si="11"/>
        <v>0.18809568999999998</v>
      </c>
      <c r="U24" s="2">
        <f>SUMPRODUCT({1,5,10},O24:Q24,R24:T24)/(1^2*R24+5^2*S24+10^2*T24)</f>
        <v>9.2110132960102203E-2</v>
      </c>
      <c r="V24" s="2">
        <f t="shared" si="12"/>
        <v>3.2238546536035771E-2</v>
      </c>
    </row>
    <row r="25" spans="1:22" x14ac:dyDescent="0.35">
      <c r="A25">
        <v>145</v>
      </c>
      <c r="B25" s="4">
        <f t="shared" si="3"/>
        <v>2.4137931034482756E-3</v>
      </c>
      <c r="C25" s="3">
        <f t="shared" si="0"/>
        <v>2.4137931034482754</v>
      </c>
      <c r="D25" s="1">
        <v>0.35</v>
      </c>
      <c r="E25">
        <f t="shared" si="4"/>
        <v>1.1666666666666665E-3</v>
      </c>
      <c r="F25" s="3">
        <f t="shared" si="5"/>
        <v>1.1666666666666665</v>
      </c>
      <c r="G25" s="1">
        <v>14.12</v>
      </c>
      <c r="H25" s="1">
        <v>39.020000000000003</v>
      </c>
      <c r="I25" s="1">
        <v>55.62</v>
      </c>
      <c r="K25">
        <f t="shared" si="6"/>
        <v>16.566433333333332</v>
      </c>
      <c r="L25" s="2">
        <f t="shared" si="7"/>
        <v>0.16566433333333333</v>
      </c>
      <c r="M25" s="2">
        <f t="shared" si="8"/>
        <v>5.7982516666666664E-2</v>
      </c>
      <c r="O25">
        <f t="shared" si="9"/>
        <v>0.15221921297751109</v>
      </c>
      <c r="P25">
        <f t="shared" si="1"/>
        <v>0.49462424442798281</v>
      </c>
      <c r="Q25">
        <f t="shared" si="10"/>
        <v>0.81238126848364356</v>
      </c>
      <c r="R25" s="2">
        <f t="shared" si="11"/>
        <v>0.73753743999999999</v>
      </c>
      <c r="S25" s="2">
        <f t="shared" si="11"/>
        <v>0.37185603999999989</v>
      </c>
      <c r="T25" s="2">
        <f t="shared" si="11"/>
        <v>0.19695843999999998</v>
      </c>
      <c r="U25" s="2">
        <f>SUMPRODUCT({1,5,10},O25:Q25,R25:T25)/(1^2*R25+5^2*S25+10^2*T25)</f>
        <v>8.8529605332044708E-2</v>
      </c>
      <c r="V25" s="2">
        <f t="shared" si="12"/>
        <v>3.0985361866215647E-2</v>
      </c>
    </row>
    <row r="26" spans="1:22" x14ac:dyDescent="0.35">
      <c r="A26">
        <v>150</v>
      </c>
      <c r="B26" s="4">
        <f t="shared" si="3"/>
        <v>2.3333333333333331E-3</v>
      </c>
      <c r="C26" s="3">
        <f t="shared" si="0"/>
        <v>2.333333333333333</v>
      </c>
      <c r="D26" s="1">
        <v>0.35</v>
      </c>
      <c r="E26">
        <f t="shared" si="4"/>
        <v>1.1666666666666665E-3</v>
      </c>
      <c r="F26" s="3">
        <f t="shared" si="5"/>
        <v>1.1666666666666665</v>
      </c>
      <c r="G26" s="1">
        <v>13.89</v>
      </c>
      <c r="H26" s="1">
        <v>37.86</v>
      </c>
      <c r="I26" s="1">
        <v>54.13</v>
      </c>
      <c r="K26">
        <f t="shared" si="6"/>
        <v>16.353950000000001</v>
      </c>
      <c r="L26" s="2">
        <f t="shared" si="7"/>
        <v>0.1635395</v>
      </c>
      <c r="M26" s="2">
        <f t="shared" si="8"/>
        <v>5.7238825E-2</v>
      </c>
      <c r="O26">
        <f t="shared" si="9"/>
        <v>0.14954463728001757</v>
      </c>
      <c r="P26">
        <f t="shared" si="1"/>
        <v>0.47578028202319012</v>
      </c>
      <c r="Q26">
        <f t="shared" si="10"/>
        <v>0.77935887737901077</v>
      </c>
      <c r="R26" s="2">
        <f t="shared" si="11"/>
        <v>0.7414932099999999</v>
      </c>
      <c r="S26" s="2">
        <f t="shared" si="11"/>
        <v>0.38613795999999995</v>
      </c>
      <c r="T26" s="2">
        <f t="shared" si="11"/>
        <v>0.21040568999999998</v>
      </c>
      <c r="U26" s="2">
        <f>SUMPRODUCT({1,5,10},O26:Q26,R26:T26)/(1^2*R26+5^2*S26+10^2*T26)</f>
        <v>8.4913074146374085E-2</v>
      </c>
      <c r="V26" s="2">
        <f t="shared" si="12"/>
        <v>2.9719575951230929E-2</v>
      </c>
    </row>
  </sheetData>
  <pageMargins left="0.70866141732283472" right="0.70866141732283472" top="0.74803149606299213" bottom="0.74803149606299213" header="0.31496062992125984" footer="0.31496062992125984"/>
  <pageSetup scale="5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</row>
    <row r="2" spans="1:22" x14ac:dyDescent="0.35">
      <c r="A2" s="5" t="s">
        <v>0</v>
      </c>
      <c r="D2">
        <v>0.5</v>
      </c>
    </row>
    <row r="3" spans="1:22" x14ac:dyDescent="0.35">
      <c r="A3" s="5" t="s">
        <v>115</v>
      </c>
      <c r="D3" t="s">
        <v>134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O5" s="6" t="s">
        <v>66</v>
      </c>
      <c r="P5" s="6" t="s">
        <v>67</v>
      </c>
      <c r="Q5" s="6" t="s">
        <v>68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0.01</v>
      </c>
      <c r="C6" s="3">
        <f t="shared" ref="C6:C26" si="0">B6*1000</f>
        <v>10</v>
      </c>
      <c r="D6" s="1">
        <v>0.5</v>
      </c>
      <c r="E6">
        <f>D6/300</f>
        <v>1.6666666666666668E-3</v>
      </c>
      <c r="F6" s="3">
        <f>E6*1000</f>
        <v>1.6666666666666667</v>
      </c>
      <c r="G6" s="1">
        <v>31.35</v>
      </c>
      <c r="H6" s="1">
        <v>65.819999999999993</v>
      </c>
      <c r="I6" s="1">
        <v>93.03</v>
      </c>
      <c r="K6">
        <f>35*G6/24-79*H6/600+I6/50</f>
        <v>38.913049999999998</v>
      </c>
      <c r="L6" s="2">
        <f>K6/100</f>
        <v>0.38913049999999999</v>
      </c>
      <c r="M6" s="2">
        <f>L6*D6</f>
        <v>0.19456525</v>
      </c>
      <c r="O6">
        <f>-LN(1-G6/100)</f>
        <v>0.37614905377411129</v>
      </c>
      <c r="P6">
        <f t="shared" ref="P6:P26" si="1">-LN(1-H6/100)</f>
        <v>1.0735295083006462</v>
      </c>
      <c r="Q6">
        <f>-LN(1-MIN(I6,99.99)/100)</f>
        <v>2.663554961215659</v>
      </c>
      <c r="R6" s="2">
        <f>EXP(-2*O6)</f>
        <v>0.47128225000000001</v>
      </c>
      <c r="S6" s="2">
        <f t="shared" ref="S6:T21" si="2">EXP(-2*P6)</f>
        <v>0.11682724000000008</v>
      </c>
      <c r="T6" s="2">
        <f t="shared" si="2"/>
        <v>4.8580899999999981E-3</v>
      </c>
      <c r="U6" s="2">
        <f>SUMPRODUCT({1,5,10},O6:Q6,R6:T6)/(1^2*R6+5^2*S6+10^2*T6)</f>
        <v>0.24079746230067123</v>
      </c>
      <c r="V6" s="2">
        <f>U6*D6</f>
        <v>0.12039873115033561</v>
      </c>
    </row>
    <row r="7" spans="1:22" x14ac:dyDescent="0.35">
      <c r="A7">
        <v>55</v>
      </c>
      <c r="B7" s="4">
        <f t="shared" ref="B7:B26" si="3">D7/A7</f>
        <v>9.0909090909090905E-3</v>
      </c>
      <c r="C7" s="3">
        <f t="shared" si="0"/>
        <v>9.0909090909090899</v>
      </c>
      <c r="D7" s="1">
        <v>0.5</v>
      </c>
      <c r="E7">
        <f t="shared" ref="E7:E26" si="4">D7/300</f>
        <v>1.6666666666666668E-3</v>
      </c>
      <c r="F7" s="3">
        <f t="shared" ref="F7:F26" si="5">E7*1000</f>
        <v>1.6666666666666667</v>
      </c>
      <c r="G7" s="1">
        <v>30.97</v>
      </c>
      <c r="H7" s="1">
        <v>63.13</v>
      </c>
      <c r="I7" s="1">
        <v>92.84</v>
      </c>
      <c r="K7">
        <f t="shared" ref="K7:K26" si="6">35*G7/24-79*H7/600+I7/50</f>
        <v>38.709266666666664</v>
      </c>
      <c r="L7" s="2">
        <f t="shared" ref="L7:L26" si="7">K7/100</f>
        <v>0.38709266666666664</v>
      </c>
      <c r="M7" s="2">
        <f t="shared" ref="M7:M26" si="8">L7*D7</f>
        <v>0.19354633333333332</v>
      </c>
      <c r="O7">
        <f t="shared" ref="O7:O26" si="9">-LN(1-G7/100)</f>
        <v>0.37062899327270715</v>
      </c>
      <c r="P7">
        <f t="shared" si="1"/>
        <v>0.99777197374203819</v>
      </c>
      <c r="Q7">
        <f t="shared" ref="Q7:Q26" si="10">-LN(1-MIN(I7,99.99)/100)</f>
        <v>2.636660205015537</v>
      </c>
      <c r="R7" s="2">
        <f t="shared" ref="R7:T26" si="11">EXP(-2*O7)</f>
        <v>0.47651409</v>
      </c>
      <c r="S7" s="2">
        <f t="shared" si="2"/>
        <v>0.13593969</v>
      </c>
      <c r="T7" s="2">
        <f t="shared" si="2"/>
        <v>5.1265600000000014E-3</v>
      </c>
      <c r="U7" s="2">
        <f>SUMPRODUCT({1,5,10},O7:Q7,R7:T7)/(1^2*R7+5^2*S7+10^2*T7)</f>
        <v>0.22562446518368798</v>
      </c>
      <c r="V7" s="2">
        <f t="shared" ref="V7:V26" si="12">U7*D7</f>
        <v>0.11281223259184399</v>
      </c>
    </row>
    <row r="8" spans="1:22" x14ac:dyDescent="0.35">
      <c r="A8">
        <v>60</v>
      </c>
      <c r="B8" s="4">
        <f t="shared" si="3"/>
        <v>8.3333333333333332E-3</v>
      </c>
      <c r="C8" s="3">
        <f t="shared" si="0"/>
        <v>8.3333333333333339</v>
      </c>
      <c r="D8" s="1">
        <v>0.5</v>
      </c>
      <c r="E8">
        <f t="shared" si="4"/>
        <v>1.6666666666666668E-3</v>
      </c>
      <c r="F8" s="3">
        <f t="shared" si="5"/>
        <v>1.6666666666666667</v>
      </c>
      <c r="G8" s="1">
        <v>30.96</v>
      </c>
      <c r="H8" s="1">
        <v>62.7</v>
      </c>
      <c r="I8" s="1">
        <v>91.75</v>
      </c>
      <c r="K8">
        <f t="shared" si="6"/>
        <v>38.729500000000009</v>
      </c>
      <c r="L8" s="2">
        <f t="shared" si="7"/>
        <v>0.38729500000000011</v>
      </c>
      <c r="M8" s="2">
        <f t="shared" si="8"/>
        <v>0.19364750000000006</v>
      </c>
      <c r="O8">
        <f t="shared" si="9"/>
        <v>0.37048413921291884</v>
      </c>
      <c r="P8">
        <f t="shared" si="1"/>
        <v>0.98617685933832155</v>
      </c>
      <c r="Q8">
        <f t="shared" si="10"/>
        <v>2.4949569856415015</v>
      </c>
      <c r="R8" s="2">
        <f t="shared" si="11"/>
        <v>0.47665216000000005</v>
      </c>
      <c r="S8" s="2">
        <f t="shared" si="2"/>
        <v>0.13912899999999997</v>
      </c>
      <c r="T8" s="2">
        <f t="shared" si="2"/>
        <v>6.8062500000000041E-3</v>
      </c>
      <c r="U8" s="2">
        <f>SUMPRODUCT({1,5,10},O8:Q8,R8:T8)/(1^2*R8+5^2*S8+10^2*T8)</f>
        <v>0.22272324350534009</v>
      </c>
      <c r="V8" s="2">
        <f t="shared" si="12"/>
        <v>0.11136162175267005</v>
      </c>
    </row>
    <row r="9" spans="1:22" x14ac:dyDescent="0.35">
      <c r="A9">
        <v>65</v>
      </c>
      <c r="B9" s="4">
        <f t="shared" si="3"/>
        <v>7.6923076923076927E-3</v>
      </c>
      <c r="C9" s="3">
        <f t="shared" si="0"/>
        <v>7.6923076923076925</v>
      </c>
      <c r="D9" s="1">
        <v>0.5</v>
      </c>
      <c r="E9">
        <f t="shared" si="4"/>
        <v>1.6666666666666668E-3</v>
      </c>
      <c r="F9" s="3">
        <f t="shared" si="5"/>
        <v>1.6666666666666667</v>
      </c>
      <c r="G9" s="1">
        <v>29.99</v>
      </c>
      <c r="H9" s="1">
        <v>59.78</v>
      </c>
      <c r="I9" s="1">
        <v>90.06</v>
      </c>
      <c r="K9">
        <f t="shared" si="6"/>
        <v>37.665583333333323</v>
      </c>
      <c r="L9" s="2">
        <f t="shared" si="7"/>
        <v>0.37665583333333325</v>
      </c>
      <c r="M9" s="2">
        <f t="shared" si="8"/>
        <v>0.18832791666666662</v>
      </c>
      <c r="O9">
        <f t="shared" si="9"/>
        <v>0.35653209699898525</v>
      </c>
      <c r="P9">
        <f t="shared" si="1"/>
        <v>0.91080580164358538</v>
      </c>
      <c r="Q9">
        <f t="shared" si="10"/>
        <v>2.3086031653196093</v>
      </c>
      <c r="R9" s="2">
        <f t="shared" si="11"/>
        <v>0.4901400099999999</v>
      </c>
      <c r="S9" s="2">
        <f t="shared" si="2"/>
        <v>0.16176483999999999</v>
      </c>
      <c r="T9" s="2">
        <f t="shared" si="2"/>
        <v>9.8803599999999891E-3</v>
      </c>
      <c r="U9" s="2">
        <f>SUMPRODUCT({1,5,10},O9:Q9,R9:T9)/(1^2*R9+5^2*S9+10^2*T9)</f>
        <v>0.20635085746014728</v>
      </c>
      <c r="V9" s="2">
        <f t="shared" si="12"/>
        <v>0.10317542873007364</v>
      </c>
    </row>
    <row r="10" spans="1:22" x14ac:dyDescent="0.35">
      <c r="A10">
        <v>70</v>
      </c>
      <c r="B10" s="4">
        <f t="shared" si="3"/>
        <v>7.1428571428571426E-3</v>
      </c>
      <c r="C10" s="3">
        <f t="shared" si="0"/>
        <v>7.1428571428571423</v>
      </c>
      <c r="D10" s="1">
        <v>0.5</v>
      </c>
      <c r="E10">
        <f t="shared" si="4"/>
        <v>1.6666666666666668E-3</v>
      </c>
      <c r="F10" s="3">
        <f t="shared" si="5"/>
        <v>1.6666666666666667</v>
      </c>
      <c r="G10" s="1">
        <v>29.06</v>
      </c>
      <c r="H10" s="1">
        <v>57.4</v>
      </c>
      <c r="I10" s="1">
        <v>87.71</v>
      </c>
      <c r="K10">
        <f t="shared" si="6"/>
        <v>36.575699999999998</v>
      </c>
      <c r="L10" s="2">
        <f t="shared" si="7"/>
        <v>0.365757</v>
      </c>
      <c r="M10" s="2">
        <f t="shared" si="8"/>
        <v>0.1828785</v>
      </c>
      <c r="O10">
        <f t="shared" si="9"/>
        <v>0.34333573664261557</v>
      </c>
      <c r="P10">
        <f t="shared" si="1"/>
        <v>0.85331593271276651</v>
      </c>
      <c r="Q10">
        <f t="shared" si="10"/>
        <v>2.0963842624101479</v>
      </c>
      <c r="R10" s="2">
        <f t="shared" si="11"/>
        <v>0.50324836000000006</v>
      </c>
      <c r="S10" s="2">
        <f t="shared" si="2"/>
        <v>0.18147600000000005</v>
      </c>
      <c r="T10" s="2">
        <f t="shared" si="2"/>
        <v>1.5104410000000002E-2</v>
      </c>
      <c r="U10" s="2">
        <f>SUMPRODUCT({1,5,10},O10:Q10,R10:T10)/(1^2*R10+5^2*S10+10^2*T10)</f>
        <v>0.19291568470254453</v>
      </c>
      <c r="V10" s="2">
        <f t="shared" si="12"/>
        <v>9.6457842351272263E-2</v>
      </c>
    </row>
    <row r="11" spans="1:22" x14ac:dyDescent="0.35">
      <c r="A11">
        <v>75</v>
      </c>
      <c r="B11" s="4">
        <f t="shared" si="3"/>
        <v>6.6666666666666671E-3</v>
      </c>
      <c r="C11" s="3">
        <f t="shared" si="0"/>
        <v>6.666666666666667</v>
      </c>
      <c r="D11" s="1">
        <v>0.5</v>
      </c>
      <c r="E11">
        <f t="shared" si="4"/>
        <v>1.6666666666666668E-3</v>
      </c>
      <c r="F11" s="3">
        <f t="shared" si="5"/>
        <v>1.6666666666666667</v>
      </c>
      <c r="G11" s="1">
        <v>28.32</v>
      </c>
      <c r="H11" s="1">
        <v>55.03</v>
      </c>
      <c r="I11" s="1">
        <v>86.46</v>
      </c>
      <c r="K11">
        <f t="shared" si="6"/>
        <v>35.783583333333333</v>
      </c>
      <c r="L11" s="2">
        <f t="shared" si="7"/>
        <v>0.35783583333333335</v>
      </c>
      <c r="M11" s="2">
        <f t="shared" si="8"/>
        <v>0.17891791666666668</v>
      </c>
      <c r="O11">
        <f t="shared" si="9"/>
        <v>0.33295841732141634</v>
      </c>
      <c r="P11">
        <f t="shared" si="1"/>
        <v>0.79917458520547535</v>
      </c>
      <c r="Q11">
        <f t="shared" si="10"/>
        <v>1.9995219185039619</v>
      </c>
      <c r="R11" s="2">
        <f t="shared" si="11"/>
        <v>0.51380223999999997</v>
      </c>
      <c r="S11" s="2">
        <f t="shared" si="2"/>
        <v>0.20223009</v>
      </c>
      <c r="T11" s="2">
        <f t="shared" si="2"/>
        <v>1.8333160000000022E-2</v>
      </c>
      <c r="U11" s="2">
        <f>SUMPRODUCT({1,5,10},O11:Q11,R11:T11)/(1^2*R11+5^2*S11+10^2*T11)</f>
        <v>0.18178571089119236</v>
      </c>
      <c r="V11" s="2">
        <f t="shared" si="12"/>
        <v>9.089285544559618E-2</v>
      </c>
    </row>
    <row r="12" spans="1:22" x14ac:dyDescent="0.35">
      <c r="A12">
        <v>80</v>
      </c>
      <c r="B12" s="4">
        <f t="shared" si="3"/>
        <v>6.2500000000000003E-3</v>
      </c>
      <c r="C12" s="3">
        <f t="shared" si="0"/>
        <v>6.25</v>
      </c>
      <c r="D12" s="1">
        <v>0.5</v>
      </c>
      <c r="E12">
        <f t="shared" si="4"/>
        <v>1.6666666666666668E-3</v>
      </c>
      <c r="F12" s="3">
        <f t="shared" si="5"/>
        <v>1.6666666666666667</v>
      </c>
      <c r="G12" s="1">
        <v>28.38</v>
      </c>
      <c r="H12" s="1">
        <v>56.19</v>
      </c>
      <c r="I12" s="1">
        <v>88.85</v>
      </c>
      <c r="K12">
        <f t="shared" si="6"/>
        <v>35.766149999999996</v>
      </c>
      <c r="L12" s="2">
        <f t="shared" si="7"/>
        <v>0.35766149999999997</v>
      </c>
      <c r="M12" s="2">
        <f t="shared" si="8"/>
        <v>0.17883074999999998</v>
      </c>
      <c r="O12">
        <f t="shared" si="9"/>
        <v>0.33379582141780478</v>
      </c>
      <c r="P12">
        <f t="shared" si="1"/>
        <v>0.82530808416228418</v>
      </c>
      <c r="Q12">
        <f t="shared" si="10"/>
        <v>2.1937306880819634</v>
      </c>
      <c r="R12" s="2">
        <f t="shared" si="11"/>
        <v>0.51294243999999989</v>
      </c>
      <c r="S12" s="2">
        <f t="shared" si="2"/>
        <v>0.19193161000000003</v>
      </c>
      <c r="T12" s="2">
        <f t="shared" si="2"/>
        <v>1.2432250000000006E-2</v>
      </c>
      <c r="U12" s="2">
        <f>SUMPRODUCT({1,5,10},O12:Q12,R12:T12)/(1^2*R12+5^2*S12+10^2*T12)</f>
        <v>0.18856810612280209</v>
      </c>
      <c r="V12" s="2">
        <f t="shared" si="12"/>
        <v>9.4284053061401044E-2</v>
      </c>
    </row>
    <row r="13" spans="1:22" x14ac:dyDescent="0.35">
      <c r="A13">
        <v>85</v>
      </c>
      <c r="B13" s="4">
        <f t="shared" si="3"/>
        <v>5.8823529411764705E-3</v>
      </c>
      <c r="C13" s="3">
        <f t="shared" si="0"/>
        <v>5.8823529411764701</v>
      </c>
      <c r="D13" s="1">
        <v>0.5</v>
      </c>
      <c r="E13">
        <f t="shared" si="4"/>
        <v>1.6666666666666668E-3</v>
      </c>
      <c r="F13" s="3">
        <f t="shared" si="5"/>
        <v>1.6666666666666667</v>
      </c>
      <c r="G13" s="1">
        <v>28.75</v>
      </c>
      <c r="H13" s="1">
        <v>53.64</v>
      </c>
      <c r="I13" s="1">
        <v>86.65</v>
      </c>
      <c r="K13">
        <f t="shared" si="6"/>
        <v>36.597483333333329</v>
      </c>
      <c r="L13" s="2">
        <f t="shared" si="7"/>
        <v>0.3659748333333333</v>
      </c>
      <c r="M13" s="2">
        <f t="shared" si="8"/>
        <v>0.18298741666666665</v>
      </c>
      <c r="O13">
        <f t="shared" si="9"/>
        <v>0.33897536683933144</v>
      </c>
      <c r="P13">
        <f t="shared" si="1"/>
        <v>0.76873316751654042</v>
      </c>
      <c r="Q13">
        <f t="shared" si="10"/>
        <v>2.013653801141833</v>
      </c>
      <c r="R13" s="2">
        <f t="shared" si="11"/>
        <v>0.50765625000000003</v>
      </c>
      <c r="S13" s="2">
        <f t="shared" si="2"/>
        <v>0.21492496</v>
      </c>
      <c r="T13" s="2">
        <f t="shared" si="2"/>
        <v>1.7822249999999994E-2</v>
      </c>
      <c r="U13" s="2">
        <f>SUMPRODUCT({1,5,10},O13:Q13,R13:T13)/(1^2*R13+5^2*S13+10^2*T13)</f>
        <v>0.17709254532245799</v>
      </c>
      <c r="V13" s="2">
        <f t="shared" si="12"/>
        <v>8.8546272661228997E-2</v>
      </c>
    </row>
    <row r="14" spans="1:22" x14ac:dyDescent="0.35">
      <c r="A14">
        <v>90</v>
      </c>
      <c r="B14" s="4">
        <f t="shared" si="3"/>
        <v>5.5555555555555558E-3</v>
      </c>
      <c r="C14" s="3">
        <f t="shared" si="0"/>
        <v>5.5555555555555554</v>
      </c>
      <c r="D14" s="1">
        <v>0.5</v>
      </c>
      <c r="E14">
        <f t="shared" si="4"/>
        <v>1.6666666666666668E-3</v>
      </c>
      <c r="F14" s="3">
        <f t="shared" si="5"/>
        <v>1.6666666666666667</v>
      </c>
      <c r="G14" s="1">
        <v>27.83</v>
      </c>
      <c r="H14" s="1">
        <v>54.63</v>
      </c>
      <c r="I14" s="1">
        <v>84.59</v>
      </c>
      <c r="K14">
        <f t="shared" si="6"/>
        <v>35.084266666666664</v>
      </c>
      <c r="L14" s="2">
        <f t="shared" si="7"/>
        <v>0.35084266666666664</v>
      </c>
      <c r="M14" s="2">
        <f t="shared" si="8"/>
        <v>0.17542133333333332</v>
      </c>
      <c r="O14">
        <f t="shared" si="9"/>
        <v>0.32614573890390952</v>
      </c>
      <c r="P14">
        <f t="shared" si="1"/>
        <v>0.79031909231221886</v>
      </c>
      <c r="Q14">
        <f t="shared" si="10"/>
        <v>1.8701535366560669</v>
      </c>
      <c r="R14" s="2">
        <f t="shared" si="11"/>
        <v>0.52085088999999996</v>
      </c>
      <c r="S14" s="2">
        <f t="shared" si="2"/>
        <v>0.20584369</v>
      </c>
      <c r="T14" s="2">
        <f t="shared" si="2"/>
        <v>2.3746810000000007E-2</v>
      </c>
      <c r="U14" s="2">
        <f>SUMPRODUCT({1,5,10},O14:Q14,R14:T14)/(1^2*R14+5^2*S14+10^2*T14)</f>
        <v>0.17749972788840071</v>
      </c>
      <c r="V14" s="2">
        <f t="shared" si="12"/>
        <v>8.8749863944200355E-2</v>
      </c>
    </row>
    <row r="15" spans="1:22" x14ac:dyDescent="0.35">
      <c r="A15">
        <v>95</v>
      </c>
      <c r="B15" s="4">
        <f t="shared" si="3"/>
        <v>5.263157894736842E-3</v>
      </c>
      <c r="C15" s="3">
        <f t="shared" si="0"/>
        <v>5.2631578947368416</v>
      </c>
      <c r="D15" s="1">
        <v>0.5</v>
      </c>
      <c r="E15">
        <f t="shared" si="4"/>
        <v>1.6666666666666668E-3</v>
      </c>
      <c r="F15" s="3">
        <f t="shared" si="5"/>
        <v>1.6666666666666667</v>
      </c>
      <c r="G15" s="1">
        <v>27.82</v>
      </c>
      <c r="H15" s="1">
        <v>54.02</v>
      </c>
      <c r="I15" s="1">
        <v>81.3</v>
      </c>
      <c r="K15">
        <f t="shared" si="6"/>
        <v>35.084199999999996</v>
      </c>
      <c r="L15" s="2">
        <f t="shared" si="7"/>
        <v>0.35084199999999993</v>
      </c>
      <c r="M15" s="2">
        <f t="shared" si="8"/>
        <v>0.17542099999999997</v>
      </c>
      <c r="O15">
        <f t="shared" si="9"/>
        <v>0.32600718677344886</v>
      </c>
      <c r="P15">
        <f t="shared" si="1"/>
        <v>0.77696366665305594</v>
      </c>
      <c r="Q15">
        <f t="shared" si="10"/>
        <v>1.6766466621275502</v>
      </c>
      <c r="R15" s="2">
        <f t="shared" si="11"/>
        <v>0.52099523999999997</v>
      </c>
      <c r="S15" s="2">
        <f t="shared" si="2"/>
        <v>0.21141603999999997</v>
      </c>
      <c r="T15" s="2">
        <f t="shared" si="2"/>
        <v>3.4969000000000014E-2</v>
      </c>
      <c r="U15" s="2">
        <f>SUMPRODUCT({1,5,10},O15:Q15,R15:T15)/(1^2*R15+5^2*S15+10^2*T15)</f>
        <v>0.16956008185035354</v>
      </c>
      <c r="V15" s="2">
        <f t="shared" si="12"/>
        <v>8.4780040925176769E-2</v>
      </c>
    </row>
    <row r="16" spans="1:22" x14ac:dyDescent="0.35">
      <c r="A16">
        <v>100</v>
      </c>
      <c r="B16" s="4">
        <f t="shared" si="3"/>
        <v>5.0000000000000001E-3</v>
      </c>
      <c r="C16" s="3">
        <f t="shared" si="0"/>
        <v>5</v>
      </c>
      <c r="D16" s="1">
        <v>0.5</v>
      </c>
      <c r="E16">
        <f t="shared" si="4"/>
        <v>1.6666666666666668E-3</v>
      </c>
      <c r="F16" s="3">
        <f t="shared" si="5"/>
        <v>1.6666666666666667</v>
      </c>
      <c r="G16" s="1">
        <v>26.9</v>
      </c>
      <c r="H16" s="1">
        <v>53.48</v>
      </c>
      <c r="I16" s="1">
        <v>82.17</v>
      </c>
      <c r="K16">
        <f t="shared" si="6"/>
        <v>33.83103333333333</v>
      </c>
      <c r="L16" s="2">
        <f t="shared" si="7"/>
        <v>0.33831033333333332</v>
      </c>
      <c r="M16" s="2">
        <f t="shared" si="8"/>
        <v>0.16915516666666666</v>
      </c>
      <c r="O16">
        <f t="shared" si="9"/>
        <v>0.31334181923235843</v>
      </c>
      <c r="P16">
        <f t="shared" si="1"/>
        <v>0.76528785833762758</v>
      </c>
      <c r="Q16">
        <f t="shared" si="10"/>
        <v>1.7242877541130424</v>
      </c>
      <c r="R16" s="2">
        <f t="shared" si="11"/>
        <v>0.53436100000000009</v>
      </c>
      <c r="S16" s="2">
        <f t="shared" si="2"/>
        <v>0.21641104000000005</v>
      </c>
      <c r="T16" s="2">
        <f t="shared" si="2"/>
        <v>3.1790889999999995E-2</v>
      </c>
      <c r="U16" s="2">
        <f>SUMPRODUCT({1,5,10},O16:Q16,R16:T16)/(1^2*R16+5^2*S16+10^2*T16)</f>
        <v>0.16919488569379038</v>
      </c>
      <c r="V16" s="2">
        <f t="shared" si="12"/>
        <v>8.4597442846895188E-2</v>
      </c>
    </row>
    <row r="17" spans="1:22" x14ac:dyDescent="0.35">
      <c r="A17">
        <v>105</v>
      </c>
      <c r="B17" s="4">
        <f t="shared" si="3"/>
        <v>4.7619047619047623E-3</v>
      </c>
      <c r="C17" s="3">
        <f t="shared" si="0"/>
        <v>4.7619047619047628</v>
      </c>
      <c r="D17" s="1">
        <v>0.5</v>
      </c>
      <c r="E17">
        <f t="shared" si="4"/>
        <v>1.6666666666666668E-3</v>
      </c>
      <c r="F17" s="3">
        <f t="shared" si="5"/>
        <v>1.6666666666666667</v>
      </c>
      <c r="G17" s="1">
        <v>27.29</v>
      </c>
      <c r="H17" s="1">
        <v>54.27</v>
      </c>
      <c r="I17" s="1">
        <v>78.489999999999995</v>
      </c>
      <c r="K17">
        <f t="shared" si="6"/>
        <v>34.222166666666666</v>
      </c>
      <c r="L17" s="2">
        <f t="shared" si="7"/>
        <v>0.34222166666666665</v>
      </c>
      <c r="M17" s="2">
        <f t="shared" si="8"/>
        <v>0.17111083333333332</v>
      </c>
      <c r="O17">
        <f t="shared" si="9"/>
        <v>0.3186912593261258</v>
      </c>
      <c r="P17">
        <f t="shared" si="1"/>
        <v>0.78241564831812771</v>
      </c>
      <c r="Q17">
        <f t="shared" si="10"/>
        <v>1.5366522427084524</v>
      </c>
      <c r="R17" s="2">
        <f t="shared" si="11"/>
        <v>0.52867441000000015</v>
      </c>
      <c r="S17" s="2">
        <f t="shared" si="2"/>
        <v>0.20912328999999993</v>
      </c>
      <c r="T17" s="2">
        <f t="shared" si="2"/>
        <v>4.6268010000000033E-2</v>
      </c>
      <c r="U17" s="2">
        <f>SUMPRODUCT({1,5,10},O17:Q17,R17:T17)/(1^2*R17+5^2*S17+10^2*T17)</f>
        <v>0.16348625924005478</v>
      </c>
      <c r="V17" s="2">
        <f t="shared" si="12"/>
        <v>8.1743129620027388E-2</v>
      </c>
    </row>
    <row r="18" spans="1:22" x14ac:dyDescent="0.35">
      <c r="A18">
        <v>110</v>
      </c>
      <c r="B18" s="4">
        <f t="shared" si="3"/>
        <v>4.5454545454545452E-3</v>
      </c>
      <c r="C18" s="3">
        <f t="shared" si="0"/>
        <v>4.545454545454545</v>
      </c>
      <c r="D18" s="1">
        <v>0.5</v>
      </c>
      <c r="E18">
        <f t="shared" si="4"/>
        <v>1.6666666666666668E-3</v>
      </c>
      <c r="F18" s="3">
        <f t="shared" si="5"/>
        <v>1.6666666666666667</v>
      </c>
      <c r="G18" s="1">
        <v>25.29</v>
      </c>
      <c r="H18" s="1">
        <v>53.06</v>
      </c>
      <c r="I18" s="1">
        <v>79.19</v>
      </c>
      <c r="K18">
        <f t="shared" si="6"/>
        <v>31.47881666666667</v>
      </c>
      <c r="L18" s="2">
        <f t="shared" si="7"/>
        <v>0.3147881666666667</v>
      </c>
      <c r="M18" s="2">
        <f t="shared" si="8"/>
        <v>0.15739408333333335</v>
      </c>
      <c r="O18">
        <f t="shared" si="9"/>
        <v>0.2915562340003815</v>
      </c>
      <c r="P18">
        <f t="shared" si="1"/>
        <v>0.7562999955652141</v>
      </c>
      <c r="Q18">
        <f t="shared" si="10"/>
        <v>1.569736545582548</v>
      </c>
      <c r="R18" s="2">
        <f t="shared" si="11"/>
        <v>0.55815840999999999</v>
      </c>
      <c r="S18" s="2">
        <f t="shared" si="2"/>
        <v>0.22033635999999993</v>
      </c>
      <c r="T18" s="2">
        <f t="shared" si="2"/>
        <v>4.3305610000000022E-2</v>
      </c>
      <c r="U18" s="2">
        <f>SUMPRODUCT({1,5,10},O18:Q18,R18:T18)/(1^2*R18+5^2*S18+10^2*T18)</f>
        <v>0.16117147204753707</v>
      </c>
      <c r="V18" s="2">
        <f t="shared" si="12"/>
        <v>8.0585736023768534E-2</v>
      </c>
    </row>
    <row r="19" spans="1:22" x14ac:dyDescent="0.35">
      <c r="A19">
        <v>115</v>
      </c>
      <c r="B19" s="4">
        <f t="shared" si="3"/>
        <v>4.3478260869565218E-3</v>
      </c>
      <c r="C19" s="3">
        <f t="shared" si="0"/>
        <v>4.3478260869565215</v>
      </c>
      <c r="D19" s="1">
        <v>0.5</v>
      </c>
      <c r="E19">
        <f t="shared" si="4"/>
        <v>1.6666666666666668E-3</v>
      </c>
      <c r="F19" s="3">
        <f t="shared" si="5"/>
        <v>1.6666666666666667</v>
      </c>
      <c r="G19" s="1">
        <v>24.25</v>
      </c>
      <c r="H19" s="1">
        <v>50.51</v>
      </c>
      <c r="I19" s="1">
        <v>78.53</v>
      </c>
      <c r="K19">
        <f t="shared" si="6"/>
        <v>30.284700000000001</v>
      </c>
      <c r="L19" s="2">
        <f t="shared" si="7"/>
        <v>0.30284700000000003</v>
      </c>
      <c r="M19" s="2">
        <f t="shared" si="8"/>
        <v>0.15142350000000002</v>
      </c>
      <c r="O19">
        <f t="shared" si="9"/>
        <v>0.27773174159861275</v>
      </c>
      <c r="P19">
        <f t="shared" si="1"/>
        <v>0.70339955702429668</v>
      </c>
      <c r="Q19">
        <f t="shared" si="10"/>
        <v>1.5385135740974016</v>
      </c>
      <c r="R19" s="2">
        <f t="shared" si="11"/>
        <v>0.57380625000000007</v>
      </c>
      <c r="S19" s="2">
        <f t="shared" si="2"/>
        <v>0.24492601</v>
      </c>
      <c r="T19" s="2">
        <f t="shared" si="2"/>
        <v>4.6096090000000006E-2</v>
      </c>
      <c r="U19" s="2">
        <f>SUMPRODUCT({1,5,10},O19:Q19,R19:T19)/(1^2*R19+5^2*S19+10^2*T19)</f>
        <v>0.15300517611820016</v>
      </c>
      <c r="V19" s="2">
        <f t="shared" si="12"/>
        <v>7.6502588059100082E-2</v>
      </c>
    </row>
    <row r="20" spans="1:22" x14ac:dyDescent="0.35">
      <c r="A20">
        <v>120</v>
      </c>
      <c r="B20" s="4">
        <f t="shared" si="3"/>
        <v>4.1666666666666666E-3</v>
      </c>
      <c r="C20" s="3">
        <f t="shared" si="0"/>
        <v>4.166666666666667</v>
      </c>
      <c r="D20" s="1">
        <v>0.5</v>
      </c>
      <c r="E20">
        <f t="shared" si="4"/>
        <v>1.6666666666666668E-3</v>
      </c>
      <c r="F20" s="3">
        <f t="shared" si="5"/>
        <v>1.6666666666666667</v>
      </c>
      <c r="G20" s="1">
        <v>25.49</v>
      </c>
      <c r="H20" s="1">
        <v>49.71</v>
      </c>
      <c r="I20" s="1">
        <v>77.599999999999994</v>
      </c>
      <c r="K20">
        <f t="shared" si="6"/>
        <v>32.179766666666666</v>
      </c>
      <c r="L20" s="2">
        <f t="shared" si="7"/>
        <v>0.32179766666666665</v>
      </c>
      <c r="M20" s="2">
        <f t="shared" si="8"/>
        <v>0.16089883333333332</v>
      </c>
      <c r="O20">
        <f t="shared" si="9"/>
        <v>0.2942368414224551</v>
      </c>
      <c r="P20">
        <f t="shared" si="1"/>
        <v>0.68736393580421795</v>
      </c>
      <c r="Q20">
        <f t="shared" si="10"/>
        <v>1.4961092271270968</v>
      </c>
      <c r="R20" s="2">
        <f t="shared" si="11"/>
        <v>0.55517401000000011</v>
      </c>
      <c r="S20" s="2">
        <f t="shared" si="2"/>
        <v>0.25290841000000003</v>
      </c>
      <c r="T20" s="2">
        <f t="shared" si="2"/>
        <v>5.017600000000004E-2</v>
      </c>
      <c r="U20" s="2">
        <f>SUMPRODUCT({1,5,10},O20:Q20,R20:T20)/(1^2*R20+5^2*S20+10^2*T20)</f>
        <v>0.14990907258982533</v>
      </c>
      <c r="V20" s="2">
        <f t="shared" si="12"/>
        <v>7.4954536294912666E-2</v>
      </c>
    </row>
    <row r="21" spans="1:22" x14ac:dyDescent="0.35">
      <c r="A21">
        <v>125</v>
      </c>
      <c r="B21" s="4">
        <f t="shared" si="3"/>
        <v>4.0000000000000001E-3</v>
      </c>
      <c r="C21" s="3">
        <f t="shared" si="0"/>
        <v>4</v>
      </c>
      <c r="D21" s="1">
        <v>0.5</v>
      </c>
      <c r="E21">
        <f t="shared" si="4"/>
        <v>1.6666666666666668E-3</v>
      </c>
      <c r="F21" s="3">
        <f t="shared" si="5"/>
        <v>1.6666666666666667</v>
      </c>
      <c r="G21" s="1">
        <v>24.35</v>
      </c>
      <c r="H21" s="1">
        <v>50.85</v>
      </c>
      <c r="I21" s="1">
        <v>76.989999999999995</v>
      </c>
      <c r="K21">
        <f t="shared" si="6"/>
        <v>30.354966666666662</v>
      </c>
      <c r="L21" s="2">
        <f t="shared" si="7"/>
        <v>0.30354966666666661</v>
      </c>
      <c r="M21" s="2">
        <f t="shared" si="8"/>
        <v>0.1517748333333333</v>
      </c>
      <c r="O21">
        <f t="shared" si="9"/>
        <v>0.27905274575372652</v>
      </c>
      <c r="P21">
        <f t="shared" si="1"/>
        <v>0.7102933393949159</v>
      </c>
      <c r="Q21">
        <f t="shared" si="10"/>
        <v>1.4692412819408165</v>
      </c>
      <c r="R21" s="2">
        <f t="shared" si="11"/>
        <v>0.57229224999999995</v>
      </c>
      <c r="S21" s="2">
        <f t="shared" si="2"/>
        <v>0.24157224999999996</v>
      </c>
      <c r="T21" s="2">
        <f t="shared" si="2"/>
        <v>5.2946010000000036E-2</v>
      </c>
      <c r="U21" s="2">
        <f>SUMPRODUCT({1,5,10},O21:Q21,R21:T21)/(1^2*R21+5^2*S21+10^2*T21)</f>
        <v>0.15080716231781668</v>
      </c>
      <c r="V21" s="2">
        <f t="shared" si="12"/>
        <v>7.5403581158908342E-2</v>
      </c>
    </row>
    <row r="22" spans="1:22" x14ac:dyDescent="0.35">
      <c r="A22">
        <v>130</v>
      </c>
      <c r="B22" s="4">
        <f t="shared" si="3"/>
        <v>3.8461538461538464E-3</v>
      </c>
      <c r="C22" s="3">
        <f t="shared" si="0"/>
        <v>3.8461538461538463</v>
      </c>
      <c r="D22" s="1">
        <v>0.5</v>
      </c>
      <c r="E22">
        <f t="shared" si="4"/>
        <v>1.6666666666666668E-3</v>
      </c>
      <c r="F22" s="3">
        <f t="shared" si="5"/>
        <v>1.6666666666666667</v>
      </c>
      <c r="G22" s="1">
        <v>24.15</v>
      </c>
      <c r="H22" s="1">
        <v>51</v>
      </c>
      <c r="I22" s="1">
        <v>75.59</v>
      </c>
      <c r="K22">
        <f t="shared" si="6"/>
        <v>30.015550000000001</v>
      </c>
      <c r="L22" s="2">
        <f t="shared" si="7"/>
        <v>0.30015550000000002</v>
      </c>
      <c r="M22" s="2">
        <f t="shared" si="8"/>
        <v>0.15007775000000001</v>
      </c>
      <c r="O22">
        <f t="shared" si="9"/>
        <v>0.27641248019355019</v>
      </c>
      <c r="P22">
        <f t="shared" si="1"/>
        <v>0.71334988787746478</v>
      </c>
      <c r="Q22">
        <f t="shared" si="10"/>
        <v>1.4101773015832226</v>
      </c>
      <c r="R22" s="2">
        <f t="shared" si="11"/>
        <v>0.57532224999999992</v>
      </c>
      <c r="S22" s="2">
        <f t="shared" si="11"/>
        <v>0.24009999999999998</v>
      </c>
      <c r="T22" s="2">
        <f t="shared" si="11"/>
        <v>5.9584810000000002E-2</v>
      </c>
      <c r="U22" s="2">
        <f>SUMPRODUCT({1,5,10},O22:Q22,R22:T22)/(1^2*R22+5^2*S22+10^2*T22)</f>
        <v>0.14802244483368096</v>
      </c>
      <c r="V22" s="2">
        <f t="shared" si="12"/>
        <v>7.401122241684048E-2</v>
      </c>
    </row>
    <row r="23" spans="1:22" x14ac:dyDescent="0.35">
      <c r="A23">
        <v>135</v>
      </c>
      <c r="B23" s="4">
        <f t="shared" si="3"/>
        <v>3.7037037037037038E-3</v>
      </c>
      <c r="C23" s="3">
        <f t="shared" si="0"/>
        <v>3.7037037037037037</v>
      </c>
      <c r="D23" s="1">
        <v>0.5</v>
      </c>
      <c r="E23">
        <f t="shared" si="4"/>
        <v>1.6666666666666668E-3</v>
      </c>
      <c r="F23" s="3">
        <f t="shared" si="5"/>
        <v>1.6666666666666667</v>
      </c>
      <c r="G23" s="1">
        <v>24.15</v>
      </c>
      <c r="H23" s="1">
        <v>51.17</v>
      </c>
      <c r="I23" s="1">
        <v>74.22</v>
      </c>
      <c r="K23">
        <f t="shared" si="6"/>
        <v>29.965766666666667</v>
      </c>
      <c r="L23" s="2">
        <f t="shared" si="7"/>
        <v>0.29965766666666666</v>
      </c>
      <c r="M23" s="2">
        <f t="shared" si="8"/>
        <v>0.14982883333333333</v>
      </c>
      <c r="O23">
        <f t="shared" si="9"/>
        <v>0.27641248019355019</v>
      </c>
      <c r="P23">
        <f t="shared" si="1"/>
        <v>0.71682530791452259</v>
      </c>
      <c r="Q23">
        <f t="shared" si="10"/>
        <v>1.3555711884770498</v>
      </c>
      <c r="R23" s="2">
        <f t="shared" si="11"/>
        <v>0.57532224999999992</v>
      </c>
      <c r="S23" s="2">
        <f t="shared" si="11"/>
        <v>0.23843688999999996</v>
      </c>
      <c r="T23" s="2">
        <f t="shared" si="11"/>
        <v>6.6460840000000035E-2</v>
      </c>
      <c r="U23" s="2">
        <f>SUMPRODUCT({1,5,10},O23:Q23,R23:T23)/(1^2*R23+5^2*S23+10^2*T23)</f>
        <v>0.14523520895075706</v>
      </c>
      <c r="V23" s="2">
        <f t="shared" si="12"/>
        <v>7.261760447537853E-2</v>
      </c>
    </row>
    <row r="24" spans="1:22" x14ac:dyDescent="0.35">
      <c r="A24">
        <v>140</v>
      </c>
      <c r="B24" s="4">
        <f t="shared" si="3"/>
        <v>3.5714285714285713E-3</v>
      </c>
      <c r="C24" s="3">
        <f t="shared" si="0"/>
        <v>3.5714285714285712</v>
      </c>
      <c r="D24" s="1">
        <v>0.5</v>
      </c>
      <c r="E24">
        <f t="shared" si="4"/>
        <v>1.6666666666666668E-3</v>
      </c>
      <c r="F24" s="3">
        <f t="shared" si="5"/>
        <v>1.6666666666666667</v>
      </c>
      <c r="G24" s="1">
        <v>22.73</v>
      </c>
      <c r="H24" s="1">
        <v>51.77</v>
      </c>
      <c r="I24" s="1">
        <v>73.290000000000006</v>
      </c>
      <c r="K24">
        <f t="shared" si="6"/>
        <v>27.797333333333334</v>
      </c>
      <c r="L24" s="2">
        <f t="shared" si="7"/>
        <v>0.27797333333333335</v>
      </c>
      <c r="M24" s="2">
        <f t="shared" si="8"/>
        <v>0.13898666666666668</v>
      </c>
      <c r="O24">
        <f t="shared" si="9"/>
        <v>0.25786440404259892</v>
      </c>
      <c r="P24">
        <f t="shared" si="1"/>
        <v>0.729188951907211</v>
      </c>
      <c r="Q24">
        <f t="shared" si="10"/>
        <v>1.3201321588662223</v>
      </c>
      <c r="R24" s="2">
        <f t="shared" si="11"/>
        <v>0.59706528999999997</v>
      </c>
      <c r="S24" s="2">
        <f t="shared" si="11"/>
        <v>0.23261328999999994</v>
      </c>
      <c r="T24" s="2">
        <f t="shared" si="11"/>
        <v>7.1342409999999939E-2</v>
      </c>
      <c r="U24" s="2">
        <f>SUMPRODUCT({1,5,10},O24:Q24,R24:T24)/(1^2*R24+5^2*S24+10^2*T24)</f>
        <v>0.14349472619607548</v>
      </c>
      <c r="V24" s="2">
        <f t="shared" si="12"/>
        <v>7.1747363098037739E-2</v>
      </c>
    </row>
    <row r="25" spans="1:22" x14ac:dyDescent="0.35">
      <c r="A25">
        <v>145</v>
      </c>
      <c r="B25" s="4">
        <f t="shared" si="3"/>
        <v>3.4482758620689655E-3</v>
      </c>
      <c r="C25" s="3">
        <f t="shared" si="0"/>
        <v>3.4482758620689653</v>
      </c>
      <c r="D25" s="1">
        <v>0.5</v>
      </c>
      <c r="E25">
        <f t="shared" si="4"/>
        <v>1.6666666666666668E-3</v>
      </c>
      <c r="F25" s="3">
        <f t="shared" si="5"/>
        <v>1.6666666666666667</v>
      </c>
      <c r="G25" s="1">
        <v>21.14</v>
      </c>
      <c r="H25" s="1">
        <v>52</v>
      </c>
      <c r="I25" s="1">
        <v>72.75</v>
      </c>
      <c r="K25">
        <f t="shared" si="6"/>
        <v>25.4375</v>
      </c>
      <c r="L25" s="2">
        <f t="shared" si="7"/>
        <v>0.25437500000000002</v>
      </c>
      <c r="M25" s="2">
        <f t="shared" si="8"/>
        <v>0.12718750000000001</v>
      </c>
      <c r="O25">
        <f t="shared" si="9"/>
        <v>0.23749605753861028</v>
      </c>
      <c r="P25">
        <f t="shared" si="1"/>
        <v>0.73396917508020043</v>
      </c>
      <c r="Q25">
        <f t="shared" si="10"/>
        <v>1.3001166648788385</v>
      </c>
      <c r="R25" s="2">
        <f t="shared" si="11"/>
        <v>0.62188995999999996</v>
      </c>
      <c r="S25" s="2">
        <f t="shared" si="11"/>
        <v>0.23039999999999999</v>
      </c>
      <c r="T25" s="2">
        <f t="shared" si="11"/>
        <v>7.4256249999999968E-2</v>
      </c>
      <c r="U25" s="2">
        <f>SUMPRODUCT({1,5,10},O25:Q25,R25:T25)/(1^2*R25+5^2*S25+10^2*T25)</f>
        <v>0.14185367823634265</v>
      </c>
      <c r="V25" s="2">
        <f t="shared" si="12"/>
        <v>7.0926839118171325E-2</v>
      </c>
    </row>
    <row r="26" spans="1:22" x14ac:dyDescent="0.35">
      <c r="A26">
        <v>150</v>
      </c>
      <c r="B26" s="4">
        <f t="shared" si="3"/>
        <v>3.3333333333333335E-3</v>
      </c>
      <c r="C26" s="3">
        <f t="shared" si="0"/>
        <v>3.3333333333333335</v>
      </c>
      <c r="D26" s="1">
        <v>0.5</v>
      </c>
      <c r="E26">
        <f t="shared" si="4"/>
        <v>1.6666666666666668E-3</v>
      </c>
      <c r="F26" s="3">
        <f t="shared" si="5"/>
        <v>1.6666666666666667</v>
      </c>
      <c r="G26" s="1">
        <v>18.760000000000002</v>
      </c>
      <c r="H26" s="1">
        <v>51.67</v>
      </c>
      <c r="I26" s="1">
        <v>69.510000000000005</v>
      </c>
      <c r="K26">
        <f t="shared" si="6"/>
        <v>21.945316666666667</v>
      </c>
      <c r="L26" s="2">
        <f t="shared" si="7"/>
        <v>0.21945316666666667</v>
      </c>
      <c r="M26" s="2">
        <f t="shared" si="8"/>
        <v>0.10972658333333334</v>
      </c>
      <c r="O26">
        <f t="shared" si="9"/>
        <v>0.20776244927590742</v>
      </c>
      <c r="P26">
        <f t="shared" si="1"/>
        <v>0.72711770013109878</v>
      </c>
      <c r="Q26">
        <f t="shared" si="10"/>
        <v>1.1877714249879281</v>
      </c>
      <c r="R26" s="2">
        <f t="shared" si="11"/>
        <v>0.65999375999999998</v>
      </c>
      <c r="S26" s="2">
        <f t="shared" si="11"/>
        <v>0.23357888999999996</v>
      </c>
      <c r="T26" s="2">
        <f t="shared" si="11"/>
        <v>9.2964009999999972E-2</v>
      </c>
      <c r="U26" s="2">
        <f>SUMPRODUCT({1,5,10},O26:Q26,R26:T26)/(1^2*R26+5^2*S26+10^2*T26)</f>
        <v>0.13234592261024675</v>
      </c>
      <c r="V26" s="2">
        <f t="shared" si="12"/>
        <v>6.6172961305123373E-2</v>
      </c>
    </row>
  </sheetData>
  <pageMargins left="0.7" right="0.7" top="0.75" bottom="0.75" header="0.3" footer="0.3"/>
  <pageSetup scale="5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A5" sqref="A5:L5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</row>
    <row r="2" spans="1:22" x14ac:dyDescent="0.35">
      <c r="A2" s="5" t="s">
        <v>0</v>
      </c>
      <c r="D2">
        <v>0.7</v>
      </c>
    </row>
    <row r="3" spans="1:22" x14ac:dyDescent="0.35">
      <c r="A3" s="5" t="s">
        <v>115</v>
      </c>
      <c r="D3" t="s">
        <v>135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O5" s="6" t="s">
        <v>66</v>
      </c>
      <c r="P5" s="6" t="s">
        <v>67</v>
      </c>
      <c r="Q5" s="6" t="s">
        <v>68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1.3999999999999999E-2</v>
      </c>
      <c r="C6" s="3">
        <f t="shared" ref="C6:C26" si="0">B6*1000</f>
        <v>13.999999999999998</v>
      </c>
      <c r="D6" s="1">
        <v>0.7</v>
      </c>
      <c r="E6">
        <f>D6/300</f>
        <v>2.3333333333333331E-3</v>
      </c>
      <c r="F6" s="3">
        <f>E6*1000</f>
        <v>2.333333333333333</v>
      </c>
      <c r="G6">
        <v>47.19</v>
      </c>
      <c r="H6">
        <v>89.34</v>
      </c>
      <c r="I6">
        <v>98.31</v>
      </c>
      <c r="K6">
        <f>35*G6/24-79*H6/600+I6/50</f>
        <v>59.021849999999993</v>
      </c>
      <c r="L6" s="2">
        <f>K6/100</f>
        <v>0.59021849999999998</v>
      </c>
      <c r="M6" s="2">
        <f>L6*D6</f>
        <v>0.41315294999999996</v>
      </c>
      <c r="O6">
        <f>-LN(1-G6/100)</f>
        <v>0.6384696192692495</v>
      </c>
      <c r="P6">
        <f t="shared" ref="P6:P26" si="1">-LN(1-H6/100)</f>
        <v>2.2386717672503935</v>
      </c>
      <c r="Q6">
        <f>-LN(1-MIN(I6,99.99)/100)</f>
        <v>4.0804416570531075</v>
      </c>
      <c r="R6" s="2">
        <f>EXP(-2*O6)</f>
        <v>0.27888961000000007</v>
      </c>
      <c r="S6" s="2">
        <f t="shared" ref="S6:T21" si="2">EXP(-2*P6)</f>
        <v>1.1363559999999986E-2</v>
      </c>
      <c r="T6" s="2">
        <f t="shared" si="2"/>
        <v>2.8561000000000103E-4</v>
      </c>
      <c r="U6" s="2">
        <f>SUMPRODUCT({1,5,10},O6:Q6,R6:T6)/(1^2*R6+5^2*S6+10^2*T6)</f>
        <v>0.53574281740632435</v>
      </c>
      <c r="V6" s="2">
        <f>U6*D6</f>
        <v>0.37501997218442701</v>
      </c>
    </row>
    <row r="7" spans="1:22" x14ac:dyDescent="0.35">
      <c r="A7">
        <v>55</v>
      </c>
      <c r="B7" s="4">
        <f t="shared" ref="B7:B26" si="3">D7/A7</f>
        <v>1.2727272727272726E-2</v>
      </c>
      <c r="C7" s="3">
        <f t="shared" si="0"/>
        <v>12.727272727272727</v>
      </c>
      <c r="D7" s="1">
        <v>0.7</v>
      </c>
      <c r="E7">
        <f t="shared" ref="E7:E26" si="4">D7/300</f>
        <v>2.3333333333333331E-3</v>
      </c>
      <c r="F7" s="3">
        <f t="shared" ref="F7:F26" si="5">E7*1000</f>
        <v>2.333333333333333</v>
      </c>
      <c r="G7">
        <v>46.85</v>
      </c>
      <c r="H7">
        <v>87.8</v>
      </c>
      <c r="I7">
        <v>98.04</v>
      </c>
      <c r="K7">
        <f t="shared" ref="K7:K26" si="6">35*G7/24-79*H7/600+I7/50</f>
        <v>58.723383333333338</v>
      </c>
      <c r="L7" s="2">
        <f t="shared" ref="L7:L26" si="7">K7/100</f>
        <v>0.58723383333333334</v>
      </c>
      <c r="M7" s="2">
        <f t="shared" ref="M7:M26" si="8">L7*D7</f>
        <v>0.41106368333333332</v>
      </c>
      <c r="O7">
        <f t="shared" ref="O7:O26" si="9">-LN(1-G7/100)</f>
        <v>0.63205208120013445</v>
      </c>
      <c r="P7">
        <f t="shared" si="1"/>
        <v>2.1037342342488805</v>
      </c>
      <c r="Q7">
        <f t="shared" ref="Q7:Q26" si="10">-LN(1-MIN(I7,99.99)/100)</f>
        <v>3.9322257127456681</v>
      </c>
      <c r="R7" s="2">
        <f t="shared" ref="R7:T26" si="11">EXP(-2*O7)</f>
        <v>0.28249225</v>
      </c>
      <c r="S7" s="2">
        <f t="shared" si="2"/>
        <v>1.4884E-2</v>
      </c>
      <c r="T7" s="2">
        <f t="shared" si="2"/>
        <v>3.8415999999999798E-4</v>
      </c>
      <c r="U7" s="2">
        <f>SUMPRODUCT({1,5,10},O7:Q7,R7:T7)/(1^2*R7+5^2*S7+10^2*T7)</f>
        <v>0.50535582303139126</v>
      </c>
      <c r="V7" s="2">
        <f t="shared" ref="V7:V26" si="12">U7*D7</f>
        <v>0.35374907612197387</v>
      </c>
    </row>
    <row r="8" spans="1:22" x14ac:dyDescent="0.35">
      <c r="A8">
        <v>60</v>
      </c>
      <c r="B8" s="4">
        <f t="shared" si="3"/>
        <v>1.1666666666666665E-2</v>
      </c>
      <c r="C8" s="3">
        <f t="shared" si="0"/>
        <v>11.666666666666666</v>
      </c>
      <c r="D8" s="1">
        <v>0.7</v>
      </c>
      <c r="E8">
        <f t="shared" si="4"/>
        <v>2.3333333333333331E-3</v>
      </c>
      <c r="F8" s="3">
        <f t="shared" si="5"/>
        <v>2.333333333333333</v>
      </c>
      <c r="G8">
        <v>44.86</v>
      </c>
      <c r="H8">
        <v>85.63</v>
      </c>
      <c r="I8">
        <v>97.85</v>
      </c>
      <c r="K8">
        <f t="shared" si="6"/>
        <v>56.103216666666668</v>
      </c>
      <c r="L8" s="2">
        <f t="shared" si="7"/>
        <v>0.56103216666666667</v>
      </c>
      <c r="M8" s="2">
        <f t="shared" si="8"/>
        <v>0.39272251666666663</v>
      </c>
      <c r="O8">
        <f t="shared" si="9"/>
        <v>0.59529478039244066</v>
      </c>
      <c r="P8">
        <f t="shared" si="1"/>
        <v>1.9400274858971576</v>
      </c>
      <c r="Q8">
        <f t="shared" si="10"/>
        <v>3.8397023438485163</v>
      </c>
      <c r="R8" s="2">
        <f t="shared" si="11"/>
        <v>0.30404196</v>
      </c>
      <c r="S8" s="2">
        <f t="shared" si="2"/>
        <v>2.0649690000000009E-2</v>
      </c>
      <c r="T8" s="2">
        <f t="shared" si="2"/>
        <v>4.622500000000034E-4</v>
      </c>
      <c r="U8" s="2">
        <f>SUMPRODUCT({1,5,10},O8:Q8,R8:T8)/(1^2*R8+5^2*S8+10^2*T8)</f>
        <v>0.46052418389067706</v>
      </c>
      <c r="V8" s="2">
        <f t="shared" si="12"/>
        <v>0.32236692872347394</v>
      </c>
    </row>
    <row r="9" spans="1:22" x14ac:dyDescent="0.35">
      <c r="A9">
        <v>65</v>
      </c>
      <c r="B9" s="4">
        <f t="shared" si="3"/>
        <v>1.0769230769230769E-2</v>
      </c>
      <c r="C9" s="3">
        <f t="shared" si="0"/>
        <v>10.769230769230768</v>
      </c>
      <c r="D9" s="1">
        <v>0.7</v>
      </c>
      <c r="E9">
        <f t="shared" si="4"/>
        <v>2.3333333333333331E-3</v>
      </c>
      <c r="F9" s="3">
        <f t="shared" si="5"/>
        <v>2.333333333333333</v>
      </c>
      <c r="G9">
        <v>42.57</v>
      </c>
      <c r="H9">
        <v>84.34</v>
      </c>
      <c r="I9">
        <v>97.37</v>
      </c>
      <c r="K9">
        <f t="shared" si="6"/>
        <v>52.923883333333336</v>
      </c>
      <c r="L9" s="2">
        <f t="shared" si="7"/>
        <v>0.52923883333333333</v>
      </c>
      <c r="M9" s="2">
        <f t="shared" si="8"/>
        <v>0.37046718333333328</v>
      </c>
      <c r="O9">
        <f t="shared" si="9"/>
        <v>0.55460337111188618</v>
      </c>
      <c r="P9">
        <f t="shared" si="1"/>
        <v>1.8540604954254345</v>
      </c>
      <c r="Q9">
        <f t="shared" si="10"/>
        <v>3.6381863397984184</v>
      </c>
      <c r="R9" s="2">
        <f t="shared" si="11"/>
        <v>0.32982049000000002</v>
      </c>
      <c r="S9" s="2">
        <f t="shared" si="2"/>
        <v>2.4523559999999993E-2</v>
      </c>
      <c r="T9" s="2">
        <f t="shared" si="2"/>
        <v>6.9168999999999969E-4</v>
      </c>
      <c r="U9" s="2">
        <f>SUMPRODUCT({1,5,10},O9:Q9,R9:T9)/(1^2*R9+5^2*S9+10^2*T9)</f>
        <v>0.43022883109145288</v>
      </c>
      <c r="V9" s="2">
        <f t="shared" si="12"/>
        <v>0.30116018176401699</v>
      </c>
    </row>
    <row r="10" spans="1:22" x14ac:dyDescent="0.35">
      <c r="A10">
        <v>70</v>
      </c>
      <c r="B10" s="4">
        <f t="shared" si="3"/>
        <v>0.01</v>
      </c>
      <c r="C10" s="3">
        <f t="shared" si="0"/>
        <v>10</v>
      </c>
      <c r="D10" s="1">
        <v>0.7</v>
      </c>
      <c r="E10">
        <f t="shared" si="4"/>
        <v>2.3333333333333331E-3</v>
      </c>
      <c r="F10" s="3">
        <f t="shared" si="5"/>
        <v>2.333333333333333</v>
      </c>
      <c r="G10">
        <v>43.13</v>
      </c>
      <c r="H10">
        <v>84.21</v>
      </c>
      <c r="I10">
        <v>97.06</v>
      </c>
      <c r="K10">
        <f t="shared" si="6"/>
        <v>53.75146666666668</v>
      </c>
      <c r="L10" s="2">
        <f t="shared" si="7"/>
        <v>0.53751466666666681</v>
      </c>
      <c r="M10" s="2">
        <f t="shared" si="8"/>
        <v>0.37626026666666673</v>
      </c>
      <c r="O10">
        <f t="shared" si="9"/>
        <v>0.56440222466938306</v>
      </c>
      <c r="P10">
        <f t="shared" si="1"/>
        <v>1.8457933577205403</v>
      </c>
      <c r="Q10">
        <f t="shared" si="10"/>
        <v>3.5267606046375017</v>
      </c>
      <c r="R10" s="2">
        <f t="shared" si="11"/>
        <v>0.32341968999999998</v>
      </c>
      <c r="S10" s="2">
        <f t="shared" si="2"/>
        <v>2.4932410000000016E-2</v>
      </c>
      <c r="T10" s="2">
        <f t="shared" si="2"/>
        <v>8.6435999999999891E-4</v>
      </c>
      <c r="U10" s="2">
        <f>SUMPRODUCT({1,5,10},O10:Q10,R10:T10)/(1^2*R10+5^2*S10+10^2*T10)</f>
        <v>0.42889827005906977</v>
      </c>
      <c r="V10" s="2">
        <f t="shared" si="12"/>
        <v>0.30022878904134881</v>
      </c>
    </row>
    <row r="11" spans="1:22" x14ac:dyDescent="0.35">
      <c r="A11">
        <v>75</v>
      </c>
      <c r="B11" s="4">
        <f t="shared" si="3"/>
        <v>9.3333333333333324E-3</v>
      </c>
      <c r="C11" s="3">
        <f t="shared" si="0"/>
        <v>9.3333333333333321</v>
      </c>
      <c r="D11" s="1">
        <v>0.7</v>
      </c>
      <c r="E11">
        <f t="shared" si="4"/>
        <v>2.3333333333333331E-3</v>
      </c>
      <c r="F11" s="3">
        <f t="shared" si="5"/>
        <v>2.333333333333333</v>
      </c>
      <c r="G11">
        <v>42.75</v>
      </c>
      <c r="H11">
        <v>83.49</v>
      </c>
      <c r="I11">
        <v>96.6</v>
      </c>
      <c r="K11">
        <f t="shared" si="6"/>
        <v>53.282899999999998</v>
      </c>
      <c r="L11" s="2">
        <f t="shared" si="7"/>
        <v>0.532829</v>
      </c>
      <c r="M11" s="2">
        <f t="shared" si="8"/>
        <v>0.37298029999999999</v>
      </c>
      <c r="O11">
        <f t="shared" si="9"/>
        <v>0.55774254355374231</v>
      </c>
      <c r="P11">
        <f t="shared" si="1"/>
        <v>1.8012039280560546</v>
      </c>
      <c r="Q11">
        <f t="shared" si="10"/>
        <v>3.3813947543659748</v>
      </c>
      <c r="R11" s="2">
        <f t="shared" si="11"/>
        <v>0.32775625000000003</v>
      </c>
      <c r="S11" s="2">
        <f t="shared" si="2"/>
        <v>2.725801000000001E-2</v>
      </c>
      <c r="T11" s="2">
        <f t="shared" si="2"/>
        <v>1.1560000000000021E-3</v>
      </c>
      <c r="U11" s="2">
        <f>SUMPRODUCT({1,5,10},O11:Q11,R11:T11)/(1^2*R11+5^2*S11+10^2*T11)</f>
        <v>0.41551920380622176</v>
      </c>
      <c r="V11" s="2">
        <f t="shared" si="12"/>
        <v>0.29086344266435521</v>
      </c>
    </row>
    <row r="12" spans="1:22" x14ac:dyDescent="0.35">
      <c r="A12">
        <v>80</v>
      </c>
      <c r="B12" s="4">
        <f t="shared" si="3"/>
        <v>8.7499999999999991E-3</v>
      </c>
      <c r="C12" s="3">
        <f t="shared" si="0"/>
        <v>8.7499999999999982</v>
      </c>
      <c r="D12" s="1">
        <v>0.7</v>
      </c>
      <c r="E12">
        <f t="shared" si="4"/>
        <v>2.3333333333333331E-3</v>
      </c>
      <c r="F12" s="3">
        <f t="shared" si="5"/>
        <v>2.333333333333333</v>
      </c>
      <c r="G12">
        <v>41.83</v>
      </c>
      <c r="H12">
        <v>83.13</v>
      </c>
      <c r="I12">
        <v>96.39</v>
      </c>
      <c r="K12">
        <f t="shared" si="6"/>
        <v>51.984433333333328</v>
      </c>
      <c r="L12" s="2">
        <f t="shared" si="7"/>
        <v>0.51984433333333324</v>
      </c>
      <c r="M12" s="2">
        <f t="shared" si="8"/>
        <v>0.36389103333333322</v>
      </c>
      <c r="O12">
        <f t="shared" si="9"/>
        <v>0.54180042806542128</v>
      </c>
      <c r="P12">
        <f t="shared" si="1"/>
        <v>1.779633289430214</v>
      </c>
      <c r="Q12">
        <f t="shared" si="10"/>
        <v>3.3214624136433013</v>
      </c>
      <c r="R12" s="2">
        <f t="shared" si="11"/>
        <v>0.33837488999999998</v>
      </c>
      <c r="S12" s="2">
        <f t="shared" si="2"/>
        <v>2.8459690000000024E-2</v>
      </c>
      <c r="T12" s="2">
        <f t="shared" si="2"/>
        <v>1.3032100000000013E-3</v>
      </c>
      <c r="U12" s="2">
        <f>SUMPRODUCT({1,5,10},O12:Q12,R12:T12)/(1^2*R12+5^2*S12+10^2*T12)</f>
        <v>0.40659309559215834</v>
      </c>
      <c r="V12" s="2">
        <f t="shared" si="12"/>
        <v>0.28461516691451083</v>
      </c>
    </row>
    <row r="13" spans="1:22" x14ac:dyDescent="0.35">
      <c r="A13">
        <v>85</v>
      </c>
      <c r="B13" s="4">
        <f t="shared" si="3"/>
        <v>8.2352941176470577E-3</v>
      </c>
      <c r="C13" s="3">
        <f t="shared" si="0"/>
        <v>8.235294117647058</v>
      </c>
      <c r="D13" s="1">
        <v>0.7</v>
      </c>
      <c r="E13">
        <f t="shared" si="4"/>
        <v>2.3333333333333331E-3</v>
      </c>
      <c r="F13" s="3">
        <f t="shared" si="5"/>
        <v>2.333333333333333</v>
      </c>
      <c r="G13">
        <v>39.76</v>
      </c>
      <c r="H13">
        <v>82.14</v>
      </c>
      <c r="I13">
        <v>96.14</v>
      </c>
      <c r="K13">
        <f t="shared" si="6"/>
        <v>49.091033333333328</v>
      </c>
      <c r="L13" s="2">
        <f t="shared" si="7"/>
        <v>0.49091033333333328</v>
      </c>
      <c r="M13" s="2">
        <f t="shared" si="8"/>
        <v>0.34363723333333329</v>
      </c>
      <c r="O13">
        <f t="shared" si="9"/>
        <v>0.50683360249645315</v>
      </c>
      <c r="P13">
        <f t="shared" si="1"/>
        <v>1.7226066105397384</v>
      </c>
      <c r="Q13">
        <f t="shared" si="10"/>
        <v>3.2545030025113526</v>
      </c>
      <c r="R13" s="2">
        <f t="shared" si="11"/>
        <v>0.36288576000000006</v>
      </c>
      <c r="S13" s="2">
        <f t="shared" si="2"/>
        <v>3.1897959999999996E-2</v>
      </c>
      <c r="T13" s="2">
        <f t="shared" si="2"/>
        <v>1.4899599999999979E-3</v>
      </c>
      <c r="U13" s="2">
        <f>SUMPRODUCT({1,5,10},O13:Q13,R13:T13)/(1^2*R13+5^2*S13+10^2*T13)</f>
        <v>0.38733656098123143</v>
      </c>
      <c r="V13" s="2">
        <f t="shared" si="12"/>
        <v>0.27113559268686199</v>
      </c>
    </row>
    <row r="14" spans="1:22" x14ac:dyDescent="0.35">
      <c r="A14">
        <v>90</v>
      </c>
      <c r="B14" s="4">
        <f t="shared" si="3"/>
        <v>7.7777777777777776E-3</v>
      </c>
      <c r="C14" s="3">
        <f t="shared" si="0"/>
        <v>7.7777777777777777</v>
      </c>
      <c r="D14" s="1">
        <v>0.7</v>
      </c>
      <c r="E14">
        <f t="shared" si="4"/>
        <v>2.3333333333333331E-3</v>
      </c>
      <c r="F14" s="3">
        <f t="shared" si="5"/>
        <v>2.333333333333333</v>
      </c>
      <c r="G14">
        <v>39.82</v>
      </c>
      <c r="H14">
        <v>81.75</v>
      </c>
      <c r="I14">
        <v>95.85</v>
      </c>
      <c r="K14">
        <f t="shared" si="6"/>
        <v>49.224083333333333</v>
      </c>
      <c r="L14" s="2">
        <f t="shared" si="7"/>
        <v>0.49224083333333335</v>
      </c>
      <c r="M14" s="2">
        <f t="shared" si="8"/>
        <v>0.34456858333333334</v>
      </c>
      <c r="O14">
        <f t="shared" si="9"/>
        <v>0.50783011478619222</v>
      </c>
      <c r="P14">
        <f t="shared" si="1"/>
        <v>1.701005105959591</v>
      </c>
      <c r="Q14">
        <f t="shared" si="10"/>
        <v>3.1820618517454822</v>
      </c>
      <c r="R14" s="2">
        <f t="shared" si="11"/>
        <v>0.36216324</v>
      </c>
      <c r="S14" s="2">
        <f t="shared" si="2"/>
        <v>3.3306249999999989E-2</v>
      </c>
      <c r="T14" s="2">
        <f t="shared" si="2"/>
        <v>1.7222500000000078E-3</v>
      </c>
      <c r="U14" s="2">
        <f>SUMPRODUCT({1,5,10},O14:Q14,R14:T14)/(1^2*R14+5^2*S14+10^2*T14)</f>
        <v>0.38183904792598156</v>
      </c>
      <c r="V14" s="2">
        <f t="shared" si="12"/>
        <v>0.26728733354818707</v>
      </c>
    </row>
    <row r="15" spans="1:22" x14ac:dyDescent="0.35">
      <c r="A15">
        <v>95</v>
      </c>
      <c r="B15" s="4">
        <f t="shared" si="3"/>
        <v>7.3684210526315788E-3</v>
      </c>
      <c r="C15" s="3">
        <f t="shared" si="0"/>
        <v>7.3684210526315788</v>
      </c>
      <c r="D15" s="1">
        <v>0.7</v>
      </c>
      <c r="E15">
        <f t="shared" si="4"/>
        <v>2.3333333333333331E-3</v>
      </c>
      <c r="F15" s="3">
        <f t="shared" si="5"/>
        <v>2.333333333333333</v>
      </c>
      <c r="G15">
        <v>38.68</v>
      </c>
      <c r="H15">
        <v>81.56</v>
      </c>
      <c r="I15">
        <v>95.53</v>
      </c>
      <c r="K15">
        <f t="shared" si="6"/>
        <v>47.580200000000005</v>
      </c>
      <c r="L15" s="2">
        <f t="shared" si="7"/>
        <v>0.47580200000000006</v>
      </c>
      <c r="M15" s="2">
        <f t="shared" si="8"/>
        <v>0.33306140000000001</v>
      </c>
      <c r="O15">
        <f t="shared" si="9"/>
        <v>0.48906413198447807</v>
      </c>
      <c r="P15">
        <f t="shared" si="1"/>
        <v>1.6906479678596436</v>
      </c>
      <c r="Q15">
        <f t="shared" si="10"/>
        <v>3.1077817773626149</v>
      </c>
      <c r="R15" s="2">
        <f t="shared" si="11"/>
        <v>0.37601423999999994</v>
      </c>
      <c r="S15" s="2">
        <f t="shared" si="2"/>
        <v>3.4003360000000003E-2</v>
      </c>
      <c r="T15" s="2">
        <f t="shared" si="2"/>
        <v>1.9980899999999962E-3</v>
      </c>
      <c r="U15" s="2">
        <f>SUMPRODUCT({1,5,10},O15:Q15,R15:T15)/(1^2*R15+5^2*S15+10^2*T15)</f>
        <v>0.37409860702909914</v>
      </c>
      <c r="V15" s="2">
        <f t="shared" si="12"/>
        <v>0.2618690249203694</v>
      </c>
    </row>
    <row r="16" spans="1:22" x14ac:dyDescent="0.35">
      <c r="A16">
        <v>100</v>
      </c>
      <c r="B16" s="4">
        <f t="shared" si="3"/>
        <v>6.9999999999999993E-3</v>
      </c>
      <c r="C16" s="3">
        <f t="shared" si="0"/>
        <v>6.9999999999999991</v>
      </c>
      <c r="D16" s="1">
        <v>0.7</v>
      </c>
      <c r="E16">
        <f t="shared" si="4"/>
        <v>2.3333333333333331E-3</v>
      </c>
      <c r="F16" s="3">
        <f t="shared" si="5"/>
        <v>2.333333333333333</v>
      </c>
      <c r="G16">
        <v>37</v>
      </c>
      <c r="H16">
        <v>80.81</v>
      </c>
      <c r="I16">
        <v>95.27</v>
      </c>
      <c r="K16">
        <f t="shared" si="6"/>
        <v>45.223750000000003</v>
      </c>
      <c r="L16" s="2">
        <f t="shared" si="7"/>
        <v>0.45223750000000001</v>
      </c>
      <c r="M16" s="2">
        <f t="shared" si="8"/>
        <v>0.31656624999999999</v>
      </c>
      <c r="O16">
        <f t="shared" si="9"/>
        <v>0.46203545959655867</v>
      </c>
      <c r="P16">
        <f t="shared" si="1"/>
        <v>1.650780875968483</v>
      </c>
      <c r="Q16">
        <f t="shared" si="10"/>
        <v>3.0512449834842497</v>
      </c>
      <c r="R16" s="2">
        <f t="shared" si="11"/>
        <v>0.39690000000000003</v>
      </c>
      <c r="S16" s="2">
        <f t="shared" si="2"/>
        <v>3.6825609999999988E-2</v>
      </c>
      <c r="T16" s="2">
        <f t="shared" si="2"/>
        <v>2.2372900000000003E-3</v>
      </c>
      <c r="U16" s="2">
        <f>SUMPRODUCT({1,5,10},O16:Q16,R16:T16)/(1^2*R16+5^2*S16+10^2*T16)</f>
        <v>0.36048350181140482</v>
      </c>
      <c r="V16" s="2">
        <f t="shared" si="12"/>
        <v>0.25233845126798338</v>
      </c>
    </row>
    <row r="17" spans="1:22" x14ac:dyDescent="0.35">
      <c r="A17">
        <v>105</v>
      </c>
      <c r="B17" s="4">
        <f t="shared" si="3"/>
        <v>6.6666666666666662E-3</v>
      </c>
      <c r="C17" s="3">
        <f t="shared" si="0"/>
        <v>6.6666666666666661</v>
      </c>
      <c r="D17" s="1">
        <v>0.7</v>
      </c>
      <c r="E17">
        <f t="shared" si="4"/>
        <v>2.3333333333333331E-3</v>
      </c>
      <c r="F17" s="3">
        <f t="shared" si="5"/>
        <v>2.333333333333333</v>
      </c>
      <c r="G17">
        <v>37.43</v>
      </c>
      <c r="H17">
        <v>79.47</v>
      </c>
      <c r="I17">
        <v>95.58</v>
      </c>
      <c r="K17">
        <f t="shared" si="6"/>
        <v>46.033466666666669</v>
      </c>
      <c r="L17" s="2">
        <f t="shared" si="7"/>
        <v>0.46033466666666667</v>
      </c>
      <c r="M17" s="2">
        <f t="shared" si="8"/>
        <v>0.32223426666666666</v>
      </c>
      <c r="O17">
        <f t="shared" si="9"/>
        <v>0.46888425597781935</v>
      </c>
      <c r="P17">
        <f t="shared" si="1"/>
        <v>1.5832829549572489</v>
      </c>
      <c r="Q17">
        <f t="shared" si="10"/>
        <v>3.1190304898984844</v>
      </c>
      <c r="R17" s="2">
        <f t="shared" si="11"/>
        <v>0.39150048999999992</v>
      </c>
      <c r="S17" s="2">
        <f t="shared" si="2"/>
        <v>4.214809000000002E-2</v>
      </c>
      <c r="T17" s="2">
        <f t="shared" si="2"/>
        <v>1.9536400000000008E-3</v>
      </c>
      <c r="U17" s="2">
        <f>SUMPRODUCT({1,5,10},O17:Q17,R17:T17)/(1^2*R17+5^2*S17+10^2*T17)</f>
        <v>0.35241772951978467</v>
      </c>
      <c r="V17" s="2">
        <f t="shared" si="12"/>
        <v>0.24669241066384925</v>
      </c>
    </row>
    <row r="18" spans="1:22" x14ac:dyDescent="0.35">
      <c r="A18">
        <v>110</v>
      </c>
      <c r="B18" s="4">
        <f t="shared" si="3"/>
        <v>6.363636363636363E-3</v>
      </c>
      <c r="C18" s="3">
        <f t="shared" si="0"/>
        <v>6.3636363636363633</v>
      </c>
      <c r="D18" s="1">
        <v>0.7</v>
      </c>
      <c r="E18">
        <f t="shared" si="4"/>
        <v>2.3333333333333331E-3</v>
      </c>
      <c r="F18" s="3">
        <f t="shared" si="5"/>
        <v>2.333333333333333</v>
      </c>
      <c r="G18">
        <v>35.07</v>
      </c>
      <c r="H18">
        <v>78.97</v>
      </c>
      <c r="I18">
        <v>95.31</v>
      </c>
      <c r="K18">
        <f t="shared" si="6"/>
        <v>42.652233333333335</v>
      </c>
      <c r="L18" s="2">
        <f t="shared" si="7"/>
        <v>0.42652233333333334</v>
      </c>
      <c r="M18" s="2">
        <f t="shared" si="8"/>
        <v>0.2985656333333333</v>
      </c>
      <c r="O18">
        <f t="shared" si="9"/>
        <v>0.43186041946769599</v>
      </c>
      <c r="P18">
        <f t="shared" si="1"/>
        <v>1.5592201962734829</v>
      </c>
      <c r="Q18">
        <f t="shared" si="10"/>
        <v>3.0597376035299044</v>
      </c>
      <c r="R18" s="2">
        <f t="shared" si="11"/>
        <v>0.42159048999999998</v>
      </c>
      <c r="S18" s="2">
        <f t="shared" si="2"/>
        <v>4.422609000000001E-2</v>
      </c>
      <c r="T18" s="2">
        <f t="shared" si="2"/>
        <v>2.1996099999999955E-3</v>
      </c>
      <c r="U18" s="2">
        <f>SUMPRODUCT({1,5,10},O18:Q18,R18:T18)/(1^2*R18+5^2*S18+10^2*T18)</f>
        <v>0.34006429256329268</v>
      </c>
      <c r="V18" s="2">
        <f t="shared" si="12"/>
        <v>0.23804500479430485</v>
      </c>
    </row>
    <row r="19" spans="1:22" x14ac:dyDescent="0.35">
      <c r="A19">
        <v>115</v>
      </c>
      <c r="B19" s="4">
        <f t="shared" si="3"/>
        <v>6.0869565217391303E-3</v>
      </c>
      <c r="C19" s="3">
        <f t="shared" si="0"/>
        <v>6.0869565217391299</v>
      </c>
      <c r="D19" s="1">
        <v>0.7</v>
      </c>
      <c r="E19">
        <f t="shared" si="4"/>
        <v>2.3333333333333331E-3</v>
      </c>
      <c r="F19" s="3">
        <f t="shared" si="5"/>
        <v>2.333333333333333</v>
      </c>
      <c r="G19">
        <v>34.909999999999997</v>
      </c>
      <c r="H19">
        <v>78.22</v>
      </c>
      <c r="I19">
        <v>95.14</v>
      </c>
      <c r="K19">
        <f t="shared" si="6"/>
        <v>42.514249999999997</v>
      </c>
      <c r="L19" s="2">
        <f t="shared" si="7"/>
        <v>0.42514249999999998</v>
      </c>
      <c r="M19" s="2">
        <f t="shared" si="8"/>
        <v>0.29759974999999994</v>
      </c>
      <c r="O19">
        <f t="shared" si="9"/>
        <v>0.42939925840379539</v>
      </c>
      <c r="P19">
        <f t="shared" si="1"/>
        <v>1.5241780684832771</v>
      </c>
      <c r="Q19">
        <f t="shared" si="10"/>
        <v>3.0241317480756895</v>
      </c>
      <c r="R19" s="2">
        <f t="shared" si="11"/>
        <v>0.42367081000000001</v>
      </c>
      <c r="S19" s="2">
        <f t="shared" si="2"/>
        <v>4.7436839999999987E-2</v>
      </c>
      <c r="T19" s="2">
        <f t="shared" si="2"/>
        <v>2.3619599999999976E-3</v>
      </c>
      <c r="U19" s="2">
        <f>SUMPRODUCT({1,5,10},O19:Q19,R19:T19)/(1^2*R19+5^2*S19+10^2*T19)</f>
        <v>0.33311720142356721</v>
      </c>
      <c r="V19" s="2">
        <f t="shared" si="12"/>
        <v>0.23318204099649703</v>
      </c>
    </row>
    <row r="20" spans="1:22" x14ac:dyDescent="0.35">
      <c r="A20">
        <v>120</v>
      </c>
      <c r="B20" s="4">
        <f t="shared" si="3"/>
        <v>5.8333333333333327E-3</v>
      </c>
      <c r="C20" s="3">
        <f t="shared" si="0"/>
        <v>5.833333333333333</v>
      </c>
      <c r="D20" s="1">
        <v>0.7</v>
      </c>
      <c r="E20">
        <f t="shared" si="4"/>
        <v>2.3333333333333331E-3</v>
      </c>
      <c r="F20" s="3">
        <f t="shared" si="5"/>
        <v>2.333333333333333</v>
      </c>
      <c r="G20">
        <v>35.21</v>
      </c>
      <c r="H20">
        <v>76.680000000000007</v>
      </c>
      <c r="I20">
        <v>94.69</v>
      </c>
      <c r="K20">
        <f t="shared" si="6"/>
        <v>43.145516666666666</v>
      </c>
      <c r="L20" s="2">
        <f t="shared" si="7"/>
        <v>0.43145516666666667</v>
      </c>
      <c r="M20" s="2">
        <f t="shared" si="8"/>
        <v>0.30201861666666663</v>
      </c>
      <c r="O20">
        <f t="shared" si="9"/>
        <v>0.43401891552622562</v>
      </c>
      <c r="P20">
        <f t="shared" si="1"/>
        <v>1.4558588245058</v>
      </c>
      <c r="Q20">
        <f t="shared" si="10"/>
        <v>2.935578350734243</v>
      </c>
      <c r="R20" s="2">
        <f t="shared" si="11"/>
        <v>0.41977440999999988</v>
      </c>
      <c r="S20" s="2">
        <f t="shared" si="2"/>
        <v>5.4382239999999978E-2</v>
      </c>
      <c r="T20" s="2">
        <f t="shared" si="2"/>
        <v>2.8196100000000049E-3</v>
      </c>
      <c r="U20" s="2">
        <f>SUMPRODUCT({1,5,10},O20:Q20,R20:T20)/(1^2*R20+5^2*S20+10^2*T20)</f>
        <v>0.32058844844793705</v>
      </c>
      <c r="V20" s="2">
        <f t="shared" si="12"/>
        <v>0.22441191391355592</v>
      </c>
    </row>
    <row r="21" spans="1:22" x14ac:dyDescent="0.35">
      <c r="A21">
        <v>125</v>
      </c>
      <c r="B21" s="4">
        <f t="shared" si="3"/>
        <v>5.5999999999999999E-3</v>
      </c>
      <c r="C21" s="3">
        <f t="shared" si="0"/>
        <v>5.6</v>
      </c>
      <c r="D21" s="1">
        <v>0.7</v>
      </c>
      <c r="E21">
        <f t="shared" si="4"/>
        <v>2.3333333333333331E-3</v>
      </c>
      <c r="F21" s="3">
        <f t="shared" si="5"/>
        <v>2.333333333333333</v>
      </c>
      <c r="G21">
        <v>35.08</v>
      </c>
      <c r="H21">
        <v>75.12</v>
      </c>
      <c r="I21">
        <v>94.37</v>
      </c>
      <c r="K21">
        <f t="shared" si="6"/>
        <v>43.154933333333332</v>
      </c>
      <c r="L21" s="2">
        <f t="shared" si="7"/>
        <v>0.43154933333333334</v>
      </c>
      <c r="M21" s="2">
        <f t="shared" si="8"/>
        <v>0.30208453333333329</v>
      </c>
      <c r="O21">
        <f t="shared" si="9"/>
        <v>0.43201444334170092</v>
      </c>
      <c r="P21">
        <f t="shared" si="1"/>
        <v>1.391105918117113</v>
      </c>
      <c r="Q21">
        <f t="shared" si="10"/>
        <v>2.8770607438364939</v>
      </c>
      <c r="R21" s="2">
        <f t="shared" si="11"/>
        <v>0.42146064</v>
      </c>
      <c r="S21" s="2">
        <f t="shared" si="2"/>
        <v>6.1901439999999953E-2</v>
      </c>
      <c r="T21" s="2">
        <f t="shared" si="2"/>
        <v>3.1696899999999902E-3</v>
      </c>
      <c r="U21" s="2">
        <f>SUMPRODUCT({1,5,10},O21:Q21,R21:T21)/(1^2*R21+5^2*S21+10^2*T21)</f>
        <v>0.30789101803437646</v>
      </c>
      <c r="V21" s="2">
        <f t="shared" si="12"/>
        <v>0.2155237126240635</v>
      </c>
    </row>
    <row r="22" spans="1:22" x14ac:dyDescent="0.35">
      <c r="A22">
        <v>130</v>
      </c>
      <c r="B22" s="4">
        <f t="shared" si="3"/>
        <v>5.3846153846153844E-3</v>
      </c>
      <c r="C22" s="3">
        <f t="shared" si="0"/>
        <v>5.3846153846153841</v>
      </c>
      <c r="D22" s="1">
        <v>0.7</v>
      </c>
      <c r="E22">
        <f t="shared" si="4"/>
        <v>2.3333333333333331E-3</v>
      </c>
      <c r="F22" s="3">
        <f t="shared" si="5"/>
        <v>2.333333333333333</v>
      </c>
      <c r="G22">
        <v>33.75</v>
      </c>
      <c r="H22">
        <v>74.790000000000006</v>
      </c>
      <c r="I22">
        <v>94.5</v>
      </c>
      <c r="K22">
        <f t="shared" si="6"/>
        <v>41.261400000000002</v>
      </c>
      <c r="L22" s="2">
        <f t="shared" si="7"/>
        <v>0.41261400000000004</v>
      </c>
      <c r="M22" s="2">
        <f t="shared" si="8"/>
        <v>0.28882980000000003</v>
      </c>
      <c r="O22">
        <f t="shared" si="9"/>
        <v>0.41173472112175979</v>
      </c>
      <c r="P22">
        <f t="shared" si="1"/>
        <v>1.3779294447882628</v>
      </c>
      <c r="Q22">
        <f t="shared" si="10"/>
        <v>2.9004220937496652</v>
      </c>
      <c r="R22" s="2">
        <f t="shared" si="11"/>
        <v>0.43890625</v>
      </c>
      <c r="S22" s="2">
        <f t="shared" si="11"/>
        <v>6.3554410000000006E-2</v>
      </c>
      <c r="T22" s="2">
        <f t="shared" si="11"/>
        <v>3.0250000000000055E-3</v>
      </c>
      <c r="U22" s="2">
        <f>SUMPRODUCT({1,5,10},O22:Q22,R22:T22)/(1^2*R22+5^2*S22+10^2*T22)</f>
        <v>0.30310617914474708</v>
      </c>
      <c r="V22" s="2">
        <f t="shared" si="12"/>
        <v>0.21217432540132294</v>
      </c>
    </row>
    <row r="23" spans="1:22" x14ac:dyDescent="0.35">
      <c r="A23">
        <v>135</v>
      </c>
      <c r="B23" s="4">
        <f t="shared" si="3"/>
        <v>5.185185185185185E-3</v>
      </c>
      <c r="C23" s="3">
        <f t="shared" si="0"/>
        <v>5.1851851851851851</v>
      </c>
      <c r="D23" s="1">
        <v>0.7</v>
      </c>
      <c r="E23">
        <f t="shared" si="4"/>
        <v>2.3333333333333331E-3</v>
      </c>
      <c r="F23" s="3">
        <f t="shared" si="5"/>
        <v>2.333333333333333</v>
      </c>
      <c r="G23">
        <v>31.83</v>
      </c>
      <c r="H23">
        <v>74.430000000000007</v>
      </c>
      <c r="I23">
        <v>94.54</v>
      </c>
      <c r="K23">
        <f t="shared" si="6"/>
        <v>38.509599999999992</v>
      </c>
      <c r="L23" s="2">
        <f t="shared" si="7"/>
        <v>0.38509599999999994</v>
      </c>
      <c r="M23" s="2">
        <f t="shared" si="8"/>
        <v>0.26956719999999995</v>
      </c>
      <c r="O23">
        <f t="shared" si="9"/>
        <v>0.38316560061339749</v>
      </c>
      <c r="P23">
        <f t="shared" si="1"/>
        <v>1.3637503966849964</v>
      </c>
      <c r="Q23">
        <f t="shared" si="10"/>
        <v>2.907721396231278</v>
      </c>
      <c r="R23" s="2">
        <f t="shared" si="11"/>
        <v>0.46471488999999999</v>
      </c>
      <c r="S23" s="2">
        <f t="shared" si="11"/>
        <v>6.538248999999996E-2</v>
      </c>
      <c r="T23" s="2">
        <f t="shared" si="11"/>
        <v>2.9811599999999983E-3</v>
      </c>
      <c r="U23" s="2">
        <f>SUMPRODUCT({1,5,10},O23:Q23,R23:T23)/(1^2*R23+5^2*S23+10^2*T23)</f>
        <v>0.29639426201306784</v>
      </c>
      <c r="V23" s="2">
        <f t="shared" si="12"/>
        <v>0.20747598340914747</v>
      </c>
    </row>
    <row r="24" spans="1:22" x14ac:dyDescent="0.35">
      <c r="A24">
        <v>140</v>
      </c>
      <c r="B24" s="4">
        <f t="shared" si="3"/>
        <v>5.0000000000000001E-3</v>
      </c>
      <c r="C24" s="3">
        <f t="shared" si="0"/>
        <v>5</v>
      </c>
      <c r="D24" s="1">
        <v>0.7</v>
      </c>
      <c r="E24">
        <f t="shared" si="4"/>
        <v>2.3333333333333331E-3</v>
      </c>
      <c r="F24" s="3">
        <f t="shared" si="5"/>
        <v>2.333333333333333</v>
      </c>
      <c r="G24">
        <v>31.52</v>
      </c>
      <c r="H24">
        <v>75.38</v>
      </c>
      <c r="I24">
        <v>94.46</v>
      </c>
      <c r="K24">
        <f t="shared" si="6"/>
        <v>37.930833333333339</v>
      </c>
      <c r="L24" s="2">
        <f t="shared" si="7"/>
        <v>0.37930833333333341</v>
      </c>
      <c r="M24" s="2">
        <f t="shared" si="8"/>
        <v>0.2655158333333334</v>
      </c>
      <c r="O24">
        <f t="shared" si="9"/>
        <v>0.37862845415460461</v>
      </c>
      <c r="P24">
        <f t="shared" si="1"/>
        <v>1.4016110652317835</v>
      </c>
      <c r="Q24">
        <f t="shared" si="10"/>
        <v>2.893175685228897</v>
      </c>
      <c r="R24" s="2">
        <f t="shared" si="11"/>
        <v>0.4689510400000001</v>
      </c>
      <c r="S24" s="2">
        <f t="shared" si="11"/>
        <v>6.0614440000000054E-2</v>
      </c>
      <c r="T24" s="2">
        <f t="shared" si="11"/>
        <v>3.0691600000000117E-3</v>
      </c>
      <c r="U24" s="2">
        <f>SUMPRODUCT({1,5,10},O24:Q24,R24:T24)/(1^2*R24+5^2*S24+10^2*T24)</f>
        <v>0.30164773441508047</v>
      </c>
      <c r="V24" s="2">
        <f t="shared" si="12"/>
        <v>0.21115341409055632</v>
      </c>
    </row>
    <row r="25" spans="1:22" x14ac:dyDescent="0.35">
      <c r="A25">
        <v>145</v>
      </c>
      <c r="B25" s="4">
        <f t="shared" si="3"/>
        <v>4.8275862068965511E-3</v>
      </c>
      <c r="C25" s="3">
        <f t="shared" si="0"/>
        <v>4.8275862068965507</v>
      </c>
      <c r="D25" s="1">
        <v>0.7</v>
      </c>
      <c r="E25">
        <f t="shared" si="4"/>
        <v>2.3333333333333331E-3</v>
      </c>
      <c r="F25" s="3">
        <f t="shared" si="5"/>
        <v>2.333333333333333</v>
      </c>
      <c r="G25">
        <v>30.18</v>
      </c>
      <c r="H25">
        <v>73.03</v>
      </c>
      <c r="I25">
        <v>94.28</v>
      </c>
      <c r="K25">
        <f t="shared" si="6"/>
        <v>36.282483333333325</v>
      </c>
      <c r="L25" s="2">
        <f t="shared" si="7"/>
        <v>0.36282483333333326</v>
      </c>
      <c r="M25" s="2">
        <f t="shared" si="8"/>
        <v>0.25397738333333325</v>
      </c>
      <c r="O25">
        <f t="shared" si="9"/>
        <v>0.35924968431120147</v>
      </c>
      <c r="P25">
        <f t="shared" si="1"/>
        <v>1.310445048836453</v>
      </c>
      <c r="Q25">
        <f t="shared" si="10"/>
        <v>2.8612013805963845</v>
      </c>
      <c r="R25" s="2">
        <f t="shared" si="11"/>
        <v>0.48748323999999993</v>
      </c>
      <c r="S25" s="2">
        <f t="shared" si="11"/>
        <v>7.2738089999999977E-2</v>
      </c>
      <c r="T25" s="2">
        <f t="shared" si="11"/>
        <v>3.271840000000002E-3</v>
      </c>
      <c r="U25" s="2">
        <f>SUMPRODUCT({1,5,10},O25:Q25,R25:T25)/(1^2*R25+5^2*S25+10^2*T25)</f>
        <v>0.28306291593303573</v>
      </c>
      <c r="V25" s="2">
        <f t="shared" si="12"/>
        <v>0.19814404115312501</v>
      </c>
    </row>
    <row r="26" spans="1:22" x14ac:dyDescent="0.35">
      <c r="A26">
        <v>150</v>
      </c>
      <c r="B26" s="4">
        <f t="shared" si="3"/>
        <v>4.6666666666666662E-3</v>
      </c>
      <c r="C26" s="3">
        <f t="shared" si="0"/>
        <v>4.6666666666666661</v>
      </c>
      <c r="D26" s="1">
        <v>0.7</v>
      </c>
      <c r="E26">
        <f t="shared" si="4"/>
        <v>2.3333333333333331E-3</v>
      </c>
      <c r="F26" s="3">
        <f t="shared" si="5"/>
        <v>2.333333333333333</v>
      </c>
      <c r="G26">
        <v>29.57</v>
      </c>
      <c r="H26">
        <v>74.680000000000007</v>
      </c>
      <c r="I26">
        <v>94.41</v>
      </c>
      <c r="K26">
        <f t="shared" si="6"/>
        <v>35.178249999999998</v>
      </c>
      <c r="L26" s="2">
        <f t="shared" si="7"/>
        <v>0.3517825</v>
      </c>
      <c r="M26" s="2">
        <f t="shared" si="8"/>
        <v>0.24624774999999999</v>
      </c>
      <c r="O26">
        <f t="shared" si="9"/>
        <v>0.3505508772307725</v>
      </c>
      <c r="P26">
        <f t="shared" si="1"/>
        <v>1.3735755887121159</v>
      </c>
      <c r="Q26">
        <f t="shared" si="10"/>
        <v>2.8841908988210827</v>
      </c>
      <c r="R26" s="2">
        <f t="shared" si="11"/>
        <v>0.49603848999999989</v>
      </c>
      <c r="S26" s="2">
        <f t="shared" si="11"/>
        <v>6.4110239999999999E-2</v>
      </c>
      <c r="T26" s="2">
        <f t="shared" si="11"/>
        <v>3.1248100000000056E-3</v>
      </c>
      <c r="U26" s="2">
        <f>SUMPRODUCT({1,5,10},O26:Q26,R26:T26)/(1^2*R26+5^2*S26+10^2*T26)</f>
        <v>0.2920916832640944</v>
      </c>
      <c r="V26" s="2">
        <f t="shared" si="12"/>
        <v>0.20446417828486607</v>
      </c>
    </row>
  </sheetData>
  <pageMargins left="0.7" right="0.7" top="0.75" bottom="0.75" header="0.3" footer="0.3"/>
  <pageSetup scale="5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zoomScaleNormal="100" workbookViewId="0">
      <selection activeCell="E7" sqref="E7"/>
    </sheetView>
  </sheetViews>
  <sheetFormatPr baseColWidth="10" defaultRowHeight="14.5" x14ac:dyDescent="0.35"/>
  <sheetData>
    <row r="1" spans="1:7" x14ac:dyDescent="0.35">
      <c r="A1" s="5" t="s">
        <v>181</v>
      </c>
      <c r="B1" s="5" t="s">
        <v>58</v>
      </c>
      <c r="C1" s="5" t="s">
        <v>59</v>
      </c>
      <c r="D1" s="5" t="s">
        <v>60</v>
      </c>
      <c r="E1" s="5" t="s">
        <v>54</v>
      </c>
      <c r="F1" s="5" t="s">
        <v>69</v>
      </c>
      <c r="G1" s="6" t="s">
        <v>187</v>
      </c>
    </row>
    <row r="2" spans="1:7" x14ac:dyDescent="0.35">
      <c r="A2" s="1">
        <v>0.2</v>
      </c>
      <c r="B2" s="1">
        <v>12.47</v>
      </c>
      <c r="C2" s="1">
        <v>20.36</v>
      </c>
      <c r="D2" s="1">
        <v>25.4</v>
      </c>
      <c r="E2" s="1">
        <f>'Figure S4'!T3</f>
        <v>0.15307747934038324</v>
      </c>
      <c r="F2" s="1">
        <f>'Figure S4'!R3</f>
        <v>0.69682693672889284</v>
      </c>
      <c r="G2" s="2">
        <f>F2*(A2-E2)</f>
        <v>3.2696876334838948E-2</v>
      </c>
    </row>
    <row r="3" spans="1:7" x14ac:dyDescent="0.35">
      <c r="A3" s="1">
        <v>0.22</v>
      </c>
      <c r="B3" s="1">
        <v>14.42</v>
      </c>
      <c r="C3" s="1">
        <v>25.33</v>
      </c>
      <c r="D3" s="1">
        <v>28.94</v>
      </c>
      <c r="E3" s="1">
        <f>'Figure S4'!T4</f>
        <v>0.15907595300597707</v>
      </c>
      <c r="F3" s="1">
        <f>'Figure S4'!R4</f>
        <v>0.70286957639050085</v>
      </c>
      <c r="G3" s="2">
        <f t="shared" ref="G3:G32" si="0">F3*(A3-E3)</f>
        <v>4.2821659102683859E-2</v>
      </c>
    </row>
    <row r="4" spans="1:7" x14ac:dyDescent="0.35">
      <c r="A4" s="1">
        <v>0.24</v>
      </c>
      <c r="B4" s="1">
        <v>16.16</v>
      </c>
      <c r="C4" s="1">
        <v>28.44</v>
      </c>
      <c r="D4" s="1">
        <v>32.200000000000003</v>
      </c>
      <c r="E4" s="1">
        <f>'Figure S4'!T5</f>
        <v>0.16581700378292499</v>
      </c>
      <c r="F4" s="1">
        <f>'Figure S4'!R5</f>
        <v>0.71046863778655311</v>
      </c>
      <c r="G4" s="2">
        <f t="shared" si="0"/>
        <v>5.2704692269270298E-2</v>
      </c>
    </row>
    <row r="5" spans="1:7" x14ac:dyDescent="0.35">
      <c r="A5" s="1">
        <v>0.26</v>
      </c>
      <c r="B5" s="1">
        <v>15.56</v>
      </c>
      <c r="C5" s="1">
        <v>30.77</v>
      </c>
      <c r="D5" s="1">
        <v>35.82</v>
      </c>
      <c r="E5" s="1">
        <f>'Figure S4'!T6</f>
        <v>0.1697616318978695</v>
      </c>
      <c r="F5" s="1">
        <f>'Figure S4'!R6</f>
        <v>0.55060583972431165</v>
      </c>
      <c r="G5" s="2">
        <f t="shared" si="0"/>
        <v>4.9685772444225111E-2</v>
      </c>
    </row>
    <row r="6" spans="1:7" x14ac:dyDescent="0.35">
      <c r="A6" s="1">
        <v>0.28000000000000003</v>
      </c>
      <c r="B6" s="1">
        <v>16.02</v>
      </c>
      <c r="C6" s="1">
        <v>35.96</v>
      </c>
      <c r="D6" s="1">
        <v>39.32</v>
      </c>
      <c r="E6" s="1">
        <f>'Figure S4'!T7</f>
        <v>0.16995181795421505</v>
      </c>
      <c r="F6" s="1">
        <f>'Figure S4'!R7</f>
        <v>0.5150438141417365</v>
      </c>
      <c r="G6" s="2">
        <f t="shared" si="0"/>
        <v>5.6679635420225263E-2</v>
      </c>
    </row>
    <row r="7" spans="1:7" x14ac:dyDescent="0.35">
      <c r="A7" s="1">
        <v>0.3</v>
      </c>
      <c r="B7" s="1">
        <v>18.13</v>
      </c>
      <c r="C7" s="1">
        <v>41.53</v>
      </c>
      <c r="D7" s="1">
        <v>42.64</v>
      </c>
      <c r="E7" s="1">
        <f>'Figure S4'!T8</f>
        <v>0.16979948497200789</v>
      </c>
      <c r="F7" s="1">
        <f>'Figure S4'!R8</f>
        <v>0.55673457641925306</v>
      </c>
      <c r="G7" s="2">
        <f t="shared" si="0"/>
        <v>7.2487128583677771E-2</v>
      </c>
    </row>
    <row r="8" spans="1:7" x14ac:dyDescent="0.35">
      <c r="A8" s="1">
        <v>0.32</v>
      </c>
      <c r="B8" s="1">
        <v>17.39</v>
      </c>
      <c r="C8" s="1">
        <v>43.23</v>
      </c>
      <c r="D8" s="1">
        <v>46.85</v>
      </c>
      <c r="E8" s="1">
        <f>'Figure S4'!T9</f>
        <v>0.16784072088706622</v>
      </c>
      <c r="F8" s="1">
        <f>'Figure S4'!R9</f>
        <v>0.46353306629180402</v>
      </c>
      <c r="G8" s="2">
        <f t="shared" si="0"/>
        <v>7.0530857211968639E-2</v>
      </c>
    </row>
    <row r="9" spans="1:7" x14ac:dyDescent="0.35">
      <c r="A9" s="1">
        <v>0.34</v>
      </c>
      <c r="B9" s="1">
        <v>18.37</v>
      </c>
      <c r="C9" s="1">
        <v>48.06</v>
      </c>
      <c r="D9" s="1">
        <v>50.95</v>
      </c>
      <c r="E9" s="1">
        <f>'Figure S4'!T10</f>
        <v>0.16241620906157869</v>
      </c>
      <c r="F9" s="1">
        <f>'Figure S4'!R10</f>
        <v>0.45717615291926389</v>
      </c>
      <c r="G9" s="2">
        <f t="shared" si="0"/>
        <v>8.1187074362046294E-2</v>
      </c>
    </row>
    <row r="10" spans="1:7" x14ac:dyDescent="0.35">
      <c r="A10" s="1">
        <v>0.36</v>
      </c>
      <c r="B10" s="1">
        <v>18.62</v>
      </c>
      <c r="C10" s="1">
        <v>47.64</v>
      </c>
      <c r="D10" s="1">
        <v>55.29</v>
      </c>
      <c r="E10" s="1">
        <f>'Figure S4'!T11</f>
        <v>0.15802782696586884</v>
      </c>
      <c r="F10" s="1">
        <f>'Figure S4'!R11</f>
        <v>0.39113022377650958</v>
      </c>
      <c r="G10" s="2">
        <f t="shared" si="0"/>
        <v>7.899742123546763E-2</v>
      </c>
    </row>
    <row r="11" spans="1:7" x14ac:dyDescent="0.35">
      <c r="A11" s="1">
        <v>0.38</v>
      </c>
      <c r="B11" s="1">
        <v>18.46</v>
      </c>
      <c r="C11" s="1">
        <v>49.86</v>
      </c>
      <c r="D11" s="1">
        <v>60</v>
      </c>
      <c r="E11" s="1">
        <f>'Figure S4'!T12</f>
        <v>0.1455085266784758</v>
      </c>
      <c r="F11" s="1">
        <f>'Figure S4'!R12</f>
        <v>0.34080949774625574</v>
      </c>
      <c r="G11" s="2">
        <f t="shared" si="0"/>
        <v>7.991692124848819E-2</v>
      </c>
    </row>
    <row r="12" spans="1:7" x14ac:dyDescent="0.35">
      <c r="A12" s="1">
        <v>0.4</v>
      </c>
      <c r="B12" s="1">
        <v>19.88</v>
      </c>
      <c r="C12" s="1">
        <v>56.21</v>
      </c>
      <c r="D12" s="1">
        <v>63.5</v>
      </c>
      <c r="E12" s="1">
        <f>'Figure S4'!T13</f>
        <v>0.13829301057124962</v>
      </c>
      <c r="F12" s="1">
        <f>'Figure S4'!R13</f>
        <v>0.37684403751563439</v>
      </c>
      <c r="G12" s="2">
        <f t="shared" si="0"/>
        <v>9.8622718542391741E-2</v>
      </c>
    </row>
    <row r="13" spans="1:7" x14ac:dyDescent="0.35">
      <c r="A13" s="1">
        <v>0.42</v>
      </c>
      <c r="B13" s="1">
        <v>22.33</v>
      </c>
      <c r="C13" s="1">
        <v>59.65</v>
      </c>
      <c r="D13" s="1">
        <v>65.62</v>
      </c>
      <c r="E13" s="1">
        <f>'Figure S4'!T14</f>
        <v>0.13805716692216455</v>
      </c>
      <c r="F13" s="1">
        <f>'Figure S4'!R14</f>
        <v>0.41866164604411293</v>
      </c>
      <c r="G13" s="2">
        <f t="shared" si="0"/>
        <v>0.11803865058670715</v>
      </c>
    </row>
    <row r="14" spans="1:7" x14ac:dyDescent="0.35">
      <c r="A14" s="1">
        <v>0.44</v>
      </c>
      <c r="B14" s="1">
        <v>23.06</v>
      </c>
      <c r="C14" s="1">
        <v>60.86</v>
      </c>
      <c r="D14" s="1">
        <v>68.599999999999994</v>
      </c>
      <c r="E14" s="1">
        <f>'Figure S4'!T15</f>
        <v>0.13218255526066533</v>
      </c>
      <c r="F14" s="1">
        <f>'Figure S4'!R15</f>
        <v>0.40354441720095952</v>
      </c>
      <c r="G14" s="2">
        <f t="shared" si="0"/>
        <v>0.12421801134162339</v>
      </c>
    </row>
    <row r="15" spans="1:7" x14ac:dyDescent="0.35">
      <c r="A15" s="1">
        <v>0.46</v>
      </c>
      <c r="B15" s="1">
        <v>22.09</v>
      </c>
      <c r="C15" s="1">
        <v>63.79</v>
      </c>
      <c r="D15" s="1">
        <v>72.52</v>
      </c>
      <c r="E15" s="1">
        <f>'Figure S4'!T16</f>
        <v>0.11515423640401597</v>
      </c>
      <c r="F15" s="1">
        <f>'Figure S4'!R16</f>
        <v>0.36526216150124236</v>
      </c>
      <c r="G15" s="2">
        <f t="shared" si="0"/>
        <v>0.12595910899561558</v>
      </c>
    </row>
    <row r="16" spans="1:7" x14ac:dyDescent="0.35">
      <c r="A16" s="1">
        <v>0.48</v>
      </c>
      <c r="B16" s="1">
        <v>24.27</v>
      </c>
      <c r="C16" s="1">
        <v>64.099999999999994</v>
      </c>
      <c r="D16" s="1">
        <v>76.010000000000005</v>
      </c>
      <c r="E16" s="1">
        <f>'Figure S4'!T17</f>
        <v>0.10711449637201947</v>
      </c>
      <c r="F16" s="1">
        <f>'Figure S4'!R17</f>
        <v>0.36058041520032091</v>
      </c>
      <c r="G16" s="2">
        <f t="shared" si="0"/>
        <v>0.13445520972035799</v>
      </c>
    </row>
    <row r="17" spans="1:7" x14ac:dyDescent="0.35">
      <c r="A17" s="1">
        <v>0.5</v>
      </c>
      <c r="B17" s="1">
        <v>26.17</v>
      </c>
      <c r="C17" s="1">
        <v>66.66</v>
      </c>
      <c r="D17" s="1">
        <v>81.010000000000005</v>
      </c>
      <c r="E17" s="1">
        <f>'Figure S4'!T18</f>
        <v>8.7405137791627729E-2</v>
      </c>
      <c r="F17" s="1">
        <f>'Figure S4'!R18</f>
        <v>0.35229926015877905</v>
      </c>
      <c r="G17" s="2">
        <f t="shared" si="0"/>
        <v>0.14535686470132295</v>
      </c>
    </row>
    <row r="18" spans="1:7" x14ac:dyDescent="0.35">
      <c r="A18" s="1">
        <v>0.52</v>
      </c>
      <c r="B18" s="1">
        <v>27.29</v>
      </c>
      <c r="C18" s="1">
        <v>69.95</v>
      </c>
      <c r="D18" s="1">
        <v>84.98</v>
      </c>
      <c r="E18" s="1">
        <f>'Figure S4'!T19</f>
        <v>6.9333101318715604E-2</v>
      </c>
      <c r="F18" s="1">
        <f>'Figure S4'!R19</f>
        <v>0.35032937044721624</v>
      </c>
      <c r="G18" s="2">
        <f t="shared" si="0"/>
        <v>0.15788185089641374</v>
      </c>
    </row>
    <row r="19" spans="1:7" x14ac:dyDescent="0.35">
      <c r="A19" s="1">
        <v>0.54</v>
      </c>
      <c r="B19" s="1">
        <v>28.35</v>
      </c>
      <c r="C19" s="1">
        <v>71.67</v>
      </c>
      <c r="D19" s="1">
        <v>86.29</v>
      </c>
      <c r="E19" s="1">
        <f>'Figure S4'!T20</f>
        <v>6.6761833902425793E-2</v>
      </c>
      <c r="F19" s="1">
        <f>'Figure S4'!R20</f>
        <v>0.36339975355357029</v>
      </c>
      <c r="G19" s="2">
        <f t="shared" si="0"/>
        <v>0.17197463293200205</v>
      </c>
    </row>
    <row r="20" spans="1:7" x14ac:dyDescent="0.35">
      <c r="A20" s="1">
        <v>0.56000000000000005</v>
      </c>
      <c r="B20" s="1">
        <v>27.76</v>
      </c>
      <c r="C20" s="1">
        <v>75.58</v>
      </c>
      <c r="D20" s="1">
        <v>88.07</v>
      </c>
      <c r="E20" s="1">
        <f>'Figure S4'!T21</f>
        <v>5.4135398157089329E-2</v>
      </c>
      <c r="F20" s="1">
        <f>'Figure S4'!R21</f>
        <v>0.36466208453652221</v>
      </c>
      <c r="G20" s="2">
        <f t="shared" si="0"/>
        <v>0.18446964020127365</v>
      </c>
    </row>
    <row r="21" spans="1:7" x14ac:dyDescent="0.35">
      <c r="A21" s="1">
        <v>0.57999999999999996</v>
      </c>
      <c r="B21" s="1">
        <v>30.05</v>
      </c>
      <c r="C21" s="1">
        <v>76.819999999999993</v>
      </c>
      <c r="D21" s="1">
        <v>88.76</v>
      </c>
      <c r="E21" s="1">
        <f>'Figure S4'!T22</f>
        <v>5.7750559725519568E-2</v>
      </c>
      <c r="F21" s="1">
        <f>'Figure S4'!R22</f>
        <v>0.39535732856682204</v>
      </c>
      <c r="G21" s="2">
        <f t="shared" si="0"/>
        <v>0.20647514355243665</v>
      </c>
    </row>
    <row r="22" spans="1:7" x14ac:dyDescent="0.35">
      <c r="A22" s="1">
        <v>0.6</v>
      </c>
      <c r="B22" s="1">
        <v>33.49</v>
      </c>
      <c r="C22" s="1">
        <v>76.900000000000006</v>
      </c>
      <c r="D22" s="1">
        <v>89.59</v>
      </c>
      <c r="E22" s="1">
        <f>'Figure S4'!T23</f>
        <v>6.4925387079388885E-2</v>
      </c>
      <c r="F22" s="1">
        <f>'Figure S4'!R23</f>
        <v>0.43968806210731176</v>
      </c>
      <c r="G22" s="2">
        <f t="shared" si="0"/>
        <v>0.23526591963788346</v>
      </c>
    </row>
    <row r="23" spans="1:7" x14ac:dyDescent="0.35">
      <c r="A23" s="1">
        <v>0.62</v>
      </c>
      <c r="B23" s="1">
        <v>34.36</v>
      </c>
      <c r="C23" s="1">
        <v>79.91</v>
      </c>
      <c r="D23" s="1">
        <v>91.12</v>
      </c>
      <c r="E23" s="1">
        <f>'Figure S4'!T24</f>
        <v>5.5699318687183121E-2</v>
      </c>
      <c r="F23" s="1">
        <f>'Figure S4'!R24</f>
        <v>0.45338265822134483</v>
      </c>
      <c r="G23" s="2">
        <f t="shared" si="0"/>
        <v>0.25584414292972085</v>
      </c>
    </row>
    <row r="24" spans="1:7" x14ac:dyDescent="0.35">
      <c r="A24" s="1">
        <v>0.64</v>
      </c>
      <c r="B24" s="1">
        <v>33.82</v>
      </c>
      <c r="C24" s="1">
        <v>83.51</v>
      </c>
      <c r="D24" s="1">
        <v>92.5</v>
      </c>
      <c r="E24" s="1">
        <f>'Figure S4'!T25</f>
        <v>4.1471146074214718E-2</v>
      </c>
      <c r="F24" s="1">
        <f>'Figure S4'!R25</f>
        <v>0.44811931559776458</v>
      </c>
      <c r="G24" s="2">
        <f t="shared" si="0"/>
        <v>0.2682123403867373</v>
      </c>
    </row>
    <row r="25" spans="1:7" x14ac:dyDescent="0.35">
      <c r="A25" s="1">
        <v>0.66</v>
      </c>
      <c r="B25" s="1">
        <v>34.619999999999997</v>
      </c>
      <c r="C25" s="1">
        <v>84.64</v>
      </c>
      <c r="D25" s="1">
        <v>93.38</v>
      </c>
      <c r="E25" s="1">
        <f>'Figure S4'!T26</f>
        <v>3.7488629174948267E-2</v>
      </c>
      <c r="F25" s="1">
        <f>'Figure S4'!R26</f>
        <v>0.45662828967080621</v>
      </c>
      <c r="G25" s="2">
        <f t="shared" si="0"/>
        <v>0.28425630256047241</v>
      </c>
    </row>
    <row r="26" spans="1:7" x14ac:dyDescent="0.35">
      <c r="A26" s="1">
        <v>0.68</v>
      </c>
      <c r="B26" s="1">
        <v>36.659999999999997</v>
      </c>
      <c r="C26" s="1">
        <v>85.76</v>
      </c>
      <c r="D26" s="1">
        <v>94.39</v>
      </c>
      <c r="E26" s="1">
        <f>'Figure S4'!T27</f>
        <v>3.551532442867654E-2</v>
      </c>
      <c r="F26" s="1">
        <f>'Figure S4'!R27</f>
        <v>0.48305905453723746</v>
      </c>
      <c r="G26" s="2">
        <f t="shared" si="0"/>
        <v>0.31132415804522173</v>
      </c>
    </row>
    <row r="27" spans="1:7" x14ac:dyDescent="0.35">
      <c r="A27" s="1">
        <v>0.7</v>
      </c>
      <c r="B27" s="1">
        <v>39.32</v>
      </c>
      <c r="C27" s="1">
        <v>87.95</v>
      </c>
      <c r="D27" s="1">
        <v>95.46</v>
      </c>
      <c r="E27" s="1">
        <f>'Figure S4'!T28</f>
        <v>3.1346281646350248E-2</v>
      </c>
      <c r="F27" s="1">
        <f>'Figure S4'!R28</f>
        <v>0.52427414568911079</v>
      </c>
      <c r="G27" s="2">
        <f t="shared" si="0"/>
        <v>0.35055785695170699</v>
      </c>
    </row>
    <row r="28" spans="1:7" x14ac:dyDescent="0.35">
      <c r="A28" s="1">
        <v>0.72</v>
      </c>
      <c r="B28" s="1">
        <v>39.75</v>
      </c>
      <c r="C28" s="1">
        <v>89.49</v>
      </c>
      <c r="D28" s="1">
        <v>97.47</v>
      </c>
      <c r="E28" s="1">
        <f>'Figure S4'!T29</f>
        <v>1.7682111975584735E-2</v>
      </c>
      <c r="F28" s="1">
        <f>'Figure S4'!R29</f>
        <v>0.51669657906363675</v>
      </c>
      <c r="G28" s="2">
        <f t="shared" si="0"/>
        <v>0.36288525015741363</v>
      </c>
    </row>
    <row r="29" spans="1:7" x14ac:dyDescent="0.35">
      <c r="A29" s="1">
        <v>0.74</v>
      </c>
      <c r="B29" s="1">
        <v>39.590000000000003</v>
      </c>
      <c r="C29" s="1">
        <v>89.99</v>
      </c>
      <c r="D29" s="1">
        <v>99.49</v>
      </c>
      <c r="E29" s="1">
        <f>'Figure S4'!T30</f>
        <v>4.3197800928945988E-3</v>
      </c>
      <c r="F29" s="1">
        <f>'Figure S4'!R30</f>
        <v>0.4965285788584235</v>
      </c>
      <c r="G29" s="2">
        <f t="shared" si="0"/>
        <v>0.36528625408472754</v>
      </c>
    </row>
    <row r="30" spans="1:7" x14ac:dyDescent="0.35">
      <c r="A30" s="1">
        <v>0.76</v>
      </c>
      <c r="B30" s="1">
        <v>41.03</v>
      </c>
      <c r="C30" s="1">
        <v>90.74</v>
      </c>
      <c r="D30" s="1">
        <v>99.46</v>
      </c>
      <c r="E30" s="1">
        <f>'Figure S4'!T31</f>
        <v>6.3302177873317952E-3</v>
      </c>
      <c r="F30" s="1">
        <f>'Figure S4'!R31</f>
        <v>0.52293326376896454</v>
      </c>
      <c r="G30" s="2">
        <f t="shared" si="0"/>
        <v>0.39411899901651531</v>
      </c>
    </row>
    <row r="31" spans="1:7" x14ac:dyDescent="0.35">
      <c r="A31" s="1">
        <v>0.78</v>
      </c>
      <c r="B31" s="1">
        <v>42.89</v>
      </c>
      <c r="C31" s="1">
        <v>92.09</v>
      </c>
      <c r="D31" s="1">
        <v>98.22</v>
      </c>
      <c r="E31" s="1">
        <f>'Figure S4'!T32</f>
        <v>1.3919040628468403E-2</v>
      </c>
      <c r="F31" s="1">
        <f>'Figure S4'!R32</f>
        <v>0.5701488315034714</v>
      </c>
      <c r="G31" s="2">
        <f t="shared" si="0"/>
        <v>0.4367801638227371</v>
      </c>
    </row>
    <row r="32" spans="1:7" x14ac:dyDescent="0.35">
      <c r="A32" s="1">
        <v>0.8</v>
      </c>
      <c r="B32" s="1">
        <v>43.11</v>
      </c>
      <c r="C32" s="1">
        <v>93.1</v>
      </c>
      <c r="D32" s="1">
        <v>98.51</v>
      </c>
      <c r="E32" s="1">
        <f>'Figure S4'!T33</f>
        <v>9.6903592345448444E-3</v>
      </c>
      <c r="F32" s="1">
        <f>'Figure S4'!R33</f>
        <v>0.57291242858187053</v>
      </c>
      <c r="G32" s="2">
        <f t="shared" si="0"/>
        <v>0.45277821562260256</v>
      </c>
    </row>
  </sheetData>
  <pageMargins left="0.70866141732283472" right="0.70866141732283472" top="0.74803149606299213" bottom="0.74803149606299213" header="0.31496062992125984" footer="0.31496062992125984"/>
  <pageSetup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topLeftCell="A4" workbookViewId="0">
      <selection activeCell="D19" sqref="D19:D23"/>
    </sheetView>
  </sheetViews>
  <sheetFormatPr baseColWidth="10" defaultRowHeight="14.5" x14ac:dyDescent="0.35"/>
  <cols>
    <col min="12" max="12" width="11.81640625" bestFit="1" customWidth="1"/>
  </cols>
  <sheetData>
    <row r="1" spans="1:12" x14ac:dyDescent="0.35">
      <c r="A1" s="5" t="s">
        <v>146</v>
      </c>
      <c r="B1" s="5" t="s">
        <v>145</v>
      </c>
      <c r="C1" s="5" t="s">
        <v>148</v>
      </c>
      <c r="D1" s="5" t="s">
        <v>147</v>
      </c>
      <c r="E1" s="5" t="s">
        <v>56</v>
      </c>
      <c r="F1" s="5" t="s">
        <v>57</v>
      </c>
      <c r="G1" s="5" t="s">
        <v>188</v>
      </c>
      <c r="H1" s="5" t="s">
        <v>182</v>
      </c>
      <c r="I1" s="5" t="s">
        <v>144</v>
      </c>
    </row>
    <row r="2" spans="1:12" x14ac:dyDescent="0.35">
      <c r="A2" t="s">
        <v>149</v>
      </c>
      <c r="B2" t="s">
        <v>151</v>
      </c>
      <c r="C2">
        <v>80</v>
      </c>
      <c r="D2">
        <v>133</v>
      </c>
      <c r="E2">
        <v>-22.9</v>
      </c>
      <c r="F2">
        <v>-41.1</v>
      </c>
      <c r="G2" s="3">
        <f>E2/0.008314/293+-F2/8.314</f>
        <v>-4.4571802486204843</v>
      </c>
      <c r="H2" s="3">
        <f>EXP(G2)</f>
        <v>1.1595012286696469E-2</v>
      </c>
      <c r="I2" s="11" t="s">
        <v>153</v>
      </c>
    </row>
    <row r="3" spans="1:12" x14ac:dyDescent="0.35">
      <c r="A3" t="s">
        <v>149</v>
      </c>
      <c r="B3" t="s">
        <v>152</v>
      </c>
      <c r="C3">
        <v>180</v>
      </c>
      <c r="D3">
        <v>220</v>
      </c>
      <c r="E3">
        <v>-23.3</v>
      </c>
      <c r="F3">
        <v>-22</v>
      </c>
      <c r="G3" s="3">
        <f t="shared" ref="G3:G4" si="0">E3/0.008314/293+-F3/8.314</f>
        <v>-6.9187135314338821</v>
      </c>
      <c r="H3" s="3">
        <f>EXP(G3)</f>
        <v>9.8910157047899156E-4</v>
      </c>
      <c r="I3" s="10" t="s">
        <v>155</v>
      </c>
      <c r="L3" s="9"/>
    </row>
    <row r="4" spans="1:12" x14ac:dyDescent="0.35">
      <c r="A4" t="s">
        <v>150</v>
      </c>
      <c r="B4" t="s">
        <v>151</v>
      </c>
      <c r="C4">
        <v>55</v>
      </c>
      <c r="D4">
        <v>85</v>
      </c>
      <c r="E4" s="7">
        <f>-15.098</f>
        <v>-15.098000000000001</v>
      </c>
      <c r="F4" s="7">
        <f>-2.7746*8.314</f>
        <v>-23.068024399999999</v>
      </c>
      <c r="G4" s="3">
        <f t="shared" si="0"/>
        <v>-3.4232602644825412</v>
      </c>
      <c r="H4" s="3">
        <f>EXP(G4)</f>
        <v>3.2605957416009246E-2</v>
      </c>
      <c r="I4" s="11" t="s">
        <v>154</v>
      </c>
      <c r="L4" s="9"/>
    </row>
    <row r="7" spans="1:12" x14ac:dyDescent="0.35">
      <c r="A7" t="s">
        <v>157</v>
      </c>
    </row>
    <row r="9" spans="1:12" x14ac:dyDescent="0.35">
      <c r="A9" s="5" t="s">
        <v>19</v>
      </c>
      <c r="B9" s="5" t="s">
        <v>156</v>
      </c>
      <c r="C9" s="5" t="s">
        <v>55</v>
      </c>
      <c r="D9" s="5" t="s">
        <v>182</v>
      </c>
      <c r="E9" s="5" t="s">
        <v>189</v>
      </c>
    </row>
    <row r="10" spans="1:12" x14ac:dyDescent="0.35">
      <c r="A10">
        <v>55</v>
      </c>
      <c r="B10">
        <f>1/(273+A10)/0.008314</f>
        <v>0.36670441277422156</v>
      </c>
      <c r="C10">
        <v>87.2</v>
      </c>
      <c r="D10">
        <f>(100-C10)*0.5/100</f>
        <v>6.3999999999999987E-2</v>
      </c>
      <c r="E10">
        <f>LN(D10)</f>
        <v>-2.7488721956224653</v>
      </c>
    </row>
    <row r="11" spans="1:12" x14ac:dyDescent="0.35">
      <c r="A11">
        <v>65</v>
      </c>
      <c r="B11">
        <f t="shared" ref="B11:B13" si="1">1/(273+A11)/0.008314</f>
        <v>0.35585516979273568</v>
      </c>
      <c r="C11">
        <v>85.3</v>
      </c>
      <c r="D11">
        <f t="shared" ref="D11:D13" si="2">(100-C11)*0.5/100</f>
        <v>7.350000000000001E-2</v>
      </c>
      <c r="E11">
        <f t="shared" ref="E11:E13" si="3">LN(D11)</f>
        <v>-2.6104698727633457</v>
      </c>
    </row>
    <row r="12" spans="1:12" x14ac:dyDescent="0.35">
      <c r="A12">
        <v>75</v>
      </c>
      <c r="B12">
        <f t="shared" si="1"/>
        <v>0.34562944652282951</v>
      </c>
      <c r="C12">
        <v>82.9</v>
      </c>
      <c r="D12">
        <f t="shared" si="2"/>
        <v>8.5499999999999965E-2</v>
      </c>
      <c r="E12">
        <f t="shared" si="3"/>
        <v>-2.4592389030394228</v>
      </c>
    </row>
    <row r="13" spans="1:12" x14ac:dyDescent="0.35">
      <c r="A13">
        <v>85</v>
      </c>
      <c r="B13">
        <f t="shared" si="1"/>
        <v>0.33597499270934267</v>
      </c>
      <c r="C13">
        <v>79.599999999999994</v>
      </c>
      <c r="D13">
        <f t="shared" si="2"/>
        <v>0.10200000000000004</v>
      </c>
      <c r="E13">
        <f t="shared" si="3"/>
        <v>-2.2827824656978657</v>
      </c>
    </row>
    <row r="15" spans="1:12" x14ac:dyDescent="0.35">
      <c r="A15" s="5" t="s">
        <v>190</v>
      </c>
    </row>
    <row r="18" spans="1:4" x14ac:dyDescent="0.35">
      <c r="A18" s="5" t="s">
        <v>19</v>
      </c>
      <c r="B18" s="5" t="s">
        <v>156</v>
      </c>
      <c r="C18" s="5" t="s">
        <v>189</v>
      </c>
      <c r="D18" s="5" t="s">
        <v>182</v>
      </c>
    </row>
    <row r="19" spans="1:4" x14ac:dyDescent="0.35">
      <c r="A19">
        <v>0</v>
      </c>
      <c r="B19">
        <f>1000/8.314/(273+A19)</f>
        <v>0.44058259117195847</v>
      </c>
      <c r="C19">
        <f>-15.098*B19+2.7746</f>
        <v>-3.877315961514229</v>
      </c>
      <c r="D19" s="2">
        <f>EXP(C19)</f>
        <v>2.0706327242777156E-2</v>
      </c>
    </row>
    <row r="20" spans="1:4" x14ac:dyDescent="0.35">
      <c r="A20">
        <v>10</v>
      </c>
      <c r="B20">
        <f t="shared" ref="B20:B23" si="4">1000/8.314/(273+A20)</f>
        <v>0.42501430173125321</v>
      </c>
      <c r="C20">
        <f t="shared" ref="C20:C23" si="5">-15.098*B20+2.7746</f>
        <v>-3.6422659275384617</v>
      </c>
      <c r="D20" s="2">
        <f t="shared" ref="D20:D23" si="6">EXP(C20)</f>
        <v>2.6192925401051254E-2</v>
      </c>
    </row>
    <row r="21" spans="1:4" x14ac:dyDescent="0.35">
      <c r="A21">
        <v>20</v>
      </c>
      <c r="B21">
        <f t="shared" si="4"/>
        <v>0.41050869416363367</v>
      </c>
      <c r="C21">
        <f t="shared" si="5"/>
        <v>-3.4232602644825412</v>
      </c>
      <c r="D21" s="2">
        <f t="shared" si="6"/>
        <v>3.2605957416009246E-2</v>
      </c>
    </row>
    <row r="22" spans="1:4" x14ac:dyDescent="0.35">
      <c r="A22">
        <v>30</v>
      </c>
      <c r="B22">
        <f t="shared" si="4"/>
        <v>0.39696055244206158</v>
      </c>
      <c r="C22">
        <f t="shared" si="5"/>
        <v>-3.2187104207702464</v>
      </c>
      <c r="D22" s="2">
        <f t="shared" si="6"/>
        <v>4.0006616711118659E-2</v>
      </c>
    </row>
    <row r="23" spans="1:4" x14ac:dyDescent="0.35">
      <c r="A23">
        <v>35</v>
      </c>
      <c r="B23">
        <f t="shared" si="4"/>
        <v>0.39051638762969049</v>
      </c>
      <c r="C23">
        <f t="shared" si="5"/>
        <v>-3.1214164204330674</v>
      </c>
      <c r="D23" s="2">
        <f t="shared" si="6"/>
        <v>4.4094667578260603E-2</v>
      </c>
    </row>
  </sheetData>
  <pageMargins left="0.70866141732283472" right="0.70866141732283472" top="0.74803149606299213" bottom="0.74803149606299213" header="0.31496062992125984" footer="0.31496062992125984"/>
  <pageSetup scale="65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workbookViewId="0">
      <selection activeCell="L2" sqref="L2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6" width="6.36328125" bestFit="1" customWidth="1"/>
  </cols>
  <sheetData>
    <row r="1" spans="1:22" x14ac:dyDescent="0.35">
      <c r="A1" s="5" t="s">
        <v>116</v>
      </c>
      <c r="E1" t="s">
        <v>114</v>
      </c>
      <c r="H1" s="5" t="s">
        <v>54</v>
      </c>
      <c r="I1">
        <f>'Table S17'!D23</f>
        <v>4.4094667578260603E-2</v>
      </c>
    </row>
    <row r="2" spans="1:22" x14ac:dyDescent="0.35">
      <c r="A2" s="5" t="s">
        <v>118</v>
      </c>
      <c r="E2">
        <v>35</v>
      </c>
    </row>
    <row r="3" spans="1:22" x14ac:dyDescent="0.35">
      <c r="A3" s="5" t="s">
        <v>115</v>
      </c>
      <c r="E3" t="s">
        <v>117</v>
      </c>
    </row>
    <row r="4" spans="1:22" x14ac:dyDescent="0.35">
      <c r="A4" s="5"/>
    </row>
    <row r="5" spans="1:22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K5" s="6" t="s">
        <v>192</v>
      </c>
      <c r="L5" s="5" t="s">
        <v>191</v>
      </c>
      <c r="M5" s="6"/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 s="1">
        <v>0.2</v>
      </c>
      <c r="B6" s="2">
        <f>A6/100</f>
        <v>2E-3</v>
      </c>
      <c r="C6" s="2">
        <f>B6/2</f>
        <v>1E-3</v>
      </c>
      <c r="D6" s="1">
        <v>12.47</v>
      </c>
      <c r="E6" s="1">
        <v>20.36</v>
      </c>
      <c r="F6" s="1">
        <v>25.4</v>
      </c>
      <c r="H6" s="1">
        <f>35*D6/24-79*E6/600+F6/50</f>
        <v>16.012683333333335</v>
      </c>
      <c r="I6" s="2">
        <f>H6/100</f>
        <v>0.16012683333333336</v>
      </c>
      <c r="J6" s="2">
        <f t="shared" ref="J6:J36" si="0">H6/100*A6</f>
        <v>3.2025366666666673E-2</v>
      </c>
      <c r="K6" s="3">
        <f t="shared" ref="K6:K36" si="1">A6/(A6-$I$1)</f>
        <v>1.282829758888427</v>
      </c>
      <c r="L6" s="2">
        <f>J6*A6/(A6-$I$1)</f>
        <v>4.1083093399313472E-2</v>
      </c>
      <c r="M6" s="2"/>
      <c r="O6" s="2">
        <f t="shared" ref="O6:O36" si="2">-LN(MAX(($A6-$I$1)/$A6-D6/100,0.001))</f>
        <v>0.42338471637168973</v>
      </c>
      <c r="P6" s="2">
        <f t="shared" ref="P6:P36" si="3">-LN(MAX(($A6-$I$1)/$A6-E6/100,0.001))</f>
        <v>0.55177494912042913</v>
      </c>
      <c r="Q6" s="2">
        <f t="shared" ref="Q6:Q35" si="4">-LN(MAX(($A6-$I$1)/$A6-F6/100,0.001))</f>
        <v>0.64335435330386237</v>
      </c>
      <c r="R6" s="2">
        <f>EXP(-2*O6)</f>
        <v>0.42879795740841747</v>
      </c>
      <c r="S6" s="2">
        <f t="shared" ref="S6:T21" si="5">EXP(-2*P6)</f>
        <v>0.33169152012766517</v>
      </c>
      <c r="T6" s="2">
        <f t="shared" si="5"/>
        <v>0.27617827258710853</v>
      </c>
      <c r="U6" s="2">
        <f>SUMPRODUCT({1,5,10},O6:Q6,R6:T6)/(1^2*R6+5^2*S6+10^2*T6)</f>
        <v>7.9073548017674702E-2</v>
      </c>
      <c r="V6" s="2">
        <f>U6*A6</f>
        <v>1.581470960353494E-2</v>
      </c>
    </row>
    <row r="7" spans="1:22" x14ac:dyDescent="0.35">
      <c r="A7" s="1">
        <v>0.22</v>
      </c>
      <c r="B7" s="2">
        <f t="shared" ref="B7:B36" si="6">A7/100</f>
        <v>2.2000000000000001E-3</v>
      </c>
      <c r="C7" s="2">
        <f t="shared" ref="C7:C36" si="7">B7/2</f>
        <v>1.1000000000000001E-3</v>
      </c>
      <c r="D7" s="1">
        <v>14.42</v>
      </c>
      <c r="E7" s="1">
        <v>25.33</v>
      </c>
      <c r="F7" s="1">
        <v>28.94</v>
      </c>
      <c r="H7" s="1">
        <f t="shared" ref="H7:H36" si="8">35*D7/24-79*E7/600+F7/50</f>
        <v>18.272849999999998</v>
      </c>
      <c r="I7" s="2">
        <f t="shared" ref="I7:I36" si="9">H7/100</f>
        <v>0.18272849999999999</v>
      </c>
      <c r="J7" s="2">
        <f t="shared" si="0"/>
        <v>4.0200269999999996E-2</v>
      </c>
      <c r="K7" s="3">
        <f t="shared" si="1"/>
        <v>1.2506727168028202</v>
      </c>
      <c r="L7" s="2">
        <f t="shared" ref="L7:L36" si="10">J7*A7/(A7-$I$1)</f>
        <v>5.0277380897106906E-2</v>
      </c>
      <c r="M7" s="2"/>
      <c r="O7" s="2">
        <f t="shared" si="2"/>
        <v>0.42255578604160576</v>
      </c>
      <c r="P7" s="2">
        <f t="shared" si="3"/>
        <v>0.6046424822819495</v>
      </c>
      <c r="Q7" s="2">
        <f t="shared" si="4"/>
        <v>0.6730118775749141</v>
      </c>
      <c r="R7" s="2">
        <f t="shared" ref="R7:T26" si="11">EXP(-2*O7)</f>
        <v>0.42950943427496113</v>
      </c>
      <c r="S7" s="2">
        <f t="shared" si="5"/>
        <v>0.29841057730030873</v>
      </c>
      <c r="T7" s="2">
        <f t="shared" si="5"/>
        <v>0.26027311547826515</v>
      </c>
      <c r="U7" s="2">
        <f>SUMPRODUCT({1,5,10},O7:Q7,R7:T7)/(1^2*R7+5^2*S7+10^2*T7)</f>
        <v>8.3595603933712861E-2</v>
      </c>
      <c r="V7" s="2">
        <f t="shared" ref="V7:V26" si="12">U7*A7</f>
        <v>1.839103286541683E-2</v>
      </c>
    </row>
    <row r="8" spans="1:22" x14ac:dyDescent="0.35">
      <c r="A8" s="1">
        <v>0.24</v>
      </c>
      <c r="B8" s="2">
        <f t="shared" si="6"/>
        <v>2.3999999999999998E-3</v>
      </c>
      <c r="C8" s="2">
        <f t="shared" si="7"/>
        <v>1.1999999999999999E-3</v>
      </c>
      <c r="D8" s="1">
        <v>16.16</v>
      </c>
      <c r="E8" s="1">
        <v>28.44</v>
      </c>
      <c r="F8" s="1">
        <v>32.200000000000003</v>
      </c>
      <c r="H8" s="1">
        <f t="shared" si="8"/>
        <v>20.466066666666663</v>
      </c>
      <c r="I8" s="2">
        <f t="shared" si="9"/>
        <v>0.20466066666666663</v>
      </c>
      <c r="J8" s="2">
        <f t="shared" si="0"/>
        <v>4.9118559999999992E-2</v>
      </c>
      <c r="K8" s="3">
        <f t="shared" si="1"/>
        <v>1.2250815076505159</v>
      </c>
      <c r="L8" s="2">
        <f t="shared" si="10"/>
        <v>6.0174239538422318E-2</v>
      </c>
      <c r="M8" s="2"/>
      <c r="O8" s="2">
        <f t="shared" si="2"/>
        <v>0.42362059849086509</v>
      </c>
      <c r="P8" s="2">
        <f t="shared" si="3"/>
        <v>0.63135200942344682</v>
      </c>
      <c r="Q8" s="2">
        <f t="shared" si="4"/>
        <v>0.70466886412508289</v>
      </c>
      <c r="R8" s="2">
        <f t="shared" si="11"/>
        <v>0.42859571357608905</v>
      </c>
      <c r="S8" s="2">
        <f t="shared" si="5"/>
        <v>0.28288805673117579</v>
      </c>
      <c r="T8" s="2">
        <f t="shared" si="5"/>
        <v>0.24430502590569741</v>
      </c>
      <c r="U8" s="2">
        <f>SUMPRODUCT({1,5,10},O8:Q8,R8:T8)/(1^2*R8+5^2*S8+10^2*T8)</f>
        <v>8.7566530750322058E-2</v>
      </c>
      <c r="V8" s="2">
        <f t="shared" si="12"/>
        <v>2.1015967380077293E-2</v>
      </c>
    </row>
    <row r="9" spans="1:22" x14ac:dyDescent="0.35">
      <c r="A9" s="1">
        <v>0.26</v>
      </c>
      <c r="B9" s="2">
        <f t="shared" si="6"/>
        <v>2.5999999999999999E-3</v>
      </c>
      <c r="C9" s="2">
        <f t="shared" si="7"/>
        <v>1.2999999999999999E-3</v>
      </c>
      <c r="D9" s="1">
        <v>15.56</v>
      </c>
      <c r="E9" s="1">
        <v>30.77</v>
      </c>
      <c r="F9" s="1">
        <v>35.82</v>
      </c>
      <c r="H9" s="1">
        <f t="shared" si="8"/>
        <v>19.356683333333333</v>
      </c>
      <c r="I9" s="2">
        <f t="shared" si="9"/>
        <v>0.19356683333333333</v>
      </c>
      <c r="J9" s="2">
        <f t="shared" si="0"/>
        <v>5.0327376666666666E-2</v>
      </c>
      <c r="K9" s="3">
        <f t="shared" si="1"/>
        <v>1.2042314892534851</v>
      </c>
      <c r="L9" s="2">
        <f t="shared" si="10"/>
        <v>6.0605811753521102E-2</v>
      </c>
      <c r="M9" s="2"/>
      <c r="O9" s="2">
        <f t="shared" si="2"/>
        <v>0.39333133394230624</v>
      </c>
      <c r="P9" s="2">
        <f t="shared" si="3"/>
        <v>0.64873778902779922</v>
      </c>
      <c r="Q9" s="2">
        <f t="shared" si="4"/>
        <v>0.75034180157513553</v>
      </c>
      <c r="R9" s="2">
        <f t="shared" si="11"/>
        <v>0.45536195632002979</v>
      </c>
      <c r="S9" s="2">
        <f t="shared" si="5"/>
        <v>0.27322064738659468</v>
      </c>
      <c r="T9" s="2">
        <f t="shared" si="5"/>
        <v>0.2229776797919959</v>
      </c>
      <c r="U9" s="2">
        <f>SUMPRODUCT({1,5,10},O9:Q9,R9:T9)/(1^2*R9+5^2*S9+10^2*T9)</f>
        <v>9.2566198492039495E-2</v>
      </c>
      <c r="V9" s="2">
        <f t="shared" si="12"/>
        <v>2.406721160793027E-2</v>
      </c>
    </row>
    <row r="10" spans="1:22" x14ac:dyDescent="0.35">
      <c r="A10" s="1">
        <v>0.28000000000000003</v>
      </c>
      <c r="B10" s="2">
        <f t="shared" si="6"/>
        <v>2.8000000000000004E-3</v>
      </c>
      <c r="C10" s="2">
        <f t="shared" si="7"/>
        <v>1.4000000000000002E-3</v>
      </c>
      <c r="D10" s="1">
        <v>16.02</v>
      </c>
      <c r="E10" s="1">
        <v>35.96</v>
      </c>
      <c r="F10" s="1">
        <v>39.32</v>
      </c>
      <c r="H10" s="1">
        <f t="shared" si="8"/>
        <v>19.414166666666663</v>
      </c>
      <c r="I10" s="2">
        <f t="shared" si="9"/>
        <v>0.19414166666666663</v>
      </c>
      <c r="J10" s="2">
        <f t="shared" si="0"/>
        <v>5.435966666666666E-2</v>
      </c>
      <c r="K10" s="3">
        <f t="shared" si="1"/>
        <v>1.1869167904158708</v>
      </c>
      <c r="L10" s="2">
        <f t="shared" si="10"/>
        <v>6.4520401088076593E-2</v>
      </c>
      <c r="M10" s="2"/>
      <c r="O10" s="2">
        <f t="shared" si="2"/>
        <v>0.38225792354185728</v>
      </c>
      <c r="P10" s="2">
        <f t="shared" si="3"/>
        <v>0.72790624939145032</v>
      </c>
      <c r="Q10" s="2">
        <f t="shared" si="4"/>
        <v>0.80002207706192718</v>
      </c>
      <c r="R10" s="2">
        <f t="shared" si="11"/>
        <v>0.46555927830092197</v>
      </c>
      <c r="S10" s="2">
        <f t="shared" si="5"/>
        <v>0.233210803408816</v>
      </c>
      <c r="T10" s="2">
        <f t="shared" si="5"/>
        <v>0.20188760362759858</v>
      </c>
      <c r="U10" s="2">
        <f>SUMPRODUCT({1,5,10},O10:Q10,R10:T10)/(1^2*R10+5^2*S10+10^2*T10)</f>
        <v>9.975186160402609E-2</v>
      </c>
      <c r="V10" s="2">
        <f t="shared" si="12"/>
        <v>2.7930521249127309E-2</v>
      </c>
    </row>
    <row r="11" spans="1:22" x14ac:dyDescent="0.35">
      <c r="A11" s="1">
        <v>0.3</v>
      </c>
      <c r="B11" s="2">
        <f t="shared" si="6"/>
        <v>3.0000000000000001E-3</v>
      </c>
      <c r="C11" s="2">
        <f t="shared" si="7"/>
        <v>1.5E-3</v>
      </c>
      <c r="D11" s="1">
        <v>18.13</v>
      </c>
      <c r="E11" s="1">
        <v>41.53</v>
      </c>
      <c r="F11" s="1">
        <v>42.64</v>
      </c>
      <c r="H11" s="1">
        <f t="shared" si="8"/>
        <v>21.824266666666663</v>
      </c>
      <c r="I11" s="2">
        <f t="shared" si="9"/>
        <v>0.21824266666666664</v>
      </c>
      <c r="J11" s="2">
        <f t="shared" si="0"/>
        <v>6.5472799999999984E-2</v>
      </c>
      <c r="K11" s="3">
        <f t="shared" si="1"/>
        <v>1.1723085140937637</v>
      </c>
      <c r="L11" s="2">
        <f t="shared" si="10"/>
        <v>7.6754320881558161E-2</v>
      </c>
      <c r="M11" s="2"/>
      <c r="O11" s="2">
        <f t="shared" si="2"/>
        <v>0.39791700474124442</v>
      </c>
      <c r="P11" s="2">
        <f t="shared" si="3"/>
        <v>0.82618092619897177</v>
      </c>
      <c r="Q11" s="2">
        <f t="shared" si="4"/>
        <v>0.85186680775773238</v>
      </c>
      <c r="R11" s="2">
        <f t="shared" si="11"/>
        <v>0.45120476890049049</v>
      </c>
      <c r="S11" s="2">
        <f t="shared" si="5"/>
        <v>0.19159685032257701</v>
      </c>
      <c r="T11" s="2">
        <f t="shared" si="5"/>
        <v>0.18200272572336831</v>
      </c>
      <c r="U11" s="2">
        <f>SUMPRODUCT({1,5,10},O11:Q11,R11:T11)/(1^2*R11+5^2*S11+10^2*T11)</f>
        <v>0.10756317143014819</v>
      </c>
      <c r="V11" s="2">
        <f t="shared" si="12"/>
        <v>3.2268951429044457E-2</v>
      </c>
    </row>
    <row r="12" spans="1:22" x14ac:dyDescent="0.35">
      <c r="A12" s="1">
        <v>0.32</v>
      </c>
      <c r="B12" s="2">
        <f t="shared" si="6"/>
        <v>3.2000000000000002E-3</v>
      </c>
      <c r="C12" s="2">
        <f t="shared" si="7"/>
        <v>1.6000000000000001E-3</v>
      </c>
      <c r="D12" s="1">
        <v>17.39</v>
      </c>
      <c r="E12" s="1">
        <v>43.23</v>
      </c>
      <c r="F12" s="1">
        <v>46.85</v>
      </c>
      <c r="H12" s="1">
        <f t="shared" si="8"/>
        <v>20.605466666666668</v>
      </c>
      <c r="I12" s="2">
        <f t="shared" si="9"/>
        <v>0.20605466666666669</v>
      </c>
      <c r="J12" s="2">
        <f t="shared" si="0"/>
        <v>6.5937493333333347E-2</v>
      </c>
      <c r="K12" s="3">
        <f t="shared" si="1"/>
        <v>1.1598181056930752</v>
      </c>
      <c r="L12" s="2">
        <f t="shared" si="10"/>
        <v>7.6475498612016454E-2</v>
      </c>
      <c r="M12" s="2"/>
      <c r="O12" s="2">
        <f t="shared" si="2"/>
        <v>0.37352444017299302</v>
      </c>
      <c r="P12" s="2">
        <f t="shared" si="3"/>
        <v>0.84419296997682758</v>
      </c>
      <c r="Q12" s="2">
        <f t="shared" si="4"/>
        <v>0.93215550496966326</v>
      </c>
      <c r="R12" s="2">
        <f t="shared" si="11"/>
        <v>0.47376262192910767</v>
      </c>
      <c r="S12" s="2">
        <f t="shared" si="5"/>
        <v>0.18481759006799844</v>
      </c>
      <c r="T12" s="2">
        <f t="shared" si="5"/>
        <v>0.15500296860757989</v>
      </c>
      <c r="U12" s="2">
        <f>SUMPRODUCT({1,5,10},O12:Q12,R12:T12)/(1^2*R12+5^2*S12+10^2*T12)</f>
        <v>0.11663013248604095</v>
      </c>
      <c r="V12" s="2">
        <f t="shared" si="12"/>
        <v>3.7321642395533108E-2</v>
      </c>
    </row>
    <row r="13" spans="1:22" x14ac:dyDescent="0.35">
      <c r="A13" s="1">
        <v>0.34</v>
      </c>
      <c r="B13" s="2">
        <f t="shared" si="6"/>
        <v>3.4000000000000002E-3</v>
      </c>
      <c r="C13" s="2">
        <f t="shared" si="7"/>
        <v>1.7000000000000001E-3</v>
      </c>
      <c r="D13" s="1">
        <v>18.37</v>
      </c>
      <c r="E13" s="1">
        <v>48.06</v>
      </c>
      <c r="F13" s="1">
        <v>50.95</v>
      </c>
      <c r="H13" s="1">
        <f t="shared" si="8"/>
        <v>21.480683333333339</v>
      </c>
      <c r="I13" s="2">
        <f t="shared" si="9"/>
        <v>0.21480683333333339</v>
      </c>
      <c r="J13" s="2">
        <f t="shared" si="0"/>
        <v>7.3034323333333359E-2</v>
      </c>
      <c r="K13" s="3">
        <f t="shared" si="1"/>
        <v>1.1490161303190529</v>
      </c>
      <c r="L13" s="2">
        <f t="shared" si="10"/>
        <v>8.3917615576937207E-2</v>
      </c>
      <c r="M13" s="2"/>
      <c r="O13" s="2">
        <f t="shared" si="2"/>
        <v>0.37598912302342424</v>
      </c>
      <c r="P13" s="2">
        <f t="shared" si="3"/>
        <v>0.94235291622136397</v>
      </c>
      <c r="Q13" s="2">
        <f t="shared" si="4"/>
        <v>1.0194043258621674</v>
      </c>
      <c r="R13" s="2">
        <f t="shared" si="11"/>
        <v>0.47143301915939539</v>
      </c>
      <c r="S13" s="2">
        <f t="shared" si="5"/>
        <v>0.15187372918283987</v>
      </c>
      <c r="T13" s="2">
        <f t="shared" si="5"/>
        <v>0.13018371267114415</v>
      </c>
      <c r="U13" s="2">
        <f>SUMPRODUCT({1,5,10},O13:Q13,R13:T13)/(1^2*R13+5^2*S13+10^2*T13)</f>
        <v>0.12841965695807553</v>
      </c>
      <c r="V13" s="2">
        <f t="shared" si="12"/>
        <v>4.3662683365745684E-2</v>
      </c>
    </row>
    <row r="14" spans="1:22" x14ac:dyDescent="0.35">
      <c r="A14" s="1">
        <v>0.36</v>
      </c>
      <c r="B14" s="2">
        <f t="shared" si="6"/>
        <v>3.5999999999999999E-3</v>
      </c>
      <c r="C14" s="2">
        <f t="shared" si="7"/>
        <v>1.8E-3</v>
      </c>
      <c r="D14" s="1">
        <v>18.62</v>
      </c>
      <c r="E14" s="1">
        <v>47.64</v>
      </c>
      <c r="F14" s="1">
        <v>55.29</v>
      </c>
      <c r="H14" s="1">
        <f t="shared" si="8"/>
        <v>21.987366666666667</v>
      </c>
      <c r="I14" s="2">
        <f t="shared" si="9"/>
        <v>0.21987366666666666</v>
      </c>
      <c r="J14" s="2">
        <f t="shared" si="0"/>
        <v>7.9154519999999992E-2</v>
      </c>
      <c r="K14" s="3">
        <f t="shared" si="1"/>
        <v>1.1395819033513286</v>
      </c>
      <c r="L14" s="2">
        <f t="shared" si="10"/>
        <v>9.0203058560460805E-2</v>
      </c>
      <c r="M14" s="2"/>
      <c r="O14" s="2">
        <f t="shared" si="2"/>
        <v>0.36915996955337899</v>
      </c>
      <c r="P14" s="2">
        <f t="shared" si="3"/>
        <v>0.9135075777366366</v>
      </c>
      <c r="Q14" s="2">
        <f t="shared" si="4"/>
        <v>1.1251159925256151</v>
      </c>
      <c r="R14" s="2">
        <f t="shared" si="11"/>
        <v>0.4779161696813396</v>
      </c>
      <c r="S14" s="2">
        <f t="shared" si="5"/>
        <v>0.16089309263251309</v>
      </c>
      <c r="T14" s="2">
        <f t="shared" si="5"/>
        <v>0.10537477635327383</v>
      </c>
      <c r="U14" s="2">
        <f>SUMPRODUCT({1,5,10},O14:Q14,R14:T14)/(1^2*R14+5^2*S14+10^2*T14)</f>
        <v>0.13944275593796038</v>
      </c>
      <c r="V14" s="2">
        <f t="shared" si="12"/>
        <v>5.0199392137665735E-2</v>
      </c>
    </row>
    <row r="15" spans="1:22" x14ac:dyDescent="0.35">
      <c r="A15" s="1">
        <v>0.38</v>
      </c>
      <c r="B15" s="2">
        <f t="shared" si="6"/>
        <v>3.8E-3</v>
      </c>
      <c r="C15" s="2">
        <f t="shared" si="7"/>
        <v>1.9E-3</v>
      </c>
      <c r="D15" s="1">
        <v>18.46</v>
      </c>
      <c r="E15" s="1">
        <v>49.86</v>
      </c>
      <c r="F15" s="1">
        <v>60</v>
      </c>
      <c r="H15" s="1">
        <f t="shared" si="8"/>
        <v>21.555933333333332</v>
      </c>
      <c r="I15" s="2">
        <f t="shared" si="9"/>
        <v>0.21555933333333333</v>
      </c>
      <c r="J15" s="2">
        <f t="shared" si="0"/>
        <v>8.1912546666666669E-2</v>
      </c>
      <c r="K15" s="3">
        <f t="shared" si="1"/>
        <v>1.1312711151691346</v>
      </c>
      <c r="L15" s="2">
        <f t="shared" si="10"/>
        <v>9.2665298013943784E-2</v>
      </c>
      <c r="M15" s="2"/>
      <c r="O15" s="2">
        <f t="shared" si="2"/>
        <v>0.35758764445195723</v>
      </c>
      <c r="P15" s="2">
        <f t="shared" si="3"/>
        <v>0.95357368082019489</v>
      </c>
      <c r="Q15" s="2">
        <f t="shared" si="4"/>
        <v>1.2589169616428157</v>
      </c>
      <c r="R15" s="2">
        <f t="shared" si="11"/>
        <v>0.48910636936231933</v>
      </c>
      <c r="S15" s="2">
        <f t="shared" si="5"/>
        <v>0.14850340946533944</v>
      </c>
      <c r="T15" s="2">
        <f t="shared" si="5"/>
        <v>8.0634077320263786E-2</v>
      </c>
      <c r="U15" s="2">
        <f>SUMPRODUCT({1,5,10},O15:Q15,R15:T15)/(1^2*R15+5^2*S15+10^2*T15)</f>
        <v>0.15475285868763608</v>
      </c>
      <c r="V15" s="2">
        <f t="shared" si="12"/>
        <v>5.8806086301301713E-2</v>
      </c>
    </row>
    <row r="16" spans="1:22" x14ac:dyDescent="0.35">
      <c r="A16" s="1">
        <v>0.4</v>
      </c>
      <c r="B16" s="2">
        <f t="shared" si="6"/>
        <v>4.0000000000000001E-3</v>
      </c>
      <c r="C16" s="2">
        <f t="shared" si="7"/>
        <v>2E-3</v>
      </c>
      <c r="D16" s="1">
        <v>19.88</v>
      </c>
      <c r="E16" s="1">
        <v>56.21</v>
      </c>
      <c r="F16" s="1">
        <v>63.5</v>
      </c>
      <c r="H16" s="1">
        <f t="shared" si="8"/>
        <v>22.860683333333331</v>
      </c>
      <c r="I16" s="2">
        <f t="shared" si="9"/>
        <v>0.22860683333333331</v>
      </c>
      <c r="J16" s="2">
        <f t="shared" si="0"/>
        <v>9.1442733333333331E-2</v>
      </c>
      <c r="K16" s="3">
        <f t="shared" si="1"/>
        <v>1.1238943717932539</v>
      </c>
      <c r="L16" s="2">
        <f t="shared" si="10"/>
        <v>0.10277197333472468</v>
      </c>
      <c r="M16" s="2"/>
      <c r="O16" s="2">
        <f t="shared" si="2"/>
        <v>0.36966852311407927</v>
      </c>
      <c r="P16" s="2">
        <f t="shared" si="3"/>
        <v>1.115768627450068</v>
      </c>
      <c r="Q16" s="2">
        <f t="shared" si="4"/>
        <v>1.3674202783000917</v>
      </c>
      <c r="R16" s="2">
        <f t="shared" si="11"/>
        <v>0.47743032486172132</v>
      </c>
      <c r="S16" s="2">
        <f t="shared" si="5"/>
        <v>0.10736325851763161</v>
      </c>
      <c r="T16" s="2">
        <f t="shared" si="5"/>
        <v>6.49043548499076E-2</v>
      </c>
      <c r="U16" s="2">
        <f>SUMPRODUCT({1,5,10},O16:Q16,R16:T16)/(1^2*R16+5^2*S16+10^2*T16)</f>
        <v>0.1722936319244576</v>
      </c>
      <c r="V16" s="2">
        <f t="shared" si="12"/>
        <v>6.8917452769783047E-2</v>
      </c>
    </row>
    <row r="17" spans="1:22" x14ac:dyDescent="0.35">
      <c r="A17" s="1">
        <v>0.42</v>
      </c>
      <c r="B17" s="2">
        <f t="shared" si="6"/>
        <v>4.1999999999999997E-3</v>
      </c>
      <c r="C17" s="2">
        <f t="shared" si="7"/>
        <v>2.0999999999999999E-3</v>
      </c>
      <c r="D17" s="1">
        <v>22.33</v>
      </c>
      <c r="E17" s="1">
        <v>59.65</v>
      </c>
      <c r="F17" s="1">
        <v>65.62</v>
      </c>
      <c r="H17" s="1">
        <f t="shared" si="8"/>
        <v>26.023066666666665</v>
      </c>
      <c r="I17" s="2">
        <f t="shared" si="9"/>
        <v>0.26023066666666667</v>
      </c>
      <c r="J17" s="2">
        <f t="shared" si="0"/>
        <v>0.10929688</v>
      </c>
      <c r="K17" s="3">
        <f t="shared" si="1"/>
        <v>1.1173025859840409</v>
      </c>
      <c r="L17" s="2">
        <f t="shared" si="10"/>
        <v>0.12211768666398741</v>
      </c>
      <c r="M17" s="2"/>
      <c r="O17" s="2">
        <f t="shared" si="2"/>
        <v>0.39792456523209885</v>
      </c>
      <c r="P17" s="2">
        <f t="shared" si="3"/>
        <v>1.2089428135791733</v>
      </c>
      <c r="Q17" s="2">
        <f t="shared" si="4"/>
        <v>1.4320757320334594</v>
      </c>
      <c r="R17" s="2">
        <f t="shared" si="11"/>
        <v>0.45119794629301541</v>
      </c>
      <c r="S17" s="2">
        <f t="shared" si="5"/>
        <v>8.9109829817809821E-2</v>
      </c>
      <c r="T17" s="2">
        <f t="shared" si="5"/>
        <v>5.7031503886486805E-2</v>
      </c>
      <c r="U17" s="2">
        <f>SUMPRODUCT({1,5,10},O17:Q17,R17:T17)/(1^2*R17+5^2*S17+10^2*T17)</f>
        <v>0.18311897964297552</v>
      </c>
      <c r="V17" s="2">
        <f t="shared" si="12"/>
        <v>7.6909971450049713E-2</v>
      </c>
    </row>
    <row r="18" spans="1:22" x14ac:dyDescent="0.35">
      <c r="A18" s="1">
        <v>0.44</v>
      </c>
      <c r="B18" s="2">
        <f t="shared" si="6"/>
        <v>4.4000000000000003E-3</v>
      </c>
      <c r="C18" s="2">
        <f t="shared" si="7"/>
        <v>2.2000000000000001E-3</v>
      </c>
      <c r="D18" s="1">
        <v>23.06</v>
      </c>
      <c r="E18" s="1">
        <v>60.86</v>
      </c>
      <c r="F18" s="1">
        <v>68.599999999999994</v>
      </c>
      <c r="H18" s="1">
        <f t="shared" si="8"/>
        <v>26.987933333333331</v>
      </c>
      <c r="I18" s="2">
        <f t="shared" si="9"/>
        <v>0.2698793333333333</v>
      </c>
      <c r="J18" s="2">
        <f t="shared" si="0"/>
        <v>0.11874690666666665</v>
      </c>
      <c r="K18" s="3">
        <f t="shared" si="1"/>
        <v>1.1113767963379908</v>
      </c>
      <c r="L18" s="2">
        <f t="shared" si="10"/>
        <v>0.13197255670624639</v>
      </c>
      <c r="M18" s="2"/>
      <c r="O18" s="2">
        <f t="shared" si="2"/>
        <v>0.40169495445782727</v>
      </c>
      <c r="P18" s="2">
        <f t="shared" si="3"/>
        <v>1.2337970024303957</v>
      </c>
      <c r="Q18" s="2">
        <f t="shared" si="4"/>
        <v>1.5427851602976683</v>
      </c>
      <c r="R18" s="2">
        <f t="shared" si="11"/>
        <v>0.44780835866884938</v>
      </c>
      <c r="S18" s="2">
        <f t="shared" si="5"/>
        <v>8.4788614780588079E-2</v>
      </c>
      <c r="T18" s="2">
        <f t="shared" si="5"/>
        <v>4.5703960555848883E-2</v>
      </c>
      <c r="U18" s="2">
        <f>SUMPRODUCT({1,5,10},O18:Q18,R18:T18)/(1^2*R18+5^2*S18+10^2*T18)</f>
        <v>0.19726419122133249</v>
      </c>
      <c r="V18" s="2">
        <f t="shared" si="12"/>
        <v>8.6796244137386291E-2</v>
      </c>
    </row>
    <row r="19" spans="1:22" x14ac:dyDescent="0.35">
      <c r="A19" s="1">
        <v>0.46</v>
      </c>
      <c r="B19" s="2">
        <f t="shared" si="6"/>
        <v>4.5999999999999999E-3</v>
      </c>
      <c r="C19" s="2">
        <f t="shared" si="7"/>
        <v>2.3E-3</v>
      </c>
      <c r="D19" s="1">
        <v>22.09</v>
      </c>
      <c r="E19" s="1">
        <v>63.79</v>
      </c>
      <c r="F19" s="1">
        <v>72.52</v>
      </c>
      <c r="H19" s="1">
        <f t="shared" si="8"/>
        <v>25.26596666666666</v>
      </c>
      <c r="I19" s="2">
        <f t="shared" si="9"/>
        <v>0.25265966666666662</v>
      </c>
      <c r="J19" s="2">
        <f t="shared" si="0"/>
        <v>0.11622344666666665</v>
      </c>
      <c r="K19" s="3">
        <f t="shared" si="1"/>
        <v>1.1060209238518428</v>
      </c>
      <c r="L19" s="2">
        <f t="shared" si="10"/>
        <v>0.12854556385551202</v>
      </c>
      <c r="M19" s="2"/>
      <c r="O19" s="2">
        <f t="shared" si="2"/>
        <v>0.38090612346446584</v>
      </c>
      <c r="P19" s="2">
        <f t="shared" si="3"/>
        <v>1.3233495079325823</v>
      </c>
      <c r="Q19" s="2">
        <f t="shared" si="4"/>
        <v>1.7206933970863338</v>
      </c>
      <c r="R19" s="2">
        <f t="shared" si="11"/>
        <v>0.46681966746423587</v>
      </c>
      <c r="S19" s="2">
        <f t="shared" si="5"/>
        <v>7.0884816943082227E-2</v>
      </c>
      <c r="T19" s="2">
        <f t="shared" si="5"/>
        <v>3.2020249028222016E-2</v>
      </c>
      <c r="U19" s="2">
        <f>SUMPRODUCT({1,5,10},O19:Q19,R19:T19)/(1^2*R19+5^2*S19+10^2*T19)</f>
        <v>0.22014692616264189</v>
      </c>
      <c r="V19" s="2">
        <f t="shared" si="12"/>
        <v>0.10126758603481527</v>
      </c>
    </row>
    <row r="20" spans="1:22" x14ac:dyDescent="0.35">
      <c r="A20" s="1">
        <v>0.48</v>
      </c>
      <c r="B20" s="2">
        <f t="shared" si="6"/>
        <v>4.7999999999999996E-3</v>
      </c>
      <c r="C20" s="2">
        <f t="shared" si="7"/>
        <v>2.3999999999999998E-3</v>
      </c>
      <c r="D20" s="1">
        <v>24.27</v>
      </c>
      <c r="E20" s="1">
        <v>64.099999999999994</v>
      </c>
      <c r="F20" s="1">
        <v>76.010000000000005</v>
      </c>
      <c r="H20" s="1">
        <f t="shared" si="8"/>
        <v>28.474116666666664</v>
      </c>
      <c r="I20" s="2">
        <f t="shared" si="9"/>
        <v>0.28474116666666666</v>
      </c>
      <c r="J20" s="2">
        <f t="shared" si="0"/>
        <v>0.13667575999999998</v>
      </c>
      <c r="K20" s="3">
        <f t="shared" si="1"/>
        <v>1.1011565225258564</v>
      </c>
      <c r="L20" s="2">
        <f t="shared" si="10"/>
        <v>0.1505014045951785</v>
      </c>
      <c r="M20" s="2"/>
      <c r="O20" s="2">
        <f t="shared" si="2"/>
        <v>0.40731264994506372</v>
      </c>
      <c r="P20" s="2">
        <f t="shared" si="3"/>
        <v>1.3199969781422329</v>
      </c>
      <c r="Q20" s="2">
        <f t="shared" si="4"/>
        <v>1.9102990538147131</v>
      </c>
      <c r="R20" s="2">
        <f t="shared" si="11"/>
        <v>0.44280521544314766</v>
      </c>
      <c r="S20" s="2">
        <f t="shared" si="5"/>
        <v>7.1361700844902703E-2</v>
      </c>
      <c r="T20" s="2">
        <f t="shared" si="5"/>
        <v>2.1914689630614489E-2</v>
      </c>
      <c r="U20" s="2">
        <f>SUMPRODUCT({1,5,10},O20:Q20,R20:T20)/(1^2*R20+5^2*S20+10^2*T20)</f>
        <v>0.24216969820515594</v>
      </c>
      <c r="V20" s="2">
        <f t="shared" si="12"/>
        <v>0.11624145513847485</v>
      </c>
    </row>
    <row r="21" spans="1:22" x14ac:dyDescent="0.35">
      <c r="A21" s="1">
        <v>0.5</v>
      </c>
      <c r="B21" s="2">
        <f t="shared" si="6"/>
        <v>5.0000000000000001E-3</v>
      </c>
      <c r="C21" s="2">
        <f t="shared" si="7"/>
        <v>2.5000000000000001E-3</v>
      </c>
      <c r="D21" s="1">
        <v>26.17</v>
      </c>
      <c r="E21" s="1">
        <v>66.66</v>
      </c>
      <c r="F21" s="1">
        <v>81.010000000000005</v>
      </c>
      <c r="H21" s="1">
        <f t="shared" si="8"/>
        <v>31.007883333333336</v>
      </c>
      <c r="I21" s="2">
        <f t="shared" si="9"/>
        <v>0.31007883333333336</v>
      </c>
      <c r="J21" s="2">
        <f t="shared" si="0"/>
        <v>0.15503941666666668</v>
      </c>
      <c r="K21" s="3">
        <f t="shared" si="1"/>
        <v>1.0967189116741245</v>
      </c>
      <c r="L21" s="2">
        <f t="shared" si="10"/>
        <v>0.17003466031325781</v>
      </c>
      <c r="M21" s="2"/>
      <c r="O21" s="2">
        <f t="shared" si="2"/>
        <v>0.43061267697860256</v>
      </c>
      <c r="P21" s="2">
        <f t="shared" si="3"/>
        <v>1.4056375813982425</v>
      </c>
      <c r="Q21" s="2">
        <f t="shared" si="4"/>
        <v>2.2856231157080589</v>
      </c>
      <c r="R21" s="2">
        <f t="shared" si="11"/>
        <v>0.42264387654322999</v>
      </c>
      <c r="S21" s="2">
        <f t="shared" si="5"/>
        <v>6.0128270152980917E-2</v>
      </c>
      <c r="T21" s="2">
        <f t="shared" si="5"/>
        <v>1.0345059342902472E-2</v>
      </c>
      <c r="U21" s="2">
        <f>SUMPRODUCT({1,5,10},O21:Q21,R21:T21)/(1^2*R21+5^2*S21+10^2*T21)</f>
        <v>0.28410012157323783</v>
      </c>
      <c r="V21" s="2">
        <f t="shared" si="12"/>
        <v>0.14205006078661891</v>
      </c>
    </row>
    <row r="22" spans="1:22" x14ac:dyDescent="0.35">
      <c r="A22" s="1">
        <v>0.52</v>
      </c>
      <c r="B22" s="2">
        <f t="shared" si="6"/>
        <v>5.1999999999999998E-3</v>
      </c>
      <c r="C22" s="2">
        <f t="shared" si="7"/>
        <v>2.5999999999999999E-3</v>
      </c>
      <c r="D22" s="1">
        <v>27.29</v>
      </c>
      <c r="E22" s="1">
        <v>69.95</v>
      </c>
      <c r="F22" s="1">
        <v>84.98</v>
      </c>
      <c r="H22" s="1">
        <f t="shared" si="8"/>
        <v>32.287433333333333</v>
      </c>
      <c r="I22" s="2">
        <f t="shared" si="9"/>
        <v>0.32287433333333332</v>
      </c>
      <c r="J22" s="2">
        <f t="shared" si="0"/>
        <v>0.16789465333333334</v>
      </c>
      <c r="K22" s="3">
        <f t="shared" si="1"/>
        <v>1.0926542834766655</v>
      </c>
      <c r="L22" s="2">
        <f t="shared" si="10"/>
        <v>0.18345081213749651</v>
      </c>
      <c r="M22" s="2"/>
      <c r="O22" s="2">
        <f t="shared" si="2"/>
        <v>0.44269580539192616</v>
      </c>
      <c r="P22" s="2">
        <f t="shared" si="3"/>
        <v>1.5338548464294943</v>
      </c>
      <c r="Q22" s="2">
        <f t="shared" si="4"/>
        <v>2.7271938416305397</v>
      </c>
      <c r="R22" s="2">
        <f t="shared" si="11"/>
        <v>0.41255258160073194</v>
      </c>
      <c r="S22" s="2">
        <f t="shared" si="11"/>
        <v>4.6527595404139463E-2</v>
      </c>
      <c r="T22" s="2">
        <f t="shared" si="11"/>
        <v>4.2774951618800953E-3</v>
      </c>
      <c r="U22" s="2">
        <f>SUMPRODUCT({1,5,10},O22:Q22,R22:T22)/(1^2*R22+5^2*S22+10^2*T22)</f>
        <v>0.32749009036645438</v>
      </c>
      <c r="V22" s="2">
        <f t="shared" si="12"/>
        <v>0.17029484699055628</v>
      </c>
    </row>
    <row r="23" spans="1:22" x14ac:dyDescent="0.35">
      <c r="A23" s="1">
        <v>0.54</v>
      </c>
      <c r="B23" s="2">
        <f t="shared" si="6"/>
        <v>5.4000000000000003E-3</v>
      </c>
      <c r="C23" s="2">
        <f t="shared" si="7"/>
        <v>2.7000000000000001E-3</v>
      </c>
      <c r="D23" s="1">
        <v>28.35</v>
      </c>
      <c r="E23" s="1">
        <v>71.67</v>
      </c>
      <c r="F23" s="1">
        <v>86.29</v>
      </c>
      <c r="H23" s="1">
        <f t="shared" si="8"/>
        <v>33.633000000000003</v>
      </c>
      <c r="I23" s="2">
        <f t="shared" si="9"/>
        <v>0.33633000000000002</v>
      </c>
      <c r="J23" s="2">
        <f t="shared" si="0"/>
        <v>0.18161820000000004</v>
      </c>
      <c r="K23" s="3">
        <f t="shared" si="1"/>
        <v>1.088917510450887</v>
      </c>
      <c r="L23" s="2">
        <f t="shared" si="10"/>
        <v>0.19776723819657133</v>
      </c>
      <c r="M23" s="2"/>
      <c r="O23" s="2">
        <f t="shared" si="2"/>
        <v>0.45437722681700893</v>
      </c>
      <c r="P23" s="2">
        <f t="shared" si="3"/>
        <v>1.60125543941815</v>
      </c>
      <c r="Q23" s="2">
        <f t="shared" si="4"/>
        <v>2.8923960580185186</v>
      </c>
      <c r="R23" s="2">
        <f t="shared" si="11"/>
        <v>0.40302589898294827</v>
      </c>
      <c r="S23" s="2">
        <f t="shared" si="11"/>
        <v>4.065998340851297E-2</v>
      </c>
      <c r="T23" s="2">
        <f t="shared" si="11"/>
        <v>3.0739493342229526E-3</v>
      </c>
      <c r="U23" s="2">
        <f>SUMPRODUCT({1,5,10},O23:Q23,R23:T23)/(1^2*R23+5^2*S23+10^2*T23)</f>
        <v>0.34603313018080373</v>
      </c>
      <c r="V23" s="2">
        <f t="shared" si="12"/>
        <v>0.18685789029763403</v>
      </c>
    </row>
    <row r="24" spans="1:22" x14ac:dyDescent="0.35">
      <c r="A24" s="1">
        <v>0.56000000000000005</v>
      </c>
      <c r="B24" s="2">
        <f t="shared" si="6"/>
        <v>5.6000000000000008E-3</v>
      </c>
      <c r="C24" s="2">
        <f t="shared" si="7"/>
        <v>2.8000000000000004E-3</v>
      </c>
      <c r="D24" s="1">
        <v>27.76</v>
      </c>
      <c r="E24" s="1">
        <v>75.58</v>
      </c>
      <c r="F24" s="1">
        <v>88.07</v>
      </c>
      <c r="H24" s="1">
        <f t="shared" si="8"/>
        <v>32.293366666666671</v>
      </c>
      <c r="I24" s="2">
        <f t="shared" si="9"/>
        <v>0.32293366666666673</v>
      </c>
      <c r="J24" s="2">
        <f t="shared" si="0"/>
        <v>0.18084285333333339</v>
      </c>
      <c r="K24" s="3">
        <f t="shared" si="1"/>
        <v>1.0854704629069707</v>
      </c>
      <c r="L24" s="2">
        <f t="shared" si="10"/>
        <v>0.19629957572115078</v>
      </c>
      <c r="M24" s="2"/>
      <c r="O24" s="2">
        <f t="shared" si="2"/>
        <v>0.4405853849492935</v>
      </c>
      <c r="P24" s="2">
        <f t="shared" si="3"/>
        <v>1.7990286930420063</v>
      </c>
      <c r="Q24" s="2">
        <f t="shared" si="4"/>
        <v>3.2049847002992347</v>
      </c>
      <c r="R24" s="2">
        <f t="shared" si="11"/>
        <v>0.41429758049514531</v>
      </c>
      <c r="S24" s="2">
        <f t="shared" si="11"/>
        <v>2.7376853480588978E-2</v>
      </c>
      <c r="T24" s="2">
        <f t="shared" si="11"/>
        <v>1.6450748396059868E-3</v>
      </c>
      <c r="U24" s="2">
        <f>SUMPRODUCT({1,5,10},O24:Q24,R24:T24)/(1^2*R24+5^2*S24+10^2*T24)</f>
        <v>0.38117995319546671</v>
      </c>
      <c r="V24" s="2">
        <f t="shared" si="12"/>
        <v>0.21346077378946138</v>
      </c>
    </row>
    <row r="25" spans="1:22" x14ac:dyDescent="0.35">
      <c r="A25" s="1">
        <v>0.57999999999999996</v>
      </c>
      <c r="B25" s="2">
        <f t="shared" si="6"/>
        <v>5.7999999999999996E-3</v>
      </c>
      <c r="C25" s="2">
        <f t="shared" si="7"/>
        <v>2.8999999999999998E-3</v>
      </c>
      <c r="D25" s="1">
        <v>30.05</v>
      </c>
      <c r="E25" s="1">
        <v>76.819999999999993</v>
      </c>
      <c r="F25" s="1">
        <v>88.76</v>
      </c>
      <c r="H25" s="1">
        <f t="shared" si="8"/>
        <v>35.483483333333332</v>
      </c>
      <c r="I25" s="2">
        <f t="shared" si="9"/>
        <v>0.35483483333333332</v>
      </c>
      <c r="J25" s="2">
        <f t="shared" si="0"/>
        <v>0.20580420333333332</v>
      </c>
      <c r="K25" s="3">
        <f t="shared" si="1"/>
        <v>1.0822807031588924</v>
      </c>
      <c r="L25" s="2">
        <f t="shared" si="10"/>
        <v>0.22273791789665565</v>
      </c>
      <c r="M25" s="2"/>
      <c r="O25" s="2">
        <f t="shared" si="2"/>
        <v>0.47244707431257393</v>
      </c>
      <c r="P25" s="2">
        <f t="shared" si="3"/>
        <v>1.8593444753315236</v>
      </c>
      <c r="Q25" s="2">
        <f t="shared" si="4"/>
        <v>3.3138814965608079</v>
      </c>
      <c r="R25" s="2">
        <f t="shared" si="11"/>
        <v>0.38872071534626951</v>
      </c>
      <c r="S25" s="2">
        <f t="shared" si="11"/>
        <v>2.4265760609554023E-2</v>
      </c>
      <c r="T25" s="2">
        <f t="shared" si="11"/>
        <v>1.3231196055688843E-3</v>
      </c>
      <c r="U25" s="2">
        <f>SUMPRODUCT({1,5,10},O25:Q25,R25:T25)/(1^2*R25+5^2*S25+10^2*T25)</f>
        <v>0.40178947005011012</v>
      </c>
      <c r="V25" s="2">
        <f t="shared" si="12"/>
        <v>0.23303789262906385</v>
      </c>
    </row>
    <row r="26" spans="1:22" x14ac:dyDescent="0.35">
      <c r="A26" s="1">
        <v>0.6</v>
      </c>
      <c r="B26" s="2">
        <f t="shared" si="6"/>
        <v>6.0000000000000001E-3</v>
      </c>
      <c r="C26" s="2">
        <f t="shared" si="7"/>
        <v>3.0000000000000001E-3</v>
      </c>
      <c r="D26" s="1">
        <v>33.49</v>
      </c>
      <c r="E26" s="1">
        <v>76.900000000000006</v>
      </c>
      <c r="F26" s="1">
        <v>89.59</v>
      </c>
      <c r="H26" s="1">
        <f t="shared" si="8"/>
        <v>40.506216666666674</v>
      </c>
      <c r="I26" s="2">
        <f t="shared" si="9"/>
        <v>0.40506216666666672</v>
      </c>
      <c r="J26" s="2">
        <f t="shared" si="0"/>
        <v>0.24303730000000001</v>
      </c>
      <c r="K26" s="3">
        <f t="shared" si="1"/>
        <v>1.0793204616083949</v>
      </c>
      <c r="L26" s="2">
        <f t="shared" si="10"/>
        <v>0.262315130824058</v>
      </c>
      <c r="M26" s="2"/>
      <c r="O26" s="2">
        <f t="shared" si="2"/>
        <v>0.52490952565933535</v>
      </c>
      <c r="P26" s="2">
        <f t="shared" si="3"/>
        <v>1.848273394565161</v>
      </c>
      <c r="Q26" s="2">
        <f t="shared" si="4"/>
        <v>3.4864648752785303</v>
      </c>
      <c r="R26" s="2">
        <f t="shared" si="11"/>
        <v>0.35000107561465521</v>
      </c>
      <c r="S26" s="2">
        <f t="shared" si="11"/>
        <v>2.4809049600398494E-2</v>
      </c>
      <c r="T26" s="2">
        <f t="shared" si="11"/>
        <v>9.3690398600275047E-4</v>
      </c>
      <c r="U26" s="2">
        <f>SUMPRODUCT({1,5,10},O26:Q26,R26:T26)/(1^2*R26+5^2*S26+10^2*T26)</f>
        <v>0.41887944209784367</v>
      </c>
      <c r="V26" s="2">
        <f t="shared" si="12"/>
        <v>0.2513276652587062</v>
      </c>
    </row>
    <row r="27" spans="1:22" x14ac:dyDescent="0.35">
      <c r="A27" s="1">
        <v>0.62</v>
      </c>
      <c r="B27" s="2">
        <f t="shared" si="6"/>
        <v>6.1999999999999998E-3</v>
      </c>
      <c r="C27" s="2">
        <f t="shared" si="7"/>
        <v>3.0999999999999999E-3</v>
      </c>
      <c r="D27" s="1">
        <v>34.36</v>
      </c>
      <c r="E27" s="1">
        <v>79.91</v>
      </c>
      <c r="F27" s="1">
        <v>91.12</v>
      </c>
      <c r="H27" s="1">
        <f t="shared" si="8"/>
        <v>41.40925</v>
      </c>
      <c r="I27" s="2">
        <f t="shared" si="9"/>
        <v>0.41409249999999997</v>
      </c>
      <c r="J27" s="2">
        <f t="shared" si="0"/>
        <v>0.25673734999999998</v>
      </c>
      <c r="K27" s="3">
        <f t="shared" si="1"/>
        <v>1.0765658261798656</v>
      </c>
      <c r="L27" s="2">
        <f t="shared" si="10"/>
        <v>0.27639465731397933</v>
      </c>
      <c r="M27" s="2"/>
      <c r="O27" s="2">
        <f t="shared" si="2"/>
        <v>0.53566565116686771</v>
      </c>
      <c r="P27" s="2">
        <f t="shared" si="3"/>
        <v>2.0419178952518768</v>
      </c>
      <c r="Q27" s="2">
        <f t="shared" si="4"/>
        <v>4.0353456325818806</v>
      </c>
      <c r="R27" s="2">
        <f t="shared" ref="R27:R36" si="13">EXP(-2*O27)</f>
        <v>0.34255217321243014</v>
      </c>
      <c r="S27" s="2">
        <f t="shared" ref="S27:S36" si="14">EXP(-2*P27)</f>
        <v>1.6842736379842193E-2</v>
      </c>
      <c r="T27" s="2">
        <f t="shared" ref="T27:T36" si="15">EXP(-2*Q27)</f>
        <v>3.1256713959384492E-4</v>
      </c>
      <c r="U27" s="2">
        <f>SUMPRODUCT({1,5,10},O27:Q27,R27:T27)/(1^2*R27+5^2*S27+10^2*T27)</f>
        <v>0.46304508001036515</v>
      </c>
      <c r="V27" s="2">
        <f t="shared" ref="V27:V36" si="16">U27*A27</f>
        <v>0.28708794960642642</v>
      </c>
    </row>
    <row r="28" spans="1:22" x14ac:dyDescent="0.35">
      <c r="A28" s="1">
        <v>0.64</v>
      </c>
      <c r="B28" s="2">
        <f t="shared" si="6"/>
        <v>6.4000000000000003E-3</v>
      </c>
      <c r="C28" s="2">
        <f t="shared" si="7"/>
        <v>3.2000000000000002E-3</v>
      </c>
      <c r="D28" s="1">
        <v>33.82</v>
      </c>
      <c r="E28" s="1">
        <v>83.51</v>
      </c>
      <c r="F28" s="1">
        <v>92.5</v>
      </c>
      <c r="H28" s="1">
        <f t="shared" si="8"/>
        <v>40.175350000000002</v>
      </c>
      <c r="I28" s="2">
        <f t="shared" si="9"/>
        <v>0.40175350000000004</v>
      </c>
      <c r="J28" s="2">
        <f t="shared" si="0"/>
        <v>0.25712224000000006</v>
      </c>
      <c r="K28" s="3">
        <f t="shared" si="1"/>
        <v>1.0739960949821701</v>
      </c>
      <c r="L28" s="2">
        <f t="shared" si="10"/>
        <v>0.27614828169306838</v>
      </c>
      <c r="M28" s="2"/>
      <c r="O28" s="2">
        <f t="shared" si="2"/>
        <v>0.52272601687513576</v>
      </c>
      <c r="P28" s="2">
        <f t="shared" si="3"/>
        <v>2.3433854011977044</v>
      </c>
      <c r="Q28" s="2">
        <f t="shared" si="4"/>
        <v>5.0991252694792157</v>
      </c>
      <c r="R28" s="2">
        <f t="shared" si="13"/>
        <v>0.35153287873198819</v>
      </c>
      <c r="S28" s="2">
        <f t="shared" si="14"/>
        <v>9.2163997308561309E-3</v>
      </c>
      <c r="T28" s="2">
        <f t="shared" si="15"/>
        <v>3.7235403623750415E-5</v>
      </c>
      <c r="U28" s="2">
        <f>SUMPRODUCT({1,5,10},O28:Q28,R28:T28)/(1^2*R28+5^2*S28+10^2*T28)</f>
        <v>0.50138088522764523</v>
      </c>
      <c r="V28" s="2">
        <f t="shared" si="16"/>
        <v>0.32088376654569295</v>
      </c>
    </row>
    <row r="29" spans="1:22" x14ac:dyDescent="0.35">
      <c r="A29" s="1">
        <v>0.66</v>
      </c>
      <c r="B29" s="2">
        <f t="shared" si="6"/>
        <v>6.6E-3</v>
      </c>
      <c r="C29" s="2">
        <f t="shared" si="7"/>
        <v>3.3E-3</v>
      </c>
      <c r="D29" s="1">
        <v>34.619999999999997</v>
      </c>
      <c r="E29" s="1">
        <v>84.64</v>
      </c>
      <c r="F29" s="1">
        <v>93.38</v>
      </c>
      <c r="H29" s="1">
        <f t="shared" si="8"/>
        <v>41.210833333333326</v>
      </c>
      <c r="I29" s="2">
        <f t="shared" si="9"/>
        <v>0.41210833333333324</v>
      </c>
      <c r="J29" s="2">
        <f t="shared" si="0"/>
        <v>0.27199149999999994</v>
      </c>
      <c r="K29" s="3">
        <f t="shared" si="1"/>
        <v>1.0715932550947083</v>
      </c>
      <c r="L29" s="2">
        <f t="shared" si="10"/>
        <v>0.29146425684309224</v>
      </c>
      <c r="M29" s="2"/>
      <c r="O29" s="2">
        <f t="shared" si="2"/>
        <v>0.5327476695087886</v>
      </c>
      <c r="P29" s="2">
        <f t="shared" si="3"/>
        <v>2.4442650510859152</v>
      </c>
      <c r="Q29" s="2">
        <f t="shared" si="4"/>
        <v>6.9077552789821368</v>
      </c>
      <c r="R29" s="2">
        <f t="shared" si="13"/>
        <v>0.34455713989466746</v>
      </c>
      <c r="S29" s="2">
        <f t="shared" si="14"/>
        <v>7.5324863269279254E-3</v>
      </c>
      <c r="T29" s="2">
        <f t="shared" si="15"/>
        <v>1.0000000000000004E-6</v>
      </c>
      <c r="U29" s="2">
        <f>SUMPRODUCT({1,5,10},O29:Q29,R29:T29)/(1^2*R29+5^2*S29+10^2*T29)</f>
        <v>0.51726817515977286</v>
      </c>
      <c r="V29" s="2">
        <f t="shared" si="16"/>
        <v>0.34139699560545012</v>
      </c>
    </row>
    <row r="30" spans="1:22" x14ac:dyDescent="0.35">
      <c r="A30" s="1">
        <v>0.68</v>
      </c>
      <c r="B30" s="2">
        <f t="shared" si="6"/>
        <v>6.8000000000000005E-3</v>
      </c>
      <c r="C30" s="2">
        <f t="shared" si="7"/>
        <v>3.4000000000000002E-3</v>
      </c>
      <c r="D30" s="1">
        <v>36.659999999999997</v>
      </c>
      <c r="E30" s="1">
        <v>85.76</v>
      </c>
      <c r="F30" s="1">
        <v>94.39</v>
      </c>
      <c r="H30" s="1">
        <f t="shared" si="8"/>
        <v>44.058566666666664</v>
      </c>
      <c r="I30" s="2">
        <f t="shared" si="9"/>
        <v>0.44058566666666665</v>
      </c>
      <c r="J30" s="2">
        <f t="shared" si="0"/>
        <v>0.29959825333333334</v>
      </c>
      <c r="K30" s="3">
        <f t="shared" si="1"/>
        <v>1.0693415597103635</v>
      </c>
      <c r="L30" s="2">
        <f t="shared" si="10"/>
        <v>0.32037286350596733</v>
      </c>
      <c r="M30" s="2"/>
      <c r="O30" s="2">
        <f t="shared" si="2"/>
        <v>0.56465739944243232</v>
      </c>
      <c r="P30" s="2">
        <f t="shared" si="3"/>
        <v>2.5567691983167928</v>
      </c>
      <c r="Q30" s="2">
        <f t="shared" si="4"/>
        <v>6.9077552789821368</v>
      </c>
      <c r="R30" s="2">
        <f t="shared" si="13"/>
        <v>0.32325467501925104</v>
      </c>
      <c r="S30" s="2">
        <f t="shared" si="14"/>
        <v>6.0147626102098556E-3</v>
      </c>
      <c r="T30" s="2">
        <f t="shared" si="15"/>
        <v>1.0000000000000004E-6</v>
      </c>
      <c r="U30" s="2">
        <f>SUMPRODUCT({1,5,10},O30:Q30,R30:T30)/(1^2*R30+5^2*S30+10^2*T30)</f>
        <v>0.54776444271352998</v>
      </c>
      <c r="V30" s="2">
        <f t="shared" si="16"/>
        <v>0.37247982104520039</v>
      </c>
    </row>
    <row r="31" spans="1:22" x14ac:dyDescent="0.35">
      <c r="A31" s="1">
        <v>0.7</v>
      </c>
      <c r="B31" s="2">
        <f t="shared" si="6"/>
        <v>6.9999999999999993E-3</v>
      </c>
      <c r="C31" s="2">
        <f t="shared" si="7"/>
        <v>3.4999999999999996E-3</v>
      </c>
      <c r="D31" s="1">
        <v>39.32</v>
      </c>
      <c r="E31" s="1">
        <v>87.95</v>
      </c>
      <c r="F31" s="1">
        <v>95.46</v>
      </c>
      <c r="H31" s="1">
        <f t="shared" si="8"/>
        <v>47.670783333333333</v>
      </c>
      <c r="I31" s="2">
        <f t="shared" si="9"/>
        <v>0.47670783333333333</v>
      </c>
      <c r="J31" s="2">
        <f t="shared" si="0"/>
        <v>0.33369548333333332</v>
      </c>
      <c r="K31" s="3">
        <f t="shared" si="1"/>
        <v>1.0672271826415161</v>
      </c>
      <c r="L31" s="2">
        <f t="shared" si="10"/>
        <v>0.35612889053803232</v>
      </c>
      <c r="M31" s="2"/>
      <c r="O31" s="2">
        <f t="shared" si="2"/>
        <v>0.60915973852340188</v>
      </c>
      <c r="P31" s="2">
        <f t="shared" si="3"/>
        <v>2.8558378574261831</v>
      </c>
      <c r="Q31" s="2">
        <f t="shared" si="4"/>
        <v>6.9077552789821368</v>
      </c>
      <c r="R31" s="2">
        <f t="shared" si="13"/>
        <v>0.29572672511786396</v>
      </c>
      <c r="S31" s="2">
        <f t="shared" si="14"/>
        <v>3.3071260987443561E-3</v>
      </c>
      <c r="T31" s="2">
        <f t="shared" si="15"/>
        <v>1.0000000000000004E-6</v>
      </c>
      <c r="U31" s="2">
        <f>SUMPRODUCT({1,5,10},O31:Q31,R31:T31)/(1^2*R31+5^2*S31+10^2*T31)</f>
        <v>0.60088253845128103</v>
      </c>
      <c r="V31" s="2">
        <f t="shared" si="16"/>
        <v>0.42061777691589669</v>
      </c>
    </row>
    <row r="32" spans="1:22" x14ac:dyDescent="0.35">
      <c r="A32" s="1">
        <v>0.72</v>
      </c>
      <c r="B32" s="2">
        <f t="shared" si="6"/>
        <v>7.1999999999999998E-3</v>
      </c>
      <c r="C32" s="2">
        <f t="shared" si="7"/>
        <v>3.5999999999999999E-3</v>
      </c>
      <c r="D32" s="1">
        <v>39.75</v>
      </c>
      <c r="E32" s="1">
        <v>89.49</v>
      </c>
      <c r="F32" s="1">
        <v>97.47</v>
      </c>
      <c r="H32" s="1">
        <f t="shared" si="8"/>
        <v>48.135300000000001</v>
      </c>
      <c r="I32" s="2">
        <f t="shared" si="9"/>
        <v>0.48135300000000003</v>
      </c>
      <c r="J32" s="2">
        <f t="shared" si="0"/>
        <v>0.34657416000000002</v>
      </c>
      <c r="K32" s="3">
        <f t="shared" si="1"/>
        <v>1.0652379341649389</v>
      </c>
      <c r="L32" s="2">
        <f t="shared" si="10"/>
        <v>0.36918394223334905</v>
      </c>
      <c r="M32" s="2"/>
      <c r="O32" s="2">
        <f t="shared" si="2"/>
        <v>0.6138603163571057</v>
      </c>
      <c r="P32" s="2">
        <f t="shared" si="3"/>
        <v>3.1268116772463403</v>
      </c>
      <c r="Q32" s="2">
        <f t="shared" si="4"/>
        <v>6.9077552789821368</v>
      </c>
      <c r="R32" s="2">
        <f t="shared" si="13"/>
        <v>0.29295957970281328</v>
      </c>
      <c r="S32" s="2">
        <f t="shared" si="14"/>
        <v>1.9234720734433546E-3</v>
      </c>
      <c r="T32" s="2">
        <f t="shared" si="15"/>
        <v>1.0000000000000004E-6</v>
      </c>
      <c r="U32" s="2">
        <f>SUMPRODUCT({1,5,10},O32:Q32,R32:T32)/(1^2*R32+5^2*S32+10^2*T32)</f>
        <v>0.61550414687767019</v>
      </c>
      <c r="V32" s="2">
        <f t="shared" si="16"/>
        <v>0.44316298575192253</v>
      </c>
    </row>
    <row r="33" spans="1:22" x14ac:dyDescent="0.35">
      <c r="A33" s="1">
        <v>0.74</v>
      </c>
      <c r="B33" s="2">
        <f t="shared" si="6"/>
        <v>7.4000000000000003E-3</v>
      </c>
      <c r="C33" s="2">
        <f t="shared" si="7"/>
        <v>3.7000000000000002E-3</v>
      </c>
      <c r="D33" s="1">
        <v>39.590000000000003</v>
      </c>
      <c r="E33" s="1">
        <v>89.99</v>
      </c>
      <c r="F33" s="1">
        <v>99.49</v>
      </c>
      <c r="H33" s="1">
        <f t="shared" si="8"/>
        <v>47.876533333333342</v>
      </c>
      <c r="I33" s="2">
        <f t="shared" si="9"/>
        <v>0.47876533333333343</v>
      </c>
      <c r="J33" s="2">
        <f t="shared" si="0"/>
        <v>0.35428634666666675</v>
      </c>
      <c r="K33" s="3">
        <f t="shared" si="1"/>
        <v>1.0633630258656186</v>
      </c>
      <c r="L33" s="2">
        <f t="shared" si="10"/>
        <v>0.37673500161434231</v>
      </c>
      <c r="M33" s="2"/>
      <c r="O33" s="2">
        <f t="shared" si="2"/>
        <v>0.60786417548022842</v>
      </c>
      <c r="P33" s="2">
        <f t="shared" si="3"/>
        <v>3.206141961225343</v>
      </c>
      <c r="Q33" s="2">
        <f t="shared" si="4"/>
        <v>6.9077552789821368</v>
      </c>
      <c r="R33" s="2">
        <f t="shared" si="13"/>
        <v>0.29649398395266063</v>
      </c>
      <c r="S33" s="2">
        <f t="shared" si="14"/>
        <v>1.6412716808859662E-3</v>
      </c>
      <c r="T33" s="2">
        <f t="shared" si="15"/>
        <v>1.0000000000000004E-6</v>
      </c>
      <c r="U33" s="2">
        <f>SUMPRODUCT({1,5,10},O33:Q33,R33:T33)/(1^2*R33+5^2*S33+10^2*T33)</f>
        <v>0.61194349891026589</v>
      </c>
      <c r="V33" s="2">
        <f t="shared" si="16"/>
        <v>0.45283818919359675</v>
      </c>
    </row>
    <row r="34" spans="1:22" x14ac:dyDescent="0.35">
      <c r="A34" s="1">
        <v>0.76</v>
      </c>
      <c r="B34" s="2">
        <f t="shared" si="6"/>
        <v>7.6E-3</v>
      </c>
      <c r="C34" s="2">
        <f t="shared" si="7"/>
        <v>3.8E-3</v>
      </c>
      <c r="D34" s="1">
        <v>41.03</v>
      </c>
      <c r="E34" s="1">
        <v>90.74</v>
      </c>
      <c r="F34" s="1">
        <v>99.46</v>
      </c>
      <c r="H34" s="1">
        <f t="shared" si="8"/>
        <v>49.877183333333335</v>
      </c>
      <c r="I34" s="2">
        <f t="shared" si="9"/>
        <v>0.49877183333333336</v>
      </c>
      <c r="J34" s="2">
        <f t="shared" si="0"/>
        <v>0.37906659333333337</v>
      </c>
      <c r="K34" s="3">
        <f t="shared" si="1"/>
        <v>1.0615928748974375</v>
      </c>
      <c r="L34" s="2">
        <f t="shared" si="10"/>
        <v>0.40241439459431122</v>
      </c>
      <c r="M34" s="2"/>
      <c r="O34" s="2">
        <f t="shared" si="2"/>
        <v>0.63171215675160775</v>
      </c>
      <c r="P34" s="2">
        <f t="shared" si="3"/>
        <v>3.3644595399697899</v>
      </c>
      <c r="Q34" s="2">
        <f t="shared" si="4"/>
        <v>6.9077552789821368</v>
      </c>
      <c r="R34" s="2">
        <f t="shared" si="13"/>
        <v>0.28268436734257074</v>
      </c>
      <c r="S34" s="2">
        <f t="shared" si="14"/>
        <v>1.1958248508690606E-3</v>
      </c>
      <c r="T34" s="2">
        <f t="shared" si="15"/>
        <v>1.0000000000000004E-6</v>
      </c>
      <c r="U34" s="2">
        <f>SUMPRODUCT({1,5,10},O34:Q34,R34:T34)/(1^2*R34+5^2*S34+10^2*T34)</f>
        <v>0.63566828003855647</v>
      </c>
      <c r="V34" s="2">
        <f t="shared" si="16"/>
        <v>0.48310789282930294</v>
      </c>
    </row>
    <row r="35" spans="1:22" x14ac:dyDescent="0.35">
      <c r="A35" s="1">
        <v>0.78</v>
      </c>
      <c r="B35" s="2">
        <f t="shared" si="6"/>
        <v>7.8000000000000005E-3</v>
      </c>
      <c r="C35" s="2">
        <f t="shared" si="7"/>
        <v>3.9000000000000003E-3</v>
      </c>
      <c r="D35" s="1">
        <v>42.89</v>
      </c>
      <c r="E35" s="1">
        <v>92.09</v>
      </c>
      <c r="F35" s="1">
        <v>98.22</v>
      </c>
      <c r="H35" s="1">
        <f t="shared" si="8"/>
        <v>52.387133333333338</v>
      </c>
      <c r="I35" s="2">
        <f t="shared" si="9"/>
        <v>0.52387133333333336</v>
      </c>
      <c r="J35" s="2">
        <f t="shared" si="0"/>
        <v>0.40861964000000001</v>
      </c>
      <c r="K35" s="3">
        <f t="shared" si="1"/>
        <v>1.0599189401619806</v>
      </c>
      <c r="L35" s="2">
        <f t="shared" si="10"/>
        <v>0.43310369575817004</v>
      </c>
      <c r="M35" s="2"/>
      <c r="O35" s="2">
        <f t="shared" si="2"/>
        <v>0.6644268367173638</v>
      </c>
      <c r="P35" s="2">
        <f t="shared" si="3"/>
        <v>3.7912056934182137</v>
      </c>
      <c r="Q35" s="2">
        <f t="shared" si="4"/>
        <v>6.9077552789821368</v>
      </c>
      <c r="R35" s="2">
        <f t="shared" si="13"/>
        <v>0.26478061244688311</v>
      </c>
      <c r="S35" s="2">
        <f t="shared" si="14"/>
        <v>5.0933154561186463E-4</v>
      </c>
      <c r="T35" s="2">
        <f t="shared" si="15"/>
        <v>1.0000000000000004E-6</v>
      </c>
      <c r="U35" s="2">
        <f>SUMPRODUCT({1,5,10},O35:Q35,R35:T35)/(1^2*R35+5^2*S35+10^2*T35)</f>
        <v>0.66873929891739858</v>
      </c>
      <c r="V35" s="2">
        <f t="shared" si="16"/>
        <v>0.52161665315557093</v>
      </c>
    </row>
    <row r="36" spans="1:22" x14ac:dyDescent="0.35">
      <c r="A36" s="1">
        <v>0.8</v>
      </c>
      <c r="B36" s="2">
        <f t="shared" si="6"/>
        <v>8.0000000000000002E-3</v>
      </c>
      <c r="C36" s="2">
        <f t="shared" si="7"/>
        <v>4.0000000000000001E-3</v>
      </c>
      <c r="D36" s="1">
        <v>43.11</v>
      </c>
      <c r="E36" s="1">
        <v>93.1</v>
      </c>
      <c r="F36" s="1">
        <v>98.51</v>
      </c>
      <c r="H36" s="1">
        <f t="shared" si="8"/>
        <v>52.580783333333329</v>
      </c>
      <c r="I36" s="2">
        <f t="shared" si="9"/>
        <v>0.52580783333333325</v>
      </c>
      <c r="J36" s="2">
        <f t="shared" si="0"/>
        <v>0.4206462666666666</v>
      </c>
      <c r="K36" s="3">
        <f t="shared" si="1"/>
        <v>1.058333584493963</v>
      </c>
      <c r="L36" s="2">
        <f t="shared" si="10"/>
        <v>0.4451840712053366</v>
      </c>
      <c r="M36" s="2"/>
      <c r="O36" s="2">
        <f t="shared" si="2"/>
        <v>0.66595687900849032</v>
      </c>
      <c r="P36" s="2">
        <f t="shared" si="3"/>
        <v>4.2771863363490823</v>
      </c>
      <c r="Q36" s="2">
        <f>-LN(MAX(($A36-$I$1)/$A36-F36/100,0.001))</f>
        <v>6.9077552789821368</v>
      </c>
      <c r="R36" s="2">
        <f t="shared" si="13"/>
        <v>0.26397159983187723</v>
      </c>
      <c r="S36" s="2">
        <f t="shared" si="14"/>
        <v>1.9270063780833902E-4</v>
      </c>
      <c r="T36" s="2">
        <f t="shared" si="15"/>
        <v>1.0000000000000004E-6</v>
      </c>
      <c r="U36" s="2">
        <f>SUMPRODUCT({1,5,10},O36:Q36,R36:T36)/(1^2*R36+5^2*S36+10^2*T36)</f>
        <v>0.66936090915674296</v>
      </c>
      <c r="V36" s="2">
        <f t="shared" si="16"/>
        <v>0.53548872732539443</v>
      </c>
    </row>
  </sheetData>
  <pageMargins left="0.70866141732283472" right="0.70866141732283472" top="0.74803149606299213" bottom="0.74803149606299213" header="0.31496062992125984" footer="0.31496062992125984"/>
  <pageSetup scale="5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topLeftCell="C16" workbookViewId="0">
      <selection activeCell="K6" sqref="K6:L36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6" width="5.81640625" bestFit="1" customWidth="1"/>
  </cols>
  <sheetData>
    <row r="1" spans="1:22" x14ac:dyDescent="0.35">
      <c r="A1" s="5" t="s">
        <v>116</v>
      </c>
      <c r="E1" t="s">
        <v>114</v>
      </c>
      <c r="H1" s="5" t="s">
        <v>54</v>
      </c>
      <c r="I1">
        <f>'Table S17'!D22</f>
        <v>4.0006616711118659E-2</v>
      </c>
    </row>
    <row r="2" spans="1:22" x14ac:dyDescent="0.35">
      <c r="A2" s="5" t="s">
        <v>118</v>
      </c>
      <c r="E2">
        <v>30</v>
      </c>
    </row>
    <row r="3" spans="1:22" x14ac:dyDescent="0.35">
      <c r="A3" s="5" t="s">
        <v>115</v>
      </c>
      <c r="E3" t="s">
        <v>119</v>
      </c>
    </row>
    <row r="5" spans="1:22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K5" s="6" t="s">
        <v>192</v>
      </c>
      <c r="L5" s="5" t="s">
        <v>191</v>
      </c>
      <c r="M5" s="6"/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0.2</v>
      </c>
      <c r="B6">
        <f>A6/100</f>
        <v>2E-3</v>
      </c>
      <c r="C6">
        <f>B6/2</f>
        <v>1E-3</v>
      </c>
      <c r="D6" s="1">
        <v>12.4</v>
      </c>
      <c r="E6" s="1">
        <v>31.04</v>
      </c>
      <c r="F6" s="1">
        <v>41.73</v>
      </c>
      <c r="H6" s="1">
        <f>35*D6/24-79*E6/600+F6/50</f>
        <v>14.830999999999998</v>
      </c>
      <c r="I6" s="2">
        <f>H6/100</f>
        <v>0.14830999999999997</v>
      </c>
      <c r="J6" s="2">
        <f t="shared" ref="J6:J36" si="0">H6/100*A6</f>
        <v>2.9661999999999994E-2</v>
      </c>
      <c r="K6" s="3">
        <f t="shared" ref="K6:K36" si="1">A6/(A6-$I$1)</f>
        <v>1.2500516951934406</v>
      </c>
      <c r="L6" s="2">
        <f>J6*A6/(A6-$I$1)</f>
        <v>3.7079033382827822E-2</v>
      </c>
      <c r="M6" s="2"/>
      <c r="O6" s="2">
        <f t="shared" ref="O6:O36" si="2">-LN(MAX(($A6-$I$1)/$A6-D6/100,0.001))</f>
        <v>0.3916111443077781</v>
      </c>
      <c r="P6" s="2">
        <f t="shared" ref="P6:P36" si="3">-LN(MAX(($A6-$I$1)/$A6-E6/100,0.001))</f>
        <v>0.71423412268887143</v>
      </c>
      <c r="Q6" s="2">
        <f t="shared" ref="Q6:Q36" si="4">-LN(MAX(($A6-$I$1)/$A6-F6/100,0.001))</f>
        <v>0.96059033804166194</v>
      </c>
      <c r="R6" s="2">
        <f>EXP(-2*O6)</f>
        <v>0.45693127212735962</v>
      </c>
      <c r="S6" s="2">
        <f t="shared" ref="S6:T21" si="5">EXP(-2*P6)</f>
        <v>0.23967576567688473</v>
      </c>
      <c r="T6" s="2">
        <f t="shared" si="5"/>
        <v>0.14643396894107064</v>
      </c>
      <c r="U6" s="2">
        <f>SUMPRODUCT({1,5,10},O6:Q6,R6:T6)/(1^2*R6+5^2*S6+10^2*T6)</f>
        <v>0.11575323600693216</v>
      </c>
      <c r="V6" s="2">
        <f>U6*A6</f>
        <v>2.3150647201386432E-2</v>
      </c>
    </row>
    <row r="7" spans="1:22" x14ac:dyDescent="0.35">
      <c r="A7">
        <v>0.22</v>
      </c>
      <c r="B7">
        <f t="shared" ref="B7:B36" si="6">A7/100</f>
        <v>2.2000000000000001E-3</v>
      </c>
      <c r="C7">
        <f t="shared" ref="C7:C36" si="7">B7/2</f>
        <v>1.1000000000000001E-3</v>
      </c>
      <c r="D7" s="1">
        <v>15.07</v>
      </c>
      <c r="E7" s="1">
        <v>31.89</v>
      </c>
      <c r="F7" s="1">
        <v>43.56</v>
      </c>
      <c r="H7" s="1">
        <f t="shared" ref="H7:H36" si="8">35*D7/24-79*E7/600+F7/50</f>
        <v>18.649433333333338</v>
      </c>
      <c r="I7" s="2">
        <f t="shared" ref="I7:I36" si="9">H7/100</f>
        <v>0.18649433333333337</v>
      </c>
      <c r="J7" s="2">
        <f t="shared" si="0"/>
        <v>4.1028753333333341E-2</v>
      </c>
      <c r="K7" s="3">
        <f t="shared" si="1"/>
        <v>1.2222671521591981</v>
      </c>
      <c r="L7" s="2">
        <f t="shared" ref="L7:L36" si="10">J7*A7/(A7-$I$1)</f>
        <v>5.0148097493375551E-2</v>
      </c>
      <c r="M7" s="2"/>
      <c r="O7" s="2">
        <f t="shared" si="2"/>
        <v>0.40428818761758328</v>
      </c>
      <c r="P7" s="2">
        <f t="shared" si="3"/>
        <v>0.6946448170134073</v>
      </c>
      <c r="Q7" s="2">
        <f t="shared" si="4"/>
        <v>0.96089136108072204</v>
      </c>
      <c r="R7" s="2">
        <f t="shared" ref="R7:T26" si="11">EXP(-2*O7)</f>
        <v>0.44549182819543404</v>
      </c>
      <c r="S7" s="2">
        <f t="shared" si="5"/>
        <v>0.24925230211188992</v>
      </c>
      <c r="T7" s="2">
        <f t="shared" si="5"/>
        <v>0.14634583547723129</v>
      </c>
      <c r="U7" s="2">
        <f>SUMPRODUCT({1,5,10},O7:Q7,R7:T7)/(1^2*R7+5^2*S7+10^2*T7)</f>
        <v>0.11505779241905235</v>
      </c>
      <c r="V7" s="2">
        <f t="shared" ref="V7:V36" si="12">U7*A7</f>
        <v>2.5312714332191517E-2</v>
      </c>
    </row>
    <row r="8" spans="1:22" x14ac:dyDescent="0.35">
      <c r="A8">
        <v>0.24</v>
      </c>
      <c r="B8">
        <f t="shared" si="6"/>
        <v>2.3999999999999998E-3</v>
      </c>
      <c r="C8">
        <f t="shared" si="7"/>
        <v>1.1999999999999999E-3</v>
      </c>
      <c r="D8" s="1">
        <v>16.64</v>
      </c>
      <c r="E8" s="1">
        <v>32.82</v>
      </c>
      <c r="F8" s="1">
        <v>45.72</v>
      </c>
      <c r="H8" s="1">
        <f t="shared" si="8"/>
        <v>20.859766666666665</v>
      </c>
      <c r="I8" s="2">
        <f t="shared" si="9"/>
        <v>0.20859766666666665</v>
      </c>
      <c r="J8" s="2">
        <f t="shared" si="0"/>
        <v>5.0063439999999994E-2</v>
      </c>
      <c r="K8" s="3">
        <f t="shared" si="1"/>
        <v>1.2000397015801814</v>
      </c>
      <c r="L8" s="2">
        <f t="shared" si="10"/>
        <v>6.0078115597677312E-2</v>
      </c>
      <c r="M8" s="2"/>
      <c r="O8" s="2">
        <f t="shared" si="2"/>
        <v>0.40510652685060022</v>
      </c>
      <c r="P8" s="2">
        <f t="shared" si="3"/>
        <v>0.68298743855824373</v>
      </c>
      <c r="Q8" s="2">
        <f t="shared" si="4"/>
        <v>0.97788488869992085</v>
      </c>
      <c r="R8" s="2">
        <f t="shared" si="11"/>
        <v>0.44476329766117834</v>
      </c>
      <c r="S8" s="2">
        <f t="shared" si="5"/>
        <v>0.25513183252666999</v>
      </c>
      <c r="T8" s="2">
        <f t="shared" si="5"/>
        <v>0.14145554549112258</v>
      </c>
      <c r="U8" s="2">
        <f>SUMPRODUCT({1,5,10},O8:Q8,R8:T8)/(1^2*R8+5^2*S8+10^2*T8)</f>
        <v>0.11611202065225711</v>
      </c>
      <c r="V8" s="2">
        <f t="shared" si="12"/>
        <v>2.7866884956541705E-2</v>
      </c>
    </row>
    <row r="9" spans="1:22" x14ac:dyDescent="0.35">
      <c r="A9">
        <v>0.26</v>
      </c>
      <c r="B9">
        <f t="shared" si="6"/>
        <v>2.5999999999999999E-3</v>
      </c>
      <c r="C9">
        <f t="shared" si="7"/>
        <v>1.2999999999999999E-3</v>
      </c>
      <c r="D9" s="1">
        <v>16.93</v>
      </c>
      <c r="E9" s="1">
        <v>34.979999999999997</v>
      </c>
      <c r="F9" s="1">
        <v>49.38</v>
      </c>
      <c r="H9" s="1">
        <f t="shared" si="8"/>
        <v>21.071483333333333</v>
      </c>
      <c r="I9" s="2">
        <f t="shared" si="9"/>
        <v>0.21071483333333332</v>
      </c>
      <c r="J9" s="2">
        <f t="shared" si="0"/>
        <v>5.4785856666666667E-2</v>
      </c>
      <c r="K9" s="3">
        <f t="shared" si="1"/>
        <v>1.1818537272031699</v>
      </c>
      <c r="L9" s="2">
        <f t="shared" si="10"/>
        <v>6.4748868899518641E-2</v>
      </c>
      <c r="M9" s="2"/>
      <c r="O9" s="2">
        <f t="shared" si="2"/>
        <v>0.39033751343658213</v>
      </c>
      <c r="P9" s="2">
        <f t="shared" si="3"/>
        <v>0.70051748008299386</v>
      </c>
      <c r="Q9" s="2">
        <f t="shared" si="4"/>
        <v>1.0431915915330319</v>
      </c>
      <c r="R9" s="2">
        <f t="shared" si="11"/>
        <v>0.45809667934421155</v>
      </c>
      <c r="S9" s="2">
        <f t="shared" si="5"/>
        <v>0.2463418779315725</v>
      </c>
      <c r="T9" s="2">
        <f t="shared" si="5"/>
        <v>0.12413529951927312</v>
      </c>
      <c r="U9" s="2">
        <f>SUMPRODUCT({1,5,10},O9:Q9,R9:T9)/(1^2*R9+5^2*S9+10^2*T9)</f>
        <v>0.12278475934583603</v>
      </c>
      <c r="V9" s="2">
        <f t="shared" si="12"/>
        <v>3.1924037429917368E-2</v>
      </c>
    </row>
    <row r="10" spans="1:22" x14ac:dyDescent="0.35">
      <c r="A10">
        <v>0.28000000000000003</v>
      </c>
      <c r="B10">
        <f t="shared" si="6"/>
        <v>2.8000000000000004E-3</v>
      </c>
      <c r="C10">
        <f t="shared" si="7"/>
        <v>1.4000000000000002E-3</v>
      </c>
      <c r="D10" s="1">
        <v>18.100000000000001</v>
      </c>
      <c r="E10" s="1">
        <v>37.270000000000003</v>
      </c>
      <c r="F10" s="1">
        <v>52.49</v>
      </c>
      <c r="H10" s="1">
        <f t="shared" si="8"/>
        <v>22.538416666666667</v>
      </c>
      <c r="I10" s="2">
        <f t="shared" si="9"/>
        <v>0.22538416666666666</v>
      </c>
      <c r="J10" s="2">
        <f t="shared" si="0"/>
        <v>6.310756666666667E-2</v>
      </c>
      <c r="K10" s="3">
        <f t="shared" si="1"/>
        <v>1.1666988321213942</v>
      </c>
      <c r="L10" s="2">
        <f t="shared" si="10"/>
        <v>7.3627524328023025E-2</v>
      </c>
      <c r="M10" s="2"/>
      <c r="O10" s="2">
        <f t="shared" si="2"/>
        <v>0.39138584862110304</v>
      </c>
      <c r="P10" s="2">
        <f t="shared" si="3"/>
        <v>0.72480457768679885</v>
      </c>
      <c r="Q10" s="2">
        <f t="shared" si="4"/>
        <v>1.1019602086079141</v>
      </c>
      <c r="R10" s="2">
        <f t="shared" si="11"/>
        <v>0.45713720780973077</v>
      </c>
      <c r="S10" s="2">
        <f t="shared" si="5"/>
        <v>0.2346619865491697</v>
      </c>
      <c r="T10" s="2">
        <f t="shared" si="5"/>
        <v>0.11036961414511441</v>
      </c>
      <c r="U10" s="2">
        <f>SUMPRODUCT({1,5,10},O10:Q10,R10:T10)/(1^2*R10+5^2*S10+10^2*T10)</f>
        <v>0.12934808871118478</v>
      </c>
      <c r="V10" s="2">
        <f t="shared" si="12"/>
        <v>3.6217464839131741E-2</v>
      </c>
    </row>
    <row r="11" spans="1:22" x14ac:dyDescent="0.35">
      <c r="A11">
        <v>0.3</v>
      </c>
      <c r="B11">
        <f t="shared" si="6"/>
        <v>3.0000000000000001E-3</v>
      </c>
      <c r="C11">
        <f t="shared" si="7"/>
        <v>1.5E-3</v>
      </c>
      <c r="D11" s="1">
        <v>21.12</v>
      </c>
      <c r="E11" s="1">
        <v>38.57</v>
      </c>
      <c r="F11" s="1">
        <v>55.76</v>
      </c>
      <c r="H11" s="1">
        <f t="shared" si="8"/>
        <v>26.836816666666667</v>
      </c>
      <c r="I11" s="2">
        <f t="shared" si="9"/>
        <v>0.26836816666666669</v>
      </c>
      <c r="J11" s="2">
        <f t="shared" si="0"/>
        <v>8.0510449999999997E-2</v>
      </c>
      <c r="K11" s="3">
        <f t="shared" si="1"/>
        <v>1.1538755186960543</v>
      </c>
      <c r="L11" s="2">
        <f t="shared" si="10"/>
        <v>9.2899037254202746E-2</v>
      </c>
      <c r="M11" s="2"/>
      <c r="O11" s="2">
        <f t="shared" si="2"/>
        <v>0.42244147826099249</v>
      </c>
      <c r="P11" s="2">
        <f t="shared" si="3"/>
        <v>0.73200316943030419</v>
      </c>
      <c r="Q11" s="2">
        <f t="shared" si="4"/>
        <v>1.1742696404566906</v>
      </c>
      <c r="R11" s="2">
        <f t="shared" si="11"/>
        <v>0.42960763804035673</v>
      </c>
      <c r="S11" s="2">
        <f t="shared" si="5"/>
        <v>0.23130771881429157</v>
      </c>
      <c r="T11" s="2">
        <f t="shared" si="5"/>
        <v>9.5508571565233541E-2</v>
      </c>
      <c r="U11" s="2">
        <f>SUMPRODUCT({1,5,10},O11:Q11,R11:T11)/(1^2*R11+5^2*S11+10^2*T11)</f>
        <v>0.13636875263805484</v>
      </c>
      <c r="V11" s="2">
        <f t="shared" si="12"/>
        <v>4.0910625791416452E-2</v>
      </c>
    </row>
    <row r="12" spans="1:22" x14ac:dyDescent="0.35">
      <c r="A12">
        <v>0.32</v>
      </c>
      <c r="B12">
        <f t="shared" si="6"/>
        <v>3.2000000000000002E-3</v>
      </c>
      <c r="C12">
        <f t="shared" si="7"/>
        <v>1.6000000000000001E-3</v>
      </c>
      <c r="D12" s="1">
        <v>23.78</v>
      </c>
      <c r="E12" s="1">
        <v>39.950000000000003</v>
      </c>
      <c r="F12" s="1">
        <v>62.45</v>
      </c>
      <c r="H12" s="1">
        <f t="shared" si="8"/>
        <v>30.668083333333332</v>
      </c>
      <c r="I12" s="2">
        <f t="shared" si="9"/>
        <v>0.30668083333333329</v>
      </c>
      <c r="J12" s="2">
        <f t="shared" si="0"/>
        <v>9.8137866666666657E-2</v>
      </c>
      <c r="K12" s="3">
        <f t="shared" si="1"/>
        <v>1.1428841504795209</v>
      </c>
      <c r="L12" s="2">
        <f t="shared" si="10"/>
        <v>0.11216021237520579</v>
      </c>
      <c r="M12" s="2"/>
      <c r="O12" s="2">
        <f t="shared" si="2"/>
        <v>0.4507041516018343</v>
      </c>
      <c r="P12" s="2">
        <f t="shared" si="3"/>
        <v>0.74343188316248743</v>
      </c>
      <c r="Q12" s="2">
        <f t="shared" si="4"/>
        <v>1.3843789056655256</v>
      </c>
      <c r="R12" s="2">
        <f t="shared" si="11"/>
        <v>0.40599748937551738</v>
      </c>
      <c r="S12" s="2">
        <f t="shared" si="5"/>
        <v>0.22608058638919168</v>
      </c>
      <c r="T12" s="2">
        <f t="shared" si="5"/>
        <v>6.2739891139202308E-2</v>
      </c>
      <c r="U12" s="2">
        <f>SUMPRODUCT({1,5,10},O12:Q12,R12:T12)/(1^2*R12+5^2*S12+10^2*T12)</f>
        <v>0.15341550105671289</v>
      </c>
      <c r="V12" s="2">
        <f t="shared" si="12"/>
        <v>4.9092960338148126E-2</v>
      </c>
    </row>
    <row r="13" spans="1:22" x14ac:dyDescent="0.35">
      <c r="A13">
        <v>0.34</v>
      </c>
      <c r="B13">
        <f t="shared" si="6"/>
        <v>3.4000000000000002E-3</v>
      </c>
      <c r="C13">
        <f t="shared" si="7"/>
        <v>1.7000000000000001E-3</v>
      </c>
      <c r="D13" s="1">
        <v>25.22</v>
      </c>
      <c r="E13" s="1">
        <v>41.27</v>
      </c>
      <c r="F13" s="1">
        <v>67.28</v>
      </c>
      <c r="H13" s="1">
        <f t="shared" si="8"/>
        <v>32.690883333333325</v>
      </c>
      <c r="I13" s="2">
        <f t="shared" si="9"/>
        <v>0.32690883333333326</v>
      </c>
      <c r="J13" s="2">
        <f t="shared" si="0"/>
        <v>0.11114900333333332</v>
      </c>
      <c r="K13" s="3">
        <f t="shared" si="1"/>
        <v>1.1333583303488861</v>
      </c>
      <c r="L13" s="2">
        <f t="shared" si="10"/>
        <v>0.12597164883780942</v>
      </c>
      <c r="M13" s="2"/>
      <c r="O13" s="2">
        <f t="shared" si="2"/>
        <v>0.46182360860774563</v>
      </c>
      <c r="P13" s="2">
        <f t="shared" si="3"/>
        <v>0.75580271773405072</v>
      </c>
      <c r="Q13" s="2">
        <f t="shared" si="4"/>
        <v>1.5628717420712335</v>
      </c>
      <c r="R13" s="2">
        <f t="shared" si="11"/>
        <v>0.39706820294636397</v>
      </c>
      <c r="S13" s="2">
        <f t="shared" si="5"/>
        <v>0.22055560578244948</v>
      </c>
      <c r="T13" s="2">
        <f t="shared" si="5"/>
        <v>4.390427935046104E-2</v>
      </c>
      <c r="U13" s="2">
        <f>SUMPRODUCT({1,5,10},O13:Q13,R13:T13)/(1^2*R13+5^2*S13+10^2*T13)</f>
        <v>0.16532004824146362</v>
      </c>
      <c r="V13" s="2">
        <f t="shared" si="12"/>
        <v>5.6208816402097635E-2</v>
      </c>
    </row>
    <row r="14" spans="1:22" x14ac:dyDescent="0.35">
      <c r="A14">
        <v>0.36</v>
      </c>
      <c r="B14">
        <f t="shared" si="6"/>
        <v>3.5999999999999999E-3</v>
      </c>
      <c r="C14">
        <f t="shared" si="7"/>
        <v>1.8E-3</v>
      </c>
      <c r="D14" s="1">
        <v>27.21</v>
      </c>
      <c r="E14" s="1">
        <v>42.75</v>
      </c>
      <c r="F14" s="1">
        <v>70.75</v>
      </c>
      <c r="H14" s="1">
        <f t="shared" si="8"/>
        <v>35.467499999999994</v>
      </c>
      <c r="I14" s="2">
        <f t="shared" si="9"/>
        <v>0.35467499999999996</v>
      </c>
      <c r="J14" s="2">
        <f t="shared" si="0"/>
        <v>0.12768299999999999</v>
      </c>
      <c r="K14" s="3">
        <f t="shared" si="1"/>
        <v>1.1250232623560275</v>
      </c>
      <c r="L14" s="2">
        <f t="shared" si="10"/>
        <v>0.14364634520740463</v>
      </c>
      <c r="M14" s="2"/>
      <c r="O14" s="2">
        <f t="shared" si="2"/>
        <v>0.48325827056125942</v>
      </c>
      <c r="P14" s="2">
        <f t="shared" si="3"/>
        <v>0.773553851332489</v>
      </c>
      <c r="Q14" s="2">
        <f t="shared" si="4"/>
        <v>1.7072133281902819</v>
      </c>
      <c r="R14" s="2">
        <f t="shared" si="11"/>
        <v>0.3804058609396111</v>
      </c>
      <c r="S14" s="2">
        <f t="shared" si="5"/>
        <v>0.21286274670021021</v>
      </c>
      <c r="T14" s="2">
        <f t="shared" si="5"/>
        <v>3.289526158417258E-2</v>
      </c>
      <c r="U14" s="2">
        <f>SUMPRODUCT({1,5,10},O14:Q14,R14:T14)/(1^2*R14+5^2*S14+10^2*T14)</f>
        <v>0.17446815729492571</v>
      </c>
      <c r="V14" s="2">
        <f t="shared" si="12"/>
        <v>6.280853662617325E-2</v>
      </c>
    </row>
    <row r="15" spans="1:22" x14ac:dyDescent="0.35">
      <c r="A15">
        <v>0.38</v>
      </c>
      <c r="B15">
        <f t="shared" si="6"/>
        <v>3.8E-3</v>
      </c>
      <c r="C15">
        <f t="shared" si="7"/>
        <v>1.9E-3</v>
      </c>
      <c r="D15" s="1">
        <v>28.66</v>
      </c>
      <c r="E15" s="1">
        <v>49.06</v>
      </c>
      <c r="F15" s="1">
        <v>74.89</v>
      </c>
      <c r="H15" s="1">
        <f t="shared" si="8"/>
        <v>36.834066666666665</v>
      </c>
      <c r="I15" s="2">
        <f t="shared" si="9"/>
        <v>0.36834066666666665</v>
      </c>
      <c r="J15" s="2">
        <f t="shared" si="0"/>
        <v>0.13996945333333333</v>
      </c>
      <c r="K15" s="3">
        <f t="shared" si="1"/>
        <v>1.1176688096812941</v>
      </c>
      <c r="L15" s="2">
        <f t="shared" si="10"/>
        <v>0.1564394922988081</v>
      </c>
      <c r="M15" s="2"/>
      <c r="O15" s="2">
        <f t="shared" si="2"/>
        <v>0.49738398586580013</v>
      </c>
      <c r="P15" s="2">
        <f t="shared" si="3"/>
        <v>0.90604482661932928</v>
      </c>
      <c r="Q15" s="2">
        <f t="shared" si="4"/>
        <v>1.9253862055456492</v>
      </c>
      <c r="R15" s="2">
        <f t="shared" si="11"/>
        <v>0.36980924078787536</v>
      </c>
      <c r="S15" s="2">
        <f t="shared" si="5"/>
        <v>0.16331251346718165</v>
      </c>
      <c r="T15" s="2">
        <f t="shared" si="5"/>
        <v>2.1263306080244578E-2</v>
      </c>
      <c r="U15" s="2">
        <f>SUMPRODUCT({1,5,10},O15:Q15,R15:T15)/(1^2*R15+5^2*S15+10^2*T15)</f>
        <v>0.20264323362451414</v>
      </c>
      <c r="V15" s="2">
        <f t="shared" si="12"/>
        <v>7.7004428777315378E-2</v>
      </c>
    </row>
    <row r="16" spans="1:22" x14ac:dyDescent="0.35">
      <c r="A16">
        <v>0.4</v>
      </c>
      <c r="B16">
        <f t="shared" si="6"/>
        <v>4.0000000000000001E-3</v>
      </c>
      <c r="C16">
        <f t="shared" si="7"/>
        <v>2E-3</v>
      </c>
      <c r="D16" s="1">
        <v>29.91</v>
      </c>
      <c r="E16" s="1">
        <v>56.16</v>
      </c>
      <c r="F16" s="1">
        <v>77.78</v>
      </c>
      <c r="H16" s="1">
        <f t="shared" si="8"/>
        <v>37.779949999999999</v>
      </c>
      <c r="I16" s="2">
        <f t="shared" si="9"/>
        <v>0.37779950000000001</v>
      </c>
      <c r="J16" s="2">
        <f t="shared" si="0"/>
        <v>0.15111980000000003</v>
      </c>
      <c r="K16" s="3">
        <f t="shared" si="1"/>
        <v>1.1111315334343654</v>
      </c>
      <c r="L16" s="2">
        <f t="shared" si="10"/>
        <v>0.16791397510629466</v>
      </c>
      <c r="M16" s="2"/>
      <c r="O16" s="2">
        <f t="shared" si="2"/>
        <v>0.50935427635832176</v>
      </c>
      <c r="P16" s="2">
        <f t="shared" si="3"/>
        <v>1.0835755347669425</v>
      </c>
      <c r="Q16" s="2">
        <f t="shared" si="4"/>
        <v>2.1022316078379188</v>
      </c>
      <c r="R16" s="2">
        <f t="shared" si="11"/>
        <v>0.36106093036507442</v>
      </c>
      <c r="S16" s="2">
        <f t="shared" si="5"/>
        <v>0.11450336479841768</v>
      </c>
      <c r="T16" s="2">
        <f t="shared" si="5"/>
        <v>1.4928797463136908E-2</v>
      </c>
      <c r="U16" s="2">
        <f>SUMPRODUCT({1,5,10},O16:Q16,R16:T16)/(1^2*R16+5^2*S16+10^2*T16)</f>
        <v>0.23706247709426881</v>
      </c>
      <c r="V16" s="2">
        <f t="shared" si="12"/>
        <v>9.4824990837707526E-2</v>
      </c>
    </row>
    <row r="17" spans="1:22" x14ac:dyDescent="0.35">
      <c r="A17">
        <v>0.42</v>
      </c>
      <c r="B17">
        <f t="shared" si="6"/>
        <v>4.1999999999999997E-3</v>
      </c>
      <c r="C17">
        <f t="shared" si="7"/>
        <v>2.0999999999999999E-3</v>
      </c>
      <c r="D17" s="1">
        <v>31.45</v>
      </c>
      <c r="E17" s="1">
        <v>60.34</v>
      </c>
      <c r="F17" s="1">
        <v>78.510000000000005</v>
      </c>
      <c r="H17" s="1">
        <f t="shared" si="8"/>
        <v>39.490016666666669</v>
      </c>
      <c r="I17" s="2">
        <f t="shared" si="9"/>
        <v>0.39490016666666672</v>
      </c>
      <c r="J17" s="2">
        <f t="shared" si="0"/>
        <v>0.16585807000000002</v>
      </c>
      <c r="K17" s="3">
        <f t="shared" si="1"/>
        <v>1.1052824035114963</v>
      </c>
      <c r="L17" s="2">
        <f t="shared" si="10"/>
        <v>0.18332000625137801</v>
      </c>
      <c r="M17" s="2"/>
      <c r="O17" s="2">
        <f t="shared" si="2"/>
        <v>0.52721562453237913</v>
      </c>
      <c r="P17" s="2">
        <f t="shared" si="3"/>
        <v>1.1994956726942727</v>
      </c>
      <c r="Q17" s="2">
        <f t="shared" si="4"/>
        <v>2.123216636580179</v>
      </c>
      <c r="R17" s="2">
        <f t="shared" si="11"/>
        <v>0.34839051840178015</v>
      </c>
      <c r="S17" s="2">
        <f t="shared" si="5"/>
        <v>9.0809502534361902E-2</v>
      </c>
      <c r="T17" s="2">
        <f t="shared" si="5"/>
        <v>1.4315201374410787E-2</v>
      </c>
      <c r="U17" s="2">
        <f>SUMPRODUCT({1,5,10},O17:Q17,R17:T17)/(1^2*R17+5^2*S17+10^2*T17)</f>
        <v>0.25486664503666956</v>
      </c>
      <c r="V17" s="2">
        <f t="shared" si="12"/>
        <v>0.1070439909154012</v>
      </c>
    </row>
    <row r="18" spans="1:22" x14ac:dyDescent="0.35">
      <c r="A18">
        <v>0.44</v>
      </c>
      <c r="B18">
        <f t="shared" si="6"/>
        <v>4.4000000000000003E-3</v>
      </c>
      <c r="C18">
        <f t="shared" si="7"/>
        <v>2.2000000000000001E-3</v>
      </c>
      <c r="D18" s="1">
        <v>32.14</v>
      </c>
      <c r="E18" s="1">
        <v>64.8</v>
      </c>
      <c r="F18" s="1">
        <v>79.790000000000006</v>
      </c>
      <c r="H18" s="1">
        <f t="shared" si="8"/>
        <v>39.934633333333338</v>
      </c>
      <c r="I18" s="2">
        <f t="shared" si="9"/>
        <v>0.39934633333333336</v>
      </c>
      <c r="J18" s="2">
        <f t="shared" si="0"/>
        <v>0.17571238666666669</v>
      </c>
      <c r="K18" s="3">
        <f t="shared" si="1"/>
        <v>1.1000181962565747</v>
      </c>
      <c r="L18" s="2">
        <f t="shared" si="10"/>
        <v>0.19328682264100452</v>
      </c>
      <c r="M18" s="2"/>
      <c r="O18" s="2">
        <f t="shared" si="2"/>
        <v>0.53157972267890252</v>
      </c>
      <c r="P18" s="2">
        <f t="shared" si="3"/>
        <v>1.3429442199904951</v>
      </c>
      <c r="Q18" s="2">
        <f t="shared" si="4"/>
        <v>2.1966419071216379</v>
      </c>
      <c r="R18" s="2">
        <f t="shared" si="11"/>
        <v>0.34536292948618319</v>
      </c>
      <c r="S18" s="2">
        <f t="shared" si="5"/>
        <v>6.8160610476416555E-2</v>
      </c>
      <c r="T18" s="2">
        <f t="shared" si="5"/>
        <v>1.2360074317310578E-2</v>
      </c>
      <c r="U18" s="2">
        <f>SUMPRODUCT({1,5,10},O18:Q18,R18:T18)/(1^2*R18+5^2*S18+10^2*T18)</f>
        <v>0.27782857068935046</v>
      </c>
      <c r="V18" s="2">
        <f t="shared" si="12"/>
        <v>0.1222445711033142</v>
      </c>
    </row>
    <row r="19" spans="1:22" x14ac:dyDescent="0.35">
      <c r="A19">
        <v>0.46</v>
      </c>
      <c r="B19">
        <f t="shared" si="6"/>
        <v>4.5999999999999999E-3</v>
      </c>
      <c r="C19">
        <f t="shared" si="7"/>
        <v>2.3E-3</v>
      </c>
      <c r="D19" s="1">
        <v>33.06</v>
      </c>
      <c r="E19" s="1">
        <v>65.86</v>
      </c>
      <c r="F19" s="1">
        <v>80.760000000000005</v>
      </c>
      <c r="H19" s="1">
        <f t="shared" si="8"/>
        <v>41.156133333333344</v>
      </c>
      <c r="I19" s="2">
        <f t="shared" si="9"/>
        <v>0.41156133333333345</v>
      </c>
      <c r="J19" s="2">
        <f t="shared" si="0"/>
        <v>0.1893182133333334</v>
      </c>
      <c r="K19" s="3">
        <f t="shared" si="1"/>
        <v>1.0952553499720283</v>
      </c>
      <c r="L19" s="2">
        <f t="shared" si="10"/>
        <v>0.20735178600047921</v>
      </c>
      <c r="M19" s="2"/>
      <c r="O19" s="2">
        <f t="shared" si="2"/>
        <v>0.54054782780779598</v>
      </c>
      <c r="P19" s="2">
        <f t="shared" si="3"/>
        <v>1.36873309042994</v>
      </c>
      <c r="Q19" s="2">
        <f t="shared" si="4"/>
        <v>2.2497166458017794</v>
      </c>
      <c r="R19" s="2">
        <f t="shared" si="11"/>
        <v>0.33922364966144308</v>
      </c>
      <c r="S19" s="2">
        <f t="shared" si="5"/>
        <v>6.4734163927734054E-2</v>
      </c>
      <c r="T19" s="2">
        <f t="shared" si="5"/>
        <v>1.1115293884067404E-2</v>
      </c>
      <c r="U19" s="2">
        <f>SUMPRODUCT({1,5,10},O19:Q19,R19:T19)/(1^2*R19+5^2*S19+10^2*T19)</f>
        <v>0.28557106221414075</v>
      </c>
      <c r="V19" s="2">
        <f t="shared" si="12"/>
        <v>0.13136268861850475</v>
      </c>
    </row>
    <row r="20" spans="1:22" x14ac:dyDescent="0.35">
      <c r="A20">
        <v>0.48</v>
      </c>
      <c r="B20">
        <f t="shared" si="6"/>
        <v>4.7999999999999996E-3</v>
      </c>
      <c r="C20">
        <f t="shared" si="7"/>
        <v>2.3999999999999998E-3</v>
      </c>
      <c r="D20" s="1">
        <v>34.03</v>
      </c>
      <c r="E20" s="1">
        <v>67.08</v>
      </c>
      <c r="F20" s="1">
        <v>80.7</v>
      </c>
      <c r="H20" s="1">
        <f t="shared" si="8"/>
        <v>42.408883333333328</v>
      </c>
      <c r="I20" s="2">
        <f t="shared" si="9"/>
        <v>0.4240888333333333</v>
      </c>
      <c r="J20" s="2">
        <f t="shared" si="0"/>
        <v>0.20356263999999999</v>
      </c>
      <c r="K20" s="3">
        <f t="shared" si="1"/>
        <v>1.090925496224683</v>
      </c>
      <c r="L20" s="2">
        <f t="shared" si="10"/>
        <v>0.22207167405480646</v>
      </c>
      <c r="M20" s="2"/>
      <c r="O20" s="2">
        <f t="shared" si="2"/>
        <v>0.55103516377092476</v>
      </c>
      <c r="P20" s="2">
        <f t="shared" si="3"/>
        <v>1.4030219632004719</v>
      </c>
      <c r="Q20" s="2">
        <f t="shared" si="4"/>
        <v>2.2104355221851262</v>
      </c>
      <c r="R20" s="2">
        <f t="shared" si="11"/>
        <v>0.33218264441891665</v>
      </c>
      <c r="S20" s="2">
        <f t="shared" si="5"/>
        <v>6.0443639514852911E-2</v>
      </c>
      <c r="T20" s="2">
        <f t="shared" si="5"/>
        <v>1.202375449841272E-2</v>
      </c>
      <c r="U20" s="2">
        <f>SUMPRODUCT({1,5,10},O20:Q20,R20:T20)/(1^2*R20+5^2*S20+10^2*T20)</f>
        <v>0.28658601294512065</v>
      </c>
      <c r="V20" s="2">
        <f t="shared" si="12"/>
        <v>0.1375612862136579</v>
      </c>
    </row>
    <row r="21" spans="1:22" x14ac:dyDescent="0.35">
      <c r="A21">
        <v>0.5</v>
      </c>
      <c r="B21">
        <f t="shared" si="6"/>
        <v>5.0000000000000001E-3</v>
      </c>
      <c r="C21">
        <f t="shared" si="7"/>
        <v>2.5000000000000001E-3</v>
      </c>
      <c r="D21" s="1">
        <v>34.82</v>
      </c>
      <c r="E21" s="1">
        <v>68.86</v>
      </c>
      <c r="F21" s="1">
        <v>82.7</v>
      </c>
      <c r="H21" s="1">
        <f t="shared" si="8"/>
        <v>43.366600000000005</v>
      </c>
      <c r="I21" s="2">
        <f t="shared" si="9"/>
        <v>0.43366600000000005</v>
      </c>
      <c r="J21" s="2">
        <f t="shared" si="0"/>
        <v>0.21683300000000003</v>
      </c>
      <c r="K21" s="3">
        <f t="shared" si="1"/>
        <v>1.0869721569146877</v>
      </c>
      <c r="L21" s="2">
        <f t="shared" si="10"/>
        <v>0.2356914337002825</v>
      </c>
      <c r="M21" s="2"/>
      <c r="O21" s="2">
        <f t="shared" si="2"/>
        <v>0.55898914280741485</v>
      </c>
      <c r="P21" s="2">
        <f t="shared" si="3"/>
        <v>1.4636646543723086</v>
      </c>
      <c r="Q21" s="2">
        <f t="shared" si="4"/>
        <v>2.3752980908165231</v>
      </c>
      <c r="R21" s="2">
        <f t="shared" si="11"/>
        <v>0.32694010643345289</v>
      </c>
      <c r="S21" s="2">
        <f t="shared" si="5"/>
        <v>5.3539835747312026E-2</v>
      </c>
      <c r="T21" s="2">
        <f t="shared" si="5"/>
        <v>8.6465387585873115E-3</v>
      </c>
      <c r="U21" s="2">
        <f>SUMPRODUCT({1,5,10},O21:Q21,R21:T21)/(1^2*R21+5^2*S21+10^2*T21)</f>
        <v>0.30827318556012651</v>
      </c>
      <c r="V21" s="2">
        <f t="shared" si="12"/>
        <v>0.15413659278006325</v>
      </c>
    </row>
    <row r="22" spans="1:22" x14ac:dyDescent="0.35">
      <c r="A22">
        <v>0.52</v>
      </c>
      <c r="B22">
        <f t="shared" si="6"/>
        <v>5.1999999999999998E-3</v>
      </c>
      <c r="C22">
        <f t="shared" si="7"/>
        <v>2.5999999999999999E-3</v>
      </c>
      <c r="D22" s="1">
        <v>36.56</v>
      </c>
      <c r="E22" s="1">
        <v>70.650000000000006</v>
      </c>
      <c r="F22" s="1">
        <v>84.01</v>
      </c>
      <c r="H22" s="1">
        <f t="shared" si="8"/>
        <v>45.694616666666668</v>
      </c>
      <c r="I22" s="2">
        <f t="shared" si="9"/>
        <v>0.45694616666666671</v>
      </c>
      <c r="J22" s="2">
        <f t="shared" si="0"/>
        <v>0.23761200666666671</v>
      </c>
      <c r="K22" s="3">
        <f t="shared" si="1"/>
        <v>1.0833482670885921</v>
      </c>
      <c r="L22" s="2">
        <f t="shared" si="10"/>
        <v>0.25741655566177635</v>
      </c>
      <c r="M22" s="2"/>
      <c r="O22" s="2">
        <f t="shared" si="2"/>
        <v>0.5843569954095239</v>
      </c>
      <c r="P22" s="2">
        <f t="shared" si="3"/>
        <v>1.5298682460155657</v>
      </c>
      <c r="Q22" s="2">
        <f t="shared" si="4"/>
        <v>2.4893461060177047</v>
      </c>
      <c r="R22" s="2">
        <f t="shared" si="11"/>
        <v>0.31076633275693544</v>
      </c>
      <c r="S22" s="2">
        <f t="shared" si="11"/>
        <v>4.6900052129321378E-2</v>
      </c>
      <c r="T22" s="2">
        <f t="shared" si="11"/>
        <v>6.8830582547269557E-3</v>
      </c>
      <c r="U22" s="2">
        <f>SUMPRODUCT({1,5,10},O22:Q22,R22:T22)/(1^2*R22+5^2*S22+10^2*T22)</f>
        <v>0.32773292646959712</v>
      </c>
      <c r="V22" s="2">
        <f t="shared" si="12"/>
        <v>0.1704211217641905</v>
      </c>
    </row>
    <row r="23" spans="1:22" x14ac:dyDescent="0.35">
      <c r="A23">
        <v>0.54</v>
      </c>
      <c r="B23">
        <f t="shared" si="6"/>
        <v>5.4000000000000003E-3</v>
      </c>
      <c r="C23">
        <f t="shared" si="7"/>
        <v>2.7000000000000001E-3</v>
      </c>
      <c r="D23" s="1">
        <v>38.729999999999997</v>
      </c>
      <c r="E23" s="1">
        <v>71.989999999999995</v>
      </c>
      <c r="F23" s="1">
        <v>83.72</v>
      </c>
      <c r="H23" s="1">
        <f t="shared" si="8"/>
        <v>48.676966666666665</v>
      </c>
      <c r="I23" s="2">
        <f t="shared" si="9"/>
        <v>0.48676966666666666</v>
      </c>
      <c r="J23" s="2">
        <f t="shared" si="0"/>
        <v>0.26285562000000001</v>
      </c>
      <c r="K23" s="3">
        <f t="shared" si="1"/>
        <v>1.0800142922851521</v>
      </c>
      <c r="L23" s="2">
        <f t="shared" si="10"/>
        <v>0.2838878264074749</v>
      </c>
      <c r="M23" s="2"/>
      <c r="O23" s="2">
        <f t="shared" si="2"/>
        <v>0.6187567131912628</v>
      </c>
      <c r="P23" s="2">
        <f t="shared" si="3"/>
        <v>1.5798127397874127</v>
      </c>
      <c r="Q23" s="2">
        <f t="shared" si="4"/>
        <v>2.4223412554671095</v>
      </c>
      <c r="R23" s="2">
        <f t="shared" si="11"/>
        <v>0.29010468848098692</v>
      </c>
      <c r="S23" s="2">
        <f t="shared" si="11"/>
        <v>4.2441633362905629E-2</v>
      </c>
      <c r="T23" s="2">
        <f t="shared" si="11"/>
        <v>7.8701157340693977E-3</v>
      </c>
      <c r="U23" s="2">
        <f>SUMPRODUCT({1,5,10},O23:Q23,R23:T23)/(1^2*R23+5^2*S23+10^2*T23)</f>
        <v>0.32990768103915546</v>
      </c>
      <c r="V23" s="2">
        <f t="shared" si="12"/>
        <v>0.17815014776114396</v>
      </c>
    </row>
    <row r="24" spans="1:22" x14ac:dyDescent="0.35">
      <c r="A24">
        <v>0.56000000000000005</v>
      </c>
      <c r="B24">
        <f t="shared" si="6"/>
        <v>5.6000000000000008E-3</v>
      </c>
      <c r="C24">
        <f t="shared" si="7"/>
        <v>2.8000000000000004E-3</v>
      </c>
      <c r="D24" s="1">
        <v>39.6</v>
      </c>
      <c r="E24" s="1">
        <v>72.5</v>
      </c>
      <c r="F24" s="1">
        <v>86.31</v>
      </c>
      <c r="H24" s="1">
        <f t="shared" si="8"/>
        <v>49.930366666666664</v>
      </c>
      <c r="I24" s="2">
        <f t="shared" si="9"/>
        <v>0.49930366666666665</v>
      </c>
      <c r="J24" s="2">
        <f t="shared" si="0"/>
        <v>0.27961005333333333</v>
      </c>
      <c r="K24" s="3">
        <f t="shared" si="1"/>
        <v>1.076936780345324</v>
      </c>
      <c r="L24" s="2">
        <f t="shared" si="10"/>
        <v>0.30112235058898434</v>
      </c>
      <c r="M24" s="2"/>
      <c r="O24" s="2">
        <f t="shared" si="2"/>
        <v>0.63006043833885694</v>
      </c>
      <c r="P24" s="2">
        <f t="shared" si="3"/>
        <v>1.591796378344764</v>
      </c>
      <c r="Q24" s="2">
        <f t="shared" si="4"/>
        <v>2.7263219216916297</v>
      </c>
      <c r="R24" s="2">
        <f t="shared" si="11"/>
        <v>0.2836197414156022</v>
      </c>
      <c r="S24" s="2">
        <f t="shared" si="11"/>
        <v>4.143651605116655E-2</v>
      </c>
      <c r="T24" s="2">
        <f t="shared" si="11"/>
        <v>4.2849609361861035E-3</v>
      </c>
      <c r="U24" s="2">
        <f>SUMPRODUCT({1,5,10},O24:Q24,R24:T24)/(1^2*R24+5^2*S24+10^2*T24)</f>
        <v>0.35772403270851488</v>
      </c>
      <c r="V24" s="2">
        <f t="shared" si="12"/>
        <v>0.20032545831676835</v>
      </c>
    </row>
    <row r="25" spans="1:22" x14ac:dyDescent="0.35">
      <c r="A25">
        <v>0.57999999999999996</v>
      </c>
      <c r="B25">
        <f t="shared" si="6"/>
        <v>5.7999999999999996E-3</v>
      </c>
      <c r="C25">
        <f t="shared" si="7"/>
        <v>2.8999999999999998E-3</v>
      </c>
      <c r="D25" s="1">
        <v>41.03</v>
      </c>
      <c r="E25" s="1">
        <v>74.05</v>
      </c>
      <c r="F25" s="1">
        <v>87.35</v>
      </c>
      <c r="H25" s="1">
        <f t="shared" si="8"/>
        <v>51.832500000000003</v>
      </c>
      <c r="I25" s="2">
        <f t="shared" si="9"/>
        <v>0.51832500000000004</v>
      </c>
      <c r="J25" s="2">
        <f t="shared" si="0"/>
        <v>0.30062850000000002</v>
      </c>
      <c r="K25" s="3">
        <f t="shared" si="1"/>
        <v>1.0740872350462047</v>
      </c>
      <c r="L25" s="2">
        <f t="shared" si="10"/>
        <v>0.32290123434108797</v>
      </c>
      <c r="M25" s="2"/>
      <c r="O25" s="2">
        <f t="shared" si="2"/>
        <v>0.65253690514947504</v>
      </c>
      <c r="P25" s="2">
        <f t="shared" si="3"/>
        <v>1.657981965052453</v>
      </c>
      <c r="Q25" s="2">
        <f t="shared" si="4"/>
        <v>2.8555691136599157</v>
      </c>
      <c r="R25" s="2">
        <f t="shared" si="11"/>
        <v>0.27115252045837152</v>
      </c>
      <c r="S25" s="2">
        <f t="shared" si="11"/>
        <v>3.6299041968755691E-2</v>
      </c>
      <c r="T25" s="2">
        <f t="shared" si="11"/>
        <v>3.3089041155790876E-3</v>
      </c>
      <c r="U25" s="2">
        <f>SUMPRODUCT({1,5,10},O25:Q25,R25:T25)/(1^2*R25+5^2*S25+10^2*T25)</f>
        <v>0.3791544606113913</v>
      </c>
      <c r="V25" s="2">
        <f t="shared" si="12"/>
        <v>0.21990958715460693</v>
      </c>
    </row>
    <row r="26" spans="1:22" x14ac:dyDescent="0.35">
      <c r="A26">
        <v>0.6</v>
      </c>
      <c r="B26">
        <f t="shared" si="6"/>
        <v>6.0000000000000001E-3</v>
      </c>
      <c r="C26">
        <f t="shared" si="7"/>
        <v>3.0000000000000001E-3</v>
      </c>
      <c r="D26" s="1">
        <v>42.32</v>
      </c>
      <c r="E26" s="1">
        <v>74.89</v>
      </c>
      <c r="F26" s="1">
        <v>86.52</v>
      </c>
      <c r="H26" s="1">
        <f t="shared" si="8"/>
        <v>53.586550000000003</v>
      </c>
      <c r="I26" s="2">
        <f t="shared" si="9"/>
        <v>0.53586549999999999</v>
      </c>
      <c r="J26" s="2">
        <f t="shared" si="0"/>
        <v>0.32151930000000001</v>
      </c>
      <c r="K26" s="3">
        <f t="shared" si="1"/>
        <v>1.0714412311019765</v>
      </c>
      <c r="L26" s="2">
        <f t="shared" si="10"/>
        <v>0.34448903461504576</v>
      </c>
      <c r="M26" s="2"/>
      <c r="O26" s="2">
        <f t="shared" si="2"/>
        <v>0.67310476734516034</v>
      </c>
      <c r="P26" s="2">
        <f t="shared" si="3"/>
        <v>1.6905270126941645</v>
      </c>
      <c r="Q26" s="2">
        <f t="shared" si="4"/>
        <v>2.6864505793465479</v>
      </c>
      <c r="R26" s="2">
        <f t="shared" si="11"/>
        <v>0.26022476654972893</v>
      </c>
      <c r="S26" s="2">
        <f t="shared" si="11"/>
        <v>3.4011586759100182E-2</v>
      </c>
      <c r="T26" s="2">
        <f t="shared" si="11"/>
        <v>4.6406485041105543E-3</v>
      </c>
      <c r="U26" s="2">
        <f>SUMPRODUCT({1,5,10},O26:Q26,R26:T26)/(1^2*R26+5^2*S26+10^2*T26)</f>
        <v>0.37299791482033195</v>
      </c>
      <c r="V26" s="2">
        <f t="shared" si="12"/>
        <v>0.22379874889219917</v>
      </c>
    </row>
    <row r="27" spans="1:22" x14ac:dyDescent="0.35">
      <c r="A27">
        <v>0.62</v>
      </c>
      <c r="B27">
        <f t="shared" si="6"/>
        <v>6.1999999999999998E-3</v>
      </c>
      <c r="C27">
        <f t="shared" si="7"/>
        <v>3.0999999999999999E-3</v>
      </c>
      <c r="D27" s="1">
        <v>43.81</v>
      </c>
      <c r="E27" s="1">
        <v>76.25</v>
      </c>
      <c r="F27" s="1">
        <v>84.67</v>
      </c>
      <c r="H27" s="1">
        <f t="shared" si="8"/>
        <v>55.543400000000005</v>
      </c>
      <c r="I27" s="2">
        <f t="shared" si="9"/>
        <v>0.55543400000000009</v>
      </c>
      <c r="J27" s="2">
        <f t="shared" si="0"/>
        <v>0.34436908000000005</v>
      </c>
      <c r="K27" s="3">
        <f t="shared" si="1"/>
        <v>1.0689777122701973</v>
      </c>
      <c r="L27" s="2">
        <f t="shared" si="10"/>
        <v>0.36812287131499261</v>
      </c>
      <c r="M27" s="2"/>
      <c r="O27" s="2">
        <f t="shared" si="2"/>
        <v>0.69841463154738803</v>
      </c>
      <c r="P27" s="2">
        <f t="shared" si="3"/>
        <v>1.7546186164103457</v>
      </c>
      <c r="Q27" s="2">
        <f t="shared" si="4"/>
        <v>2.4216704892573224</v>
      </c>
      <c r="R27" s="2">
        <f t="shared" ref="R27:T36" si="13">EXP(-2*O27)</f>
        <v>0.24738009893730001</v>
      </c>
      <c r="S27" s="2">
        <f t="shared" si="13"/>
        <v>2.9919727521451389E-2</v>
      </c>
      <c r="T27" s="2">
        <f t="shared" si="13"/>
        <v>7.8806808346003846E-3</v>
      </c>
      <c r="U27" s="2">
        <f>SUMPRODUCT({1,5,10},O27:Q27,R27:T27)/(1^2*R27+5^2*S27+10^2*T27)</f>
        <v>0.35106652099172359</v>
      </c>
      <c r="V27" s="2">
        <f t="shared" si="12"/>
        <v>0.21766124301486861</v>
      </c>
    </row>
    <row r="28" spans="1:22" x14ac:dyDescent="0.35">
      <c r="A28">
        <v>0.64</v>
      </c>
      <c r="B28">
        <f t="shared" si="6"/>
        <v>6.4000000000000003E-3</v>
      </c>
      <c r="C28">
        <f t="shared" si="7"/>
        <v>3.2000000000000002E-3</v>
      </c>
      <c r="D28" s="1">
        <v>44.19</v>
      </c>
      <c r="E28" s="1">
        <v>77.349999999999994</v>
      </c>
      <c r="F28" s="1">
        <v>84.43</v>
      </c>
      <c r="H28" s="1">
        <f t="shared" si="8"/>
        <v>55.947933333333332</v>
      </c>
      <c r="I28" s="2">
        <f t="shared" si="9"/>
        <v>0.55947933333333333</v>
      </c>
      <c r="J28" s="2">
        <f t="shared" si="0"/>
        <v>0.35806677333333331</v>
      </c>
      <c r="K28" s="3">
        <f t="shared" si="1"/>
        <v>1.066678429838378</v>
      </c>
      <c r="L28" s="2">
        <f t="shared" si="10"/>
        <v>0.38194210355649438</v>
      </c>
      <c r="M28" s="2"/>
      <c r="O28" s="2">
        <f t="shared" si="2"/>
        <v>0.70200699024200097</v>
      </c>
      <c r="P28" s="2">
        <f t="shared" si="3"/>
        <v>1.807951893456788</v>
      </c>
      <c r="Q28" s="2">
        <f t="shared" si="4"/>
        <v>2.3731184927475972</v>
      </c>
      <c r="R28" s="2">
        <f t="shared" si="13"/>
        <v>0.24560911247554179</v>
      </c>
      <c r="S28" s="2">
        <f t="shared" si="13"/>
        <v>2.6892609042438547E-2</v>
      </c>
      <c r="T28" s="2">
        <f t="shared" si="13"/>
        <v>8.684312989773544E-3</v>
      </c>
      <c r="U28" s="2">
        <f>SUMPRODUCT({1,5,10},O28:Q28,R28:T28)/(1^2*R28+5^2*S28+10^2*T28)</f>
        <v>0.34797721992795994</v>
      </c>
      <c r="V28" s="2">
        <f t="shared" si="12"/>
        <v>0.22270542075389435</v>
      </c>
    </row>
    <row r="29" spans="1:22" x14ac:dyDescent="0.35">
      <c r="A29">
        <v>0.66</v>
      </c>
      <c r="B29">
        <f t="shared" si="6"/>
        <v>6.6E-3</v>
      </c>
      <c r="C29">
        <f t="shared" si="7"/>
        <v>3.3E-3</v>
      </c>
      <c r="D29" s="1">
        <v>44.49</v>
      </c>
      <c r="E29" s="1">
        <v>78.67</v>
      </c>
      <c r="F29" s="1">
        <v>86.52</v>
      </c>
      <c r="H29" s="1">
        <f t="shared" si="8"/>
        <v>56.253433333333348</v>
      </c>
      <c r="I29" s="2">
        <f t="shared" si="9"/>
        <v>0.56253433333333347</v>
      </c>
      <c r="J29" s="2">
        <f t="shared" si="0"/>
        <v>0.37127266000000009</v>
      </c>
      <c r="K29" s="3">
        <f t="shared" si="1"/>
        <v>1.0645274897917385</v>
      </c>
      <c r="L29" s="2">
        <f t="shared" si="10"/>
        <v>0.39522995277810169</v>
      </c>
      <c r="M29" s="2"/>
      <c r="O29" s="2">
        <f t="shared" si="2"/>
        <v>0.70424065812680836</v>
      </c>
      <c r="P29" s="2">
        <f t="shared" si="3"/>
        <v>1.8793854156329237</v>
      </c>
      <c r="Q29" s="2">
        <f t="shared" si="4"/>
        <v>2.6012079437661493</v>
      </c>
      <c r="R29" s="2">
        <f t="shared" si="13"/>
        <v>0.24451434127800484</v>
      </c>
      <c r="S29" s="2">
        <f t="shared" si="13"/>
        <v>2.3312377616975688E-2</v>
      </c>
      <c r="T29" s="2">
        <f t="shared" si="13"/>
        <v>5.5032531073478941E-3</v>
      </c>
      <c r="U29" s="2">
        <f>SUMPRODUCT({1,5,10},O29:Q29,R29:T29)/(1^2*R29+5^2*S29+10^2*T29)</f>
        <v>0.38791642446255231</v>
      </c>
      <c r="V29" s="2">
        <f t="shared" si="12"/>
        <v>0.25602484014528454</v>
      </c>
    </row>
    <row r="30" spans="1:22" x14ac:dyDescent="0.35">
      <c r="A30">
        <v>0.68</v>
      </c>
      <c r="B30">
        <f t="shared" si="6"/>
        <v>6.8000000000000005E-3</v>
      </c>
      <c r="C30">
        <f t="shared" si="7"/>
        <v>3.4000000000000002E-3</v>
      </c>
      <c r="D30" s="1">
        <v>47.23</v>
      </c>
      <c r="E30" s="1">
        <v>82.42</v>
      </c>
      <c r="F30" s="1">
        <v>87.95</v>
      </c>
      <c r="H30" s="1">
        <f t="shared" si="8"/>
        <v>59.784116666666662</v>
      </c>
      <c r="I30" s="2">
        <f t="shared" si="9"/>
        <v>0.59784116666666665</v>
      </c>
      <c r="J30" s="2">
        <f t="shared" si="0"/>
        <v>0.40653199333333334</v>
      </c>
      <c r="K30" s="3">
        <f t="shared" si="1"/>
        <v>1.0625109848878866</v>
      </c>
      <c r="L30" s="2">
        <f t="shared" si="10"/>
        <v>0.43194470862503581</v>
      </c>
      <c r="M30" s="2"/>
      <c r="O30" s="2">
        <f t="shared" si="2"/>
        <v>0.75743668709205025</v>
      </c>
      <c r="P30" s="2">
        <f t="shared" si="3"/>
        <v>2.1458656569845482</v>
      </c>
      <c r="Q30" s="2">
        <f t="shared" si="4"/>
        <v>2.7860105512638578</v>
      </c>
      <c r="R30" s="2">
        <f t="shared" si="13"/>
        <v>0.21983602000079672</v>
      </c>
      <c r="S30" s="2">
        <f t="shared" si="13"/>
        <v>1.368121829680452E-2</v>
      </c>
      <c r="T30" s="2">
        <f t="shared" si="13"/>
        <v>3.8027868383482375E-3</v>
      </c>
      <c r="U30" s="2">
        <f>SUMPRODUCT({1,5,10},O30:Q30,R30:T30)/(1^2*R30+5^2*S30+10^2*T30)</f>
        <v>0.44499320161733324</v>
      </c>
      <c r="V30" s="2">
        <f t="shared" si="12"/>
        <v>0.30259537709978662</v>
      </c>
    </row>
    <row r="31" spans="1:22" x14ac:dyDescent="0.35">
      <c r="A31">
        <v>0.7</v>
      </c>
      <c r="B31">
        <f t="shared" si="6"/>
        <v>6.9999999999999993E-3</v>
      </c>
      <c r="C31">
        <f t="shared" si="7"/>
        <v>3.4999999999999996E-3</v>
      </c>
      <c r="D31" s="1">
        <v>47.8</v>
      </c>
      <c r="E31" s="1">
        <v>84.16</v>
      </c>
      <c r="F31" s="1">
        <v>88.07</v>
      </c>
      <c r="H31" s="1">
        <f t="shared" si="8"/>
        <v>60.388666666666666</v>
      </c>
      <c r="I31" s="2">
        <f t="shared" si="9"/>
        <v>0.60388666666666668</v>
      </c>
      <c r="J31" s="2">
        <f t="shared" si="0"/>
        <v>0.42272066666666663</v>
      </c>
      <c r="K31" s="3">
        <f t="shared" si="1"/>
        <v>1.0606166936276809</v>
      </c>
      <c r="L31" s="2">
        <f t="shared" si="10"/>
        <v>0.44834459580808894</v>
      </c>
      <c r="M31" s="2"/>
      <c r="O31" s="2">
        <f t="shared" si="2"/>
        <v>0.76604547454977612</v>
      </c>
      <c r="P31" s="2">
        <f t="shared" si="3"/>
        <v>2.2901853839945447</v>
      </c>
      <c r="Q31" s="2">
        <f t="shared" si="4"/>
        <v>2.7782416232173266</v>
      </c>
      <c r="R31" s="2">
        <f t="shared" si="13"/>
        <v>0.21608337528200994</v>
      </c>
      <c r="S31" s="2">
        <f t="shared" si="13"/>
        <v>1.0251094813903443E-2</v>
      </c>
      <c r="T31" s="2">
        <f t="shared" si="13"/>
        <v>3.86233542363128E-3</v>
      </c>
      <c r="U31" s="2">
        <f>SUMPRODUCT({1,5,10},O31:Q31,R31:T31)/(1^2*R31+5^2*S31+10^2*T31)</f>
        <v>0.4544861818307866</v>
      </c>
      <c r="V31" s="2">
        <f t="shared" si="12"/>
        <v>0.31814032728155062</v>
      </c>
    </row>
    <row r="32" spans="1:22" x14ac:dyDescent="0.35">
      <c r="A32">
        <v>0.72</v>
      </c>
      <c r="B32">
        <f t="shared" si="6"/>
        <v>7.1999999999999998E-3</v>
      </c>
      <c r="C32">
        <f t="shared" si="7"/>
        <v>3.5999999999999999E-3</v>
      </c>
      <c r="D32" s="1">
        <v>48.18</v>
      </c>
      <c r="E32" s="1">
        <v>85.08</v>
      </c>
      <c r="F32" s="1">
        <v>88.69</v>
      </c>
      <c r="H32" s="1">
        <f t="shared" si="8"/>
        <v>60.834100000000007</v>
      </c>
      <c r="I32" s="2">
        <f t="shared" si="9"/>
        <v>0.60834100000000002</v>
      </c>
      <c r="J32" s="2">
        <f t="shared" si="0"/>
        <v>0.43800551999999998</v>
      </c>
      <c r="K32" s="3">
        <f t="shared" si="1"/>
        <v>1.0588338323493989</v>
      </c>
      <c r="L32" s="2">
        <f t="shared" si="10"/>
        <v>0.46377506333179125</v>
      </c>
      <c r="M32" s="2"/>
      <c r="O32" s="2">
        <f t="shared" si="2"/>
        <v>0.7708163224736212</v>
      </c>
      <c r="P32" s="2">
        <f t="shared" si="3"/>
        <v>2.3683483150475557</v>
      </c>
      <c r="Q32" s="2">
        <f t="shared" si="4"/>
        <v>2.8553573961420571</v>
      </c>
      <c r="R32" s="2">
        <f t="shared" si="13"/>
        <v>0.21403137876909711</v>
      </c>
      <c r="S32" s="2">
        <f t="shared" si="13"/>
        <v>8.7675608979937113E-3</v>
      </c>
      <c r="T32" s="2">
        <f t="shared" si="13"/>
        <v>3.3103055181919966E-3</v>
      </c>
      <c r="U32" s="2">
        <f>SUMPRODUCT({1,5,10},O32:Q32,R32:T32)/(1^2*R32+5^2*S32+10^2*T32)</f>
        <v>0.47539767229628521</v>
      </c>
      <c r="V32" s="2">
        <f t="shared" si="12"/>
        <v>0.34228632405332532</v>
      </c>
    </row>
    <row r="33" spans="1:22" x14ac:dyDescent="0.35">
      <c r="A33">
        <v>0.74</v>
      </c>
      <c r="B33">
        <f t="shared" si="6"/>
        <v>7.4000000000000003E-3</v>
      </c>
      <c r="C33">
        <f t="shared" si="7"/>
        <v>3.7000000000000002E-3</v>
      </c>
      <c r="D33" s="1">
        <v>49.6</v>
      </c>
      <c r="E33" s="1">
        <v>88.59</v>
      </c>
      <c r="F33" s="1">
        <v>89.55</v>
      </c>
      <c r="H33" s="1">
        <f t="shared" si="8"/>
        <v>62.459983333333327</v>
      </c>
      <c r="I33" s="2">
        <f t="shared" si="9"/>
        <v>0.62459983333333324</v>
      </c>
      <c r="J33" s="2">
        <f t="shared" si="0"/>
        <v>0.46220387666666657</v>
      </c>
      <c r="K33" s="3">
        <f t="shared" si="1"/>
        <v>1.0571528498214506</v>
      </c>
      <c r="L33" s="2">
        <f t="shared" si="10"/>
        <v>0.48862014541668891</v>
      </c>
      <c r="M33" s="2"/>
      <c r="O33" s="2">
        <f t="shared" si="2"/>
        <v>0.7986476961407829</v>
      </c>
      <c r="P33" s="2">
        <f t="shared" si="3"/>
        <v>2.8127941661258755</v>
      </c>
      <c r="Q33" s="2">
        <f t="shared" si="4"/>
        <v>2.9870301581415633</v>
      </c>
      <c r="R33" s="2">
        <f t="shared" si="13"/>
        <v>0.20244330796843088</v>
      </c>
      <c r="S33" s="2">
        <f t="shared" si="13"/>
        <v>3.60444190266102E-3</v>
      </c>
      <c r="T33" s="2">
        <f t="shared" si="13"/>
        <v>2.5438914173278888E-3</v>
      </c>
      <c r="U33" s="2">
        <f>SUMPRODUCT({1,5,10},O33:Q33,R33:T33)/(1^2*R33+5^2*S33+10^2*T33)</f>
        <v>0.52722164639362545</v>
      </c>
      <c r="V33" s="2">
        <f t="shared" si="12"/>
        <v>0.39014401833128282</v>
      </c>
    </row>
    <row r="34" spans="1:22" x14ac:dyDescent="0.35">
      <c r="A34">
        <v>0.76</v>
      </c>
      <c r="B34">
        <f t="shared" si="6"/>
        <v>7.6E-3</v>
      </c>
      <c r="C34">
        <f t="shared" si="7"/>
        <v>3.8E-3</v>
      </c>
      <c r="D34" s="1">
        <v>50.37</v>
      </c>
      <c r="E34" s="1">
        <v>92.21</v>
      </c>
      <c r="F34" s="1">
        <v>90.86</v>
      </c>
      <c r="H34" s="1">
        <f t="shared" si="8"/>
        <v>63.132466666666666</v>
      </c>
      <c r="I34" s="2">
        <f t="shared" si="9"/>
        <v>0.63132466666666665</v>
      </c>
      <c r="J34" s="2">
        <f t="shared" si="0"/>
        <v>0.47980674666666667</v>
      </c>
      <c r="K34" s="3">
        <f t="shared" si="1"/>
        <v>1.0555652560699531</v>
      </c>
      <c r="L34" s="2">
        <f t="shared" si="10"/>
        <v>0.50646733140929112</v>
      </c>
      <c r="M34" s="2"/>
      <c r="O34" s="2">
        <f t="shared" si="2"/>
        <v>0.812697418377614</v>
      </c>
      <c r="P34" s="2">
        <f t="shared" si="3"/>
        <v>3.6785444505719864</v>
      </c>
      <c r="Q34" s="2">
        <f t="shared" si="4"/>
        <v>3.2503738486999612</v>
      </c>
      <c r="R34" s="2">
        <f t="shared" si="13"/>
        <v>0.19683394258414749</v>
      </c>
      <c r="S34" s="2">
        <f t="shared" si="13"/>
        <v>6.3805319449485043E-4</v>
      </c>
      <c r="T34" s="2">
        <f t="shared" si="13"/>
        <v>1.5023154955472156E-3</v>
      </c>
      <c r="U34" s="2">
        <f>SUMPRODUCT({1,5,10},O34:Q34,R34:T34)/(1^2*R34+5^2*S34+10^2*T34)</f>
        <v>0.60750033828349259</v>
      </c>
      <c r="V34" s="2">
        <f t="shared" si="12"/>
        <v>0.46170025709545437</v>
      </c>
    </row>
    <row r="35" spans="1:22" x14ac:dyDescent="0.35">
      <c r="A35">
        <v>0.78</v>
      </c>
      <c r="B35">
        <f t="shared" si="6"/>
        <v>7.8000000000000005E-3</v>
      </c>
      <c r="C35">
        <f t="shared" si="7"/>
        <v>3.9000000000000003E-3</v>
      </c>
      <c r="D35" s="1">
        <v>50.11</v>
      </c>
      <c r="E35" s="1">
        <v>92.84</v>
      </c>
      <c r="F35" s="1">
        <v>93.3</v>
      </c>
      <c r="H35" s="1">
        <f t="shared" si="8"/>
        <v>62.719149999999999</v>
      </c>
      <c r="I35" s="2">
        <f t="shared" si="9"/>
        <v>0.62719150000000001</v>
      </c>
      <c r="J35" s="2">
        <f t="shared" si="0"/>
        <v>0.48920937000000003</v>
      </c>
      <c r="K35" s="3">
        <f t="shared" si="1"/>
        <v>1.0540634789642445</v>
      </c>
      <c r="L35" s="2">
        <f t="shared" si="10"/>
        <v>0.51565773048410635</v>
      </c>
      <c r="M35" s="2"/>
      <c r="O35" s="2">
        <f t="shared" si="2"/>
        <v>0.80383415496865718</v>
      </c>
      <c r="P35" s="2">
        <f t="shared" si="3"/>
        <v>3.8966682082667758</v>
      </c>
      <c r="Q35" s="2">
        <f t="shared" si="4"/>
        <v>4.153491833978002</v>
      </c>
      <c r="R35" s="2">
        <f t="shared" si="13"/>
        <v>0.20035423383345521</v>
      </c>
      <c r="S35" s="2">
        <f t="shared" si="13"/>
        <v>4.1247439925254955E-4</v>
      </c>
      <c r="T35" s="2">
        <f t="shared" si="13"/>
        <v>2.4678731430677076E-4</v>
      </c>
      <c r="U35" s="2">
        <f>SUMPRODUCT({1,5,10},O35:Q35,R35:T35)/(1^2*R35+5^2*S35+10^2*T35)</f>
        <v>0.76202332640777082</v>
      </c>
      <c r="V35" s="2">
        <f t="shared" si="12"/>
        <v>0.59437819459806129</v>
      </c>
    </row>
    <row r="36" spans="1:22" x14ac:dyDescent="0.35">
      <c r="A36">
        <v>0.8</v>
      </c>
      <c r="B36">
        <f t="shared" si="6"/>
        <v>8.0000000000000002E-3</v>
      </c>
      <c r="C36">
        <f t="shared" si="7"/>
        <v>4.0000000000000001E-3</v>
      </c>
      <c r="D36" s="1">
        <v>50.61</v>
      </c>
      <c r="E36" s="1">
        <v>92.32</v>
      </c>
      <c r="F36" s="1">
        <v>96.35</v>
      </c>
      <c r="H36" s="1">
        <f t="shared" si="8"/>
        <v>63.577783333333322</v>
      </c>
      <c r="I36" s="2">
        <f t="shared" si="9"/>
        <v>0.63577783333333326</v>
      </c>
      <c r="J36" s="2">
        <f t="shared" si="0"/>
        <v>0.50862226666666666</v>
      </c>
      <c r="K36" s="3">
        <f t="shared" si="1"/>
        <v>1.0526407434469882</v>
      </c>
      <c r="L36" s="2">
        <f t="shared" si="10"/>
        <v>0.5353965209176923</v>
      </c>
      <c r="M36" s="2"/>
      <c r="O36" s="2">
        <f t="shared" si="2"/>
        <v>0.8121745996403501</v>
      </c>
      <c r="P36" s="2">
        <f t="shared" si="3"/>
        <v>3.6196620543542091</v>
      </c>
      <c r="Q36" s="2">
        <f t="shared" si="4"/>
        <v>6.9077552789821368</v>
      </c>
      <c r="R36" s="2">
        <f t="shared" si="13"/>
        <v>0.19703986717324376</v>
      </c>
      <c r="S36" s="2">
        <f t="shared" si="13"/>
        <v>7.1779674876266139E-4</v>
      </c>
      <c r="T36" s="2">
        <f t="shared" si="13"/>
        <v>1.0000000000000004E-6</v>
      </c>
      <c r="U36" s="2">
        <f>SUMPRODUCT({1,5,10},O36:Q36,R36:T36)/(1^2*R36+5^2*S36+10^2*T36)</f>
        <v>0.80475594933639749</v>
      </c>
      <c r="V36" s="2">
        <f t="shared" si="12"/>
        <v>0.64380475946911808</v>
      </c>
    </row>
  </sheetData>
  <pageMargins left="0.7" right="0.7" top="0.75" bottom="0.75" header="0.3" footer="0.3"/>
  <pageSetup scale="5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topLeftCell="C1" workbookViewId="0">
      <selection activeCell="K6" sqref="K6:L36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22" x14ac:dyDescent="0.35">
      <c r="A1" s="5" t="s">
        <v>116</v>
      </c>
      <c r="E1" t="s">
        <v>114</v>
      </c>
      <c r="H1" s="5" t="s">
        <v>54</v>
      </c>
      <c r="I1">
        <f>'Table S17'!D21</f>
        <v>3.2605957416009246E-2</v>
      </c>
    </row>
    <row r="2" spans="1:22" x14ac:dyDescent="0.35">
      <c r="A2" s="5" t="s">
        <v>118</v>
      </c>
      <c r="E2">
        <v>20</v>
      </c>
    </row>
    <row r="3" spans="1:22" x14ac:dyDescent="0.35">
      <c r="A3" s="5" t="s">
        <v>115</v>
      </c>
      <c r="E3" t="s">
        <v>120</v>
      </c>
    </row>
    <row r="5" spans="1:22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K5" s="6" t="s">
        <v>192</v>
      </c>
      <c r="L5" s="5" t="s">
        <v>191</v>
      </c>
      <c r="M5" s="6"/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0.2</v>
      </c>
      <c r="B6">
        <f>A6/100</f>
        <v>2E-3</v>
      </c>
      <c r="C6">
        <f>B6/2</f>
        <v>1E-3</v>
      </c>
      <c r="D6" s="1">
        <v>14.42</v>
      </c>
      <c r="E6" s="1">
        <v>35.83</v>
      </c>
      <c r="F6" s="1">
        <v>52.28</v>
      </c>
      <c r="H6" s="1">
        <f>35*D6/24-79*E6/600+F6/50</f>
        <v>17.357149999999997</v>
      </c>
      <c r="I6" s="2">
        <f>H6/100</f>
        <v>0.17357149999999996</v>
      </c>
      <c r="J6" s="2">
        <f t="shared" ref="J6:J36" si="0">H6/100*A6</f>
        <v>3.4714299999999997E-2</v>
      </c>
      <c r="K6" s="3">
        <f t="shared" ref="K6:K36" si="1">A6/(A6-$I$1)</f>
        <v>1.1947856501502976</v>
      </c>
      <c r="L6" s="2">
        <f>J6*A6/(A6-$I$1)</f>
        <v>4.1476147495012473E-2</v>
      </c>
      <c r="M6" s="2"/>
      <c r="O6" s="2">
        <f t="shared" ref="O6:O36" si="2">-LN(MAX(($A6-$I$1)/$A6-D6/100,0.001))</f>
        <v>0.36705691786615102</v>
      </c>
      <c r="P6" s="2">
        <f t="shared" ref="P6:P36" si="3">-LN(MAX(($A6-$I$1)/$A6-E6/100,0.001))</f>
        <v>0.73674340946237515</v>
      </c>
      <c r="Q6" s="2">
        <f t="shared" ref="Q6:Q36" si="4">-LN(MAX(($A6-$I$1)/$A6-F6/100,0.001))</f>
        <v>1.1578203605829165</v>
      </c>
      <c r="R6" s="2">
        <f>EXP(-2*O6)</f>
        <v>0.47993056790915806</v>
      </c>
      <c r="S6" s="2">
        <f t="shared" ref="S6:T21" si="5">EXP(-2*P6)</f>
        <v>0.22912517273683386</v>
      </c>
      <c r="T6" s="2">
        <f t="shared" si="5"/>
        <v>9.8702922686169051E-2</v>
      </c>
      <c r="U6" s="2">
        <f>SUMPRODUCT({1,5,10},O6:Q6,R6:T6)/(1^2*R6+5^2*S6+10^2*T6)</f>
        <v>0.13452850480767828</v>
      </c>
      <c r="V6" s="2">
        <f>U6*A6</f>
        <v>2.6905700961535658E-2</v>
      </c>
    </row>
    <row r="7" spans="1:22" x14ac:dyDescent="0.35">
      <c r="A7">
        <v>0.22</v>
      </c>
      <c r="B7">
        <f t="shared" ref="B7:B36" si="6">A7/100</f>
        <v>2.2000000000000001E-3</v>
      </c>
      <c r="C7">
        <f t="shared" ref="C7:C36" si="7">B7/2</f>
        <v>1.1000000000000001E-3</v>
      </c>
      <c r="D7" s="1">
        <v>15.1</v>
      </c>
      <c r="E7" s="1">
        <v>38.49</v>
      </c>
      <c r="F7" s="1">
        <v>55.48</v>
      </c>
      <c r="H7" s="1">
        <f t="shared" ref="H7:H36" si="8">35*D7/24-79*E7/600+F7/50</f>
        <v>18.062583333333333</v>
      </c>
      <c r="I7" s="2">
        <f t="shared" ref="I7:I36" si="9">H7/100</f>
        <v>0.18062583333333332</v>
      </c>
      <c r="J7" s="2">
        <f t="shared" si="0"/>
        <v>3.9737683333333329E-2</v>
      </c>
      <c r="K7" s="3">
        <f t="shared" si="1"/>
        <v>1.1739967662066693</v>
      </c>
      <c r="L7" s="2">
        <f t="shared" ref="L7:L36" si="10">J7*A7/(A7-$I$1)</f>
        <v>4.6651911729877982E-2</v>
      </c>
      <c r="M7" s="2"/>
      <c r="O7" s="2">
        <f t="shared" si="2"/>
        <v>0.3555454354244208</v>
      </c>
      <c r="P7" s="2">
        <f t="shared" si="3"/>
        <v>0.76165923339906139</v>
      </c>
      <c r="Q7" s="2">
        <f t="shared" si="4"/>
        <v>1.2140530980204134</v>
      </c>
      <c r="R7" s="2">
        <f t="shared" ref="R7:T26" si="11">EXP(-2*O7)</f>
        <v>0.4911081695597147</v>
      </c>
      <c r="S7" s="2">
        <f t="shared" si="5"/>
        <v>0.21798730173793801</v>
      </c>
      <c r="T7" s="2">
        <f t="shared" si="5"/>
        <v>8.8203715055937798E-2</v>
      </c>
      <c r="U7" s="2">
        <f>SUMPRODUCT({1,5,10},O7:Q7,R7:T7)/(1^2*R7+5^2*S7+10^2*T7)</f>
        <v>0.14061300716815325</v>
      </c>
      <c r="V7" s="2">
        <f t="shared" ref="V7:V36" si="12">U7*A7</f>
        <v>3.0934861576993714E-2</v>
      </c>
    </row>
    <row r="8" spans="1:22" x14ac:dyDescent="0.35">
      <c r="A8">
        <v>0.24</v>
      </c>
      <c r="B8">
        <f t="shared" si="6"/>
        <v>2.3999999999999998E-3</v>
      </c>
      <c r="C8">
        <f t="shared" si="7"/>
        <v>1.1999999999999999E-3</v>
      </c>
      <c r="D8" s="1">
        <v>15.18</v>
      </c>
      <c r="E8" s="1">
        <v>41.08</v>
      </c>
      <c r="F8" s="1">
        <v>57.31</v>
      </c>
      <c r="H8" s="1">
        <f t="shared" si="8"/>
        <v>17.874833333333335</v>
      </c>
      <c r="I8" s="2">
        <f t="shared" si="9"/>
        <v>0.17874833333333334</v>
      </c>
      <c r="J8" s="2">
        <f t="shared" si="0"/>
        <v>4.2899600000000003E-2</v>
      </c>
      <c r="K8" s="3">
        <f t="shared" si="1"/>
        <v>1.1572174253886991</v>
      </c>
      <c r="L8" s="2">
        <f t="shared" si="10"/>
        <v>4.9644164662205038E-2</v>
      </c>
      <c r="M8" s="2"/>
      <c r="O8" s="2">
        <f t="shared" si="2"/>
        <v>0.33919736467206363</v>
      </c>
      <c r="P8" s="2">
        <f t="shared" si="3"/>
        <v>0.79110881534645883</v>
      </c>
      <c r="Q8" s="2">
        <f t="shared" si="4"/>
        <v>1.2342882279900906</v>
      </c>
      <c r="R8" s="2">
        <f t="shared" si="11"/>
        <v>0.50743090285573367</v>
      </c>
      <c r="S8" s="2">
        <f t="shared" si="5"/>
        <v>0.2055188276119537</v>
      </c>
      <c r="T8" s="2">
        <f t="shared" si="5"/>
        <v>8.4705355017106229E-2</v>
      </c>
      <c r="U8" s="2">
        <f>SUMPRODUCT({1,5,10},O8:Q8,R8:T8)/(1^2*R8+5^2*S8+10^2*T8)</f>
        <v>0.14384919811035798</v>
      </c>
      <c r="V8" s="2">
        <f t="shared" si="12"/>
        <v>3.4523807546485916E-2</v>
      </c>
    </row>
    <row r="9" spans="1:22" x14ac:dyDescent="0.35">
      <c r="A9">
        <v>0.26</v>
      </c>
      <c r="B9">
        <f t="shared" si="6"/>
        <v>2.5999999999999999E-3</v>
      </c>
      <c r="C9">
        <f t="shared" si="7"/>
        <v>1.2999999999999999E-3</v>
      </c>
      <c r="D9" s="1">
        <v>16.579999999999998</v>
      </c>
      <c r="E9" s="1">
        <v>45.68</v>
      </c>
      <c r="F9" s="1">
        <v>61.23</v>
      </c>
      <c r="H9" s="1">
        <f t="shared" si="8"/>
        <v>19.38923333333333</v>
      </c>
      <c r="I9" s="2">
        <f t="shared" si="9"/>
        <v>0.19389233333333331</v>
      </c>
      <c r="J9" s="2">
        <f t="shared" si="0"/>
        <v>5.0412006666666662E-2</v>
      </c>
      <c r="K9" s="3">
        <f t="shared" si="1"/>
        <v>1.1433896730340498</v>
      </c>
      <c r="L9" s="2">
        <f t="shared" si="10"/>
        <v>5.7640567819590337E-2</v>
      </c>
      <c r="M9" s="2"/>
      <c r="O9" s="2">
        <f t="shared" si="2"/>
        <v>0.34419250125319417</v>
      </c>
      <c r="P9" s="2">
        <f t="shared" si="3"/>
        <v>0.87277044946460969</v>
      </c>
      <c r="Q9" s="2">
        <f t="shared" si="4"/>
        <v>1.3382950944774223</v>
      </c>
      <c r="R9" s="2">
        <f t="shared" si="11"/>
        <v>0.5023867676223146</v>
      </c>
      <c r="S9" s="2">
        <f t="shared" si="5"/>
        <v>0.17455054922276594</v>
      </c>
      <c r="T9" s="2">
        <f t="shared" si="5"/>
        <v>6.879734059345391E-2</v>
      </c>
      <c r="U9" s="2">
        <f>SUMPRODUCT({1,5,10},O9:Q9,R9:T9)/(1^2*R9+5^2*S9+10^2*T9)</f>
        <v>0.15795677114366768</v>
      </c>
      <c r="V9" s="2">
        <f t="shared" si="12"/>
        <v>4.1068760497353599E-2</v>
      </c>
    </row>
    <row r="10" spans="1:22" x14ac:dyDescent="0.35">
      <c r="A10">
        <v>0.28000000000000003</v>
      </c>
      <c r="B10">
        <f t="shared" si="6"/>
        <v>2.8000000000000004E-3</v>
      </c>
      <c r="C10">
        <f t="shared" si="7"/>
        <v>1.4000000000000002E-3</v>
      </c>
      <c r="D10" s="1">
        <v>18.170000000000002</v>
      </c>
      <c r="E10" s="1">
        <v>50.12</v>
      </c>
      <c r="F10" s="1">
        <v>65.739999999999995</v>
      </c>
      <c r="H10" s="1">
        <f t="shared" si="8"/>
        <v>21.213583333333332</v>
      </c>
      <c r="I10" s="2">
        <f t="shared" si="9"/>
        <v>0.21213583333333333</v>
      </c>
      <c r="J10" s="2">
        <f t="shared" si="0"/>
        <v>5.9398033333333336E-2</v>
      </c>
      <c r="K10" s="3">
        <f t="shared" si="1"/>
        <v>1.1317976660854292</v>
      </c>
      <c r="L10" s="2">
        <f t="shared" si="10"/>
        <v>6.7226555496731191E-2</v>
      </c>
      <c r="M10" s="2"/>
      <c r="O10" s="2">
        <f t="shared" si="2"/>
        <v>0.35403535630925415</v>
      </c>
      <c r="P10" s="2">
        <f t="shared" si="3"/>
        <v>0.96141846172637102</v>
      </c>
      <c r="Q10" s="2">
        <f t="shared" si="4"/>
        <v>1.4865561105593674</v>
      </c>
      <c r="R10" s="2">
        <f t="shared" si="11"/>
        <v>0.4925936359826939</v>
      </c>
      <c r="S10" s="2">
        <f t="shared" si="5"/>
        <v>0.14619163879994368</v>
      </c>
      <c r="T10" s="2">
        <f t="shared" si="5"/>
        <v>5.1143891288376792E-2</v>
      </c>
      <c r="U10" s="2">
        <f>SUMPRODUCT({1,5,10},O10:Q10,R10:T10)/(1^2*R10+5^2*S10+10^2*T10)</f>
        <v>0.17679495892473462</v>
      </c>
      <c r="V10" s="2">
        <f t="shared" si="12"/>
        <v>4.95025884989257E-2</v>
      </c>
    </row>
    <row r="11" spans="1:22" x14ac:dyDescent="0.35">
      <c r="A11">
        <v>0.3</v>
      </c>
      <c r="B11">
        <f t="shared" si="6"/>
        <v>3.0000000000000001E-3</v>
      </c>
      <c r="C11">
        <f t="shared" si="7"/>
        <v>1.5E-3</v>
      </c>
      <c r="D11" s="1">
        <v>18.760000000000002</v>
      </c>
      <c r="E11" s="1">
        <v>52.57</v>
      </c>
      <c r="F11" s="1">
        <v>69.13</v>
      </c>
      <c r="H11" s="1">
        <f t="shared" si="8"/>
        <v>21.819216666666669</v>
      </c>
      <c r="I11" s="2">
        <f t="shared" si="9"/>
        <v>0.21819216666666669</v>
      </c>
      <c r="J11" s="2">
        <f t="shared" si="0"/>
        <v>6.5457650000000006E-2</v>
      </c>
      <c r="K11" s="3">
        <f t="shared" si="1"/>
        <v>1.1219397302232994</v>
      </c>
      <c r="L11" s="2">
        <f t="shared" si="10"/>
        <v>7.3439538182051164E-2</v>
      </c>
      <c r="M11" s="2"/>
      <c r="O11" s="2">
        <f t="shared" si="2"/>
        <v>0.3513840010101304</v>
      </c>
      <c r="P11" s="2">
        <f t="shared" si="3"/>
        <v>1.0061785820945945</v>
      </c>
      <c r="Q11" s="2">
        <f t="shared" si="4"/>
        <v>1.6093705383039418</v>
      </c>
      <c r="R11" s="2">
        <f t="shared" si="11"/>
        <v>0.49521265529061181</v>
      </c>
      <c r="S11" s="2">
        <f t="shared" si="5"/>
        <v>0.13367321330629661</v>
      </c>
      <c r="T11" s="2">
        <f t="shared" si="5"/>
        <v>4.0005390293570871E-2</v>
      </c>
      <c r="U11" s="2">
        <f>SUMPRODUCT({1,5,10},O11:Q11,R11:T11)/(1^2*R11+5^2*S11+10^2*T11)</f>
        <v>0.19015308383851912</v>
      </c>
      <c r="V11" s="2">
        <f t="shared" si="12"/>
        <v>5.7045925151555731E-2</v>
      </c>
    </row>
    <row r="12" spans="1:22" x14ac:dyDescent="0.35">
      <c r="A12">
        <v>0.32</v>
      </c>
      <c r="B12">
        <f t="shared" si="6"/>
        <v>3.2000000000000002E-3</v>
      </c>
      <c r="C12">
        <f t="shared" si="7"/>
        <v>1.6000000000000001E-3</v>
      </c>
      <c r="D12" s="1">
        <v>20.239999999999998</v>
      </c>
      <c r="E12" s="1">
        <v>56.14</v>
      </c>
      <c r="F12" s="1">
        <v>73.97</v>
      </c>
      <c r="H12" s="1">
        <f t="shared" si="8"/>
        <v>23.604299999999995</v>
      </c>
      <c r="I12" s="2">
        <f t="shared" si="9"/>
        <v>0.23604299999999995</v>
      </c>
      <c r="J12" s="2">
        <f t="shared" si="0"/>
        <v>7.5533759999999991E-2</v>
      </c>
      <c r="K12" s="3">
        <f t="shared" si="1"/>
        <v>1.113453838927368</v>
      </c>
      <c r="L12" s="2">
        <f t="shared" si="10"/>
        <v>8.4103355040618458E-2</v>
      </c>
      <c r="M12" s="2"/>
      <c r="O12" s="2">
        <f t="shared" si="2"/>
        <v>0.36282757105514479</v>
      </c>
      <c r="P12" s="2">
        <f t="shared" si="3"/>
        <v>1.0885439952431821</v>
      </c>
      <c r="Q12" s="2">
        <f t="shared" si="4"/>
        <v>1.8425915032232472</v>
      </c>
      <c r="R12" s="2">
        <f t="shared" si="11"/>
        <v>0.48400737145125844</v>
      </c>
      <c r="S12" s="2">
        <f t="shared" si="5"/>
        <v>0.1133711884034292</v>
      </c>
      <c r="T12" s="2">
        <f t="shared" si="5"/>
        <v>2.5092582198894504E-2</v>
      </c>
      <c r="U12" s="2">
        <f>SUMPRODUCT({1,5,10},O12:Q12,R12:T12)/(1^2*R12+5^2*S12+10^2*T12)</f>
        <v>0.21535870995907494</v>
      </c>
      <c r="V12" s="2">
        <f t="shared" si="12"/>
        <v>6.8914787186903984E-2</v>
      </c>
    </row>
    <row r="13" spans="1:22" x14ac:dyDescent="0.35">
      <c r="A13">
        <v>0.34</v>
      </c>
      <c r="B13">
        <f t="shared" si="6"/>
        <v>3.4000000000000002E-3</v>
      </c>
      <c r="C13">
        <f t="shared" si="7"/>
        <v>1.7000000000000001E-3</v>
      </c>
      <c r="D13" s="1">
        <v>22.27</v>
      </c>
      <c r="E13" s="1">
        <v>61.6</v>
      </c>
      <c r="F13" s="1">
        <v>77.900000000000006</v>
      </c>
      <c r="H13" s="1">
        <f t="shared" si="8"/>
        <v>25.924416666666666</v>
      </c>
      <c r="I13" s="2">
        <f t="shared" si="9"/>
        <v>0.25924416666666666</v>
      </c>
      <c r="J13" s="2">
        <f t="shared" si="0"/>
        <v>8.8143016666666671E-2</v>
      </c>
      <c r="K13" s="3">
        <f t="shared" si="1"/>
        <v>1.1060721839041503</v>
      </c>
      <c r="L13" s="2">
        <f t="shared" si="10"/>
        <v>9.7492538940399914E-2</v>
      </c>
      <c r="M13" s="2"/>
      <c r="O13" s="2">
        <f t="shared" si="2"/>
        <v>0.38360558994690552</v>
      </c>
      <c r="P13" s="2">
        <f t="shared" si="3"/>
        <v>1.2444472021571718</v>
      </c>
      <c r="Q13" s="2">
        <f t="shared" si="4"/>
        <v>2.0786408603344602</v>
      </c>
      <c r="R13" s="2">
        <f t="shared" si="11"/>
        <v>0.46430613068667043</v>
      </c>
      <c r="S13" s="2">
        <f t="shared" si="5"/>
        <v>8.3001682167355317E-2</v>
      </c>
      <c r="T13" s="2">
        <f t="shared" si="5"/>
        <v>1.5650041336822997E-2</v>
      </c>
      <c r="U13" s="2">
        <f>SUMPRODUCT({1,5,10},O13:Q13,R13:T13)/(1^2*R13+5^2*S13+10^2*T13)</f>
        <v>0.24848613316938106</v>
      </c>
      <c r="V13" s="2">
        <f t="shared" si="12"/>
        <v>8.448528527758957E-2</v>
      </c>
    </row>
    <row r="14" spans="1:22" x14ac:dyDescent="0.35">
      <c r="A14">
        <v>0.36</v>
      </c>
      <c r="B14">
        <f t="shared" si="6"/>
        <v>3.5999999999999999E-3</v>
      </c>
      <c r="C14">
        <f t="shared" si="7"/>
        <v>1.8E-3</v>
      </c>
      <c r="D14" s="1">
        <v>24.67</v>
      </c>
      <c r="E14" s="1">
        <v>67.02</v>
      </c>
      <c r="F14" s="1">
        <v>81.430000000000007</v>
      </c>
      <c r="H14" s="1">
        <f t="shared" si="8"/>
        <v>28.781383333333331</v>
      </c>
      <c r="I14" s="2">
        <f t="shared" si="9"/>
        <v>0.28781383333333332</v>
      </c>
      <c r="J14" s="2">
        <f t="shared" si="0"/>
        <v>0.10361297999999999</v>
      </c>
      <c r="K14" s="3">
        <f t="shared" si="1"/>
        <v>1.0995923968520118</v>
      </c>
      <c r="L14" s="2">
        <f t="shared" si="10"/>
        <v>0.11393204502317955</v>
      </c>
      <c r="M14" s="2"/>
      <c r="O14" s="2">
        <f t="shared" si="2"/>
        <v>0.41139078621129815</v>
      </c>
      <c r="P14" s="2">
        <f t="shared" si="3"/>
        <v>1.4303386413533399</v>
      </c>
      <c r="Q14" s="2">
        <f t="shared" si="4"/>
        <v>2.3525330184107291</v>
      </c>
      <c r="R14" s="2">
        <f t="shared" si="11"/>
        <v>0.43920826422491643</v>
      </c>
      <c r="S14" s="2">
        <f t="shared" si="5"/>
        <v>5.7229986256471618E-2</v>
      </c>
      <c r="T14" s="2">
        <f t="shared" si="5"/>
        <v>9.0493166100656473E-3</v>
      </c>
      <c r="U14" s="2">
        <f>SUMPRODUCT({1,5,10},O14:Q14,R14:T14)/(1^2*R14+5^2*S14+10^2*T14)</f>
        <v>0.28933248499949915</v>
      </c>
      <c r="V14" s="2">
        <f t="shared" si="12"/>
        <v>0.10415969459981969</v>
      </c>
    </row>
    <row r="15" spans="1:22" x14ac:dyDescent="0.35">
      <c r="A15">
        <v>0.38</v>
      </c>
      <c r="B15">
        <f t="shared" si="6"/>
        <v>3.8E-3</v>
      </c>
      <c r="C15">
        <f t="shared" si="7"/>
        <v>1.9E-3</v>
      </c>
      <c r="D15" s="1">
        <v>25.66</v>
      </c>
      <c r="E15" s="1">
        <v>71.52</v>
      </c>
      <c r="F15" s="1">
        <v>84.93</v>
      </c>
      <c r="H15" s="1">
        <f t="shared" si="8"/>
        <v>29.702633333333331</v>
      </c>
      <c r="I15" s="2">
        <f t="shared" si="9"/>
        <v>0.29702633333333334</v>
      </c>
      <c r="J15" s="2">
        <f t="shared" si="0"/>
        <v>0.11287000666666668</v>
      </c>
      <c r="K15" s="3">
        <f t="shared" si="1"/>
        <v>1.0938587120650636</v>
      </c>
      <c r="L15" s="2">
        <f t="shared" si="10"/>
        <v>0.12346384012317516</v>
      </c>
      <c r="M15" s="2"/>
      <c r="O15" s="2">
        <f t="shared" si="2"/>
        <v>0.41916626844414506</v>
      </c>
      <c r="P15" s="2">
        <f t="shared" si="3"/>
        <v>1.6144763394909614</v>
      </c>
      <c r="Q15" s="2">
        <f t="shared" si="4"/>
        <v>2.7349870281410067</v>
      </c>
      <c r="R15" s="2">
        <f t="shared" si="11"/>
        <v>0.43243098530670382</v>
      </c>
      <c r="S15" s="2">
        <f t="shared" si="5"/>
        <v>3.9598949890818864E-2</v>
      </c>
      <c r="T15" s="2">
        <f t="shared" si="5"/>
        <v>4.2113414144337698E-3</v>
      </c>
      <c r="U15" s="2">
        <f>SUMPRODUCT({1,5,10},O15:Q15,R15:T15)/(1^2*R15+5^2*S15+10^2*T15)</f>
        <v>0.33419309507673411</v>
      </c>
      <c r="V15" s="2">
        <f t="shared" si="12"/>
        <v>0.12699337612915895</v>
      </c>
    </row>
    <row r="16" spans="1:22" x14ac:dyDescent="0.35">
      <c r="A16">
        <v>0.4</v>
      </c>
      <c r="B16">
        <f t="shared" si="6"/>
        <v>4.0000000000000001E-3</v>
      </c>
      <c r="C16">
        <f t="shared" si="7"/>
        <v>2E-3</v>
      </c>
      <c r="D16" s="1">
        <v>27.24</v>
      </c>
      <c r="E16" s="1">
        <v>74.58</v>
      </c>
      <c r="F16" s="1">
        <v>88.49</v>
      </c>
      <c r="H16" s="1">
        <f t="shared" si="8"/>
        <v>31.675100000000004</v>
      </c>
      <c r="I16" s="2">
        <f t="shared" si="9"/>
        <v>0.31675100000000006</v>
      </c>
      <c r="J16" s="2">
        <f t="shared" si="0"/>
        <v>0.12670040000000002</v>
      </c>
      <c r="K16" s="3">
        <f t="shared" si="1"/>
        <v>1.0887492817974997</v>
      </c>
      <c r="L16" s="2">
        <f t="shared" si="10"/>
        <v>0.13794496950345597</v>
      </c>
      <c r="M16" s="2"/>
      <c r="O16" s="2">
        <f t="shared" si="2"/>
        <v>0.43682404013088605</v>
      </c>
      <c r="P16" s="2">
        <f t="shared" si="3"/>
        <v>1.7562855369231045</v>
      </c>
      <c r="Q16" s="2">
        <f t="shared" si="4"/>
        <v>3.3936725704015167</v>
      </c>
      <c r="R16" s="2">
        <f t="shared" si="11"/>
        <v>0.41742596478939975</v>
      </c>
      <c r="S16" s="2">
        <f t="shared" si="5"/>
        <v>2.9820145993093565E-2</v>
      </c>
      <c r="T16" s="2">
        <f t="shared" si="5"/>
        <v>1.127959375927991E-3</v>
      </c>
      <c r="U16" s="2">
        <f>SUMPRODUCT({1,5,10},O16:Q16,R16:T16)/(1^2*R16+5^2*S16+10^2*T16)</f>
        <v>0.37820391626423994</v>
      </c>
      <c r="V16" s="2">
        <f t="shared" si="12"/>
        <v>0.15128156650569599</v>
      </c>
    </row>
    <row r="17" spans="1:22" x14ac:dyDescent="0.35">
      <c r="A17">
        <v>0.42</v>
      </c>
      <c r="B17">
        <f t="shared" si="6"/>
        <v>4.1999999999999997E-3</v>
      </c>
      <c r="C17">
        <f t="shared" si="7"/>
        <v>2.0999999999999999E-3</v>
      </c>
      <c r="D17" s="1">
        <v>30.65</v>
      </c>
      <c r="E17" s="1">
        <v>78.34</v>
      </c>
      <c r="F17" s="1">
        <v>92.52</v>
      </c>
      <c r="H17" s="1">
        <f t="shared" si="8"/>
        <v>36.233550000000001</v>
      </c>
      <c r="I17" s="2">
        <f t="shared" si="9"/>
        <v>0.36233550000000003</v>
      </c>
      <c r="J17" s="2">
        <f t="shared" si="0"/>
        <v>0.15218091</v>
      </c>
      <c r="K17" s="3">
        <f t="shared" si="1"/>
        <v>1.0841674208475727</v>
      </c>
      <c r="L17" s="2">
        <f t="shared" si="10"/>
        <v>0.16498958469693659</v>
      </c>
      <c r="M17" s="2"/>
      <c r="O17" s="2">
        <f t="shared" si="2"/>
        <v>0.48472462446328257</v>
      </c>
      <c r="P17" s="2">
        <f t="shared" si="3"/>
        <v>1.9735204531610693</v>
      </c>
      <c r="Q17" s="2">
        <f t="shared" si="4"/>
        <v>6.9077552789821368</v>
      </c>
      <c r="R17" s="2">
        <f t="shared" si="11"/>
        <v>0.37929187599712344</v>
      </c>
      <c r="S17" s="2">
        <f t="shared" si="5"/>
        <v>1.9311762624241616E-2</v>
      </c>
      <c r="T17" s="2">
        <f t="shared" si="5"/>
        <v>1.0000000000000004E-6</v>
      </c>
      <c r="U17" s="2">
        <f>SUMPRODUCT({1,5,10},O17:Q17,R17:T17)/(1^2*R17+5^2*S17+10^2*T17)</f>
        <v>0.43434016291058114</v>
      </c>
      <c r="V17" s="2">
        <f t="shared" si="12"/>
        <v>0.18242286842244407</v>
      </c>
    </row>
    <row r="18" spans="1:22" x14ac:dyDescent="0.35">
      <c r="A18">
        <v>0.44</v>
      </c>
      <c r="B18">
        <f t="shared" si="6"/>
        <v>4.4000000000000003E-3</v>
      </c>
      <c r="C18">
        <f t="shared" si="7"/>
        <v>2.2000000000000001E-3</v>
      </c>
      <c r="D18" s="1">
        <v>32.700000000000003</v>
      </c>
      <c r="E18" s="1">
        <v>83.95</v>
      </c>
      <c r="F18" s="1">
        <v>96.26</v>
      </c>
      <c r="H18" s="1">
        <f t="shared" si="8"/>
        <v>38.559283333333333</v>
      </c>
      <c r="I18" s="2">
        <f t="shared" si="9"/>
        <v>0.38559283333333333</v>
      </c>
      <c r="J18" s="2">
        <f t="shared" si="0"/>
        <v>0.16966084666666667</v>
      </c>
      <c r="K18" s="3">
        <f t="shared" si="1"/>
        <v>1.0800354300941626</v>
      </c>
      <c r="L18" s="2">
        <f t="shared" si="10"/>
        <v>0.1832397254997731</v>
      </c>
      <c r="M18" s="2"/>
      <c r="O18" s="2">
        <f t="shared" si="2"/>
        <v>0.51266806781202223</v>
      </c>
      <c r="P18" s="2">
        <f t="shared" si="3"/>
        <v>2.4488190937656644</v>
      </c>
      <c r="Q18" s="2">
        <f t="shared" si="4"/>
        <v>6.9077552789821368</v>
      </c>
      <c r="R18" s="2">
        <f t="shared" si="11"/>
        <v>0.3586758813995729</v>
      </c>
      <c r="S18" s="2">
        <f t="shared" si="5"/>
        <v>7.4641912891397931E-3</v>
      </c>
      <c r="T18" s="2">
        <f t="shared" si="5"/>
        <v>1.0000000000000004E-6</v>
      </c>
      <c r="U18" s="2">
        <f>SUMPRODUCT({1,5,10},O18:Q18,R18:T18)/(1^2*R18+5^2*S18+10^2*T18)</f>
        <v>0.50486391936015262</v>
      </c>
      <c r="V18" s="2">
        <f t="shared" si="12"/>
        <v>0.22214012451846715</v>
      </c>
    </row>
    <row r="19" spans="1:22" x14ac:dyDescent="0.35">
      <c r="A19">
        <v>0.46</v>
      </c>
      <c r="B19">
        <f t="shared" si="6"/>
        <v>4.5999999999999999E-3</v>
      </c>
      <c r="C19">
        <f t="shared" si="7"/>
        <v>2.3E-3</v>
      </c>
      <c r="D19" s="1">
        <v>33.31</v>
      </c>
      <c r="E19" s="1">
        <v>85.64</v>
      </c>
      <c r="F19" s="1">
        <v>97.35</v>
      </c>
      <c r="H19" s="1">
        <f t="shared" si="8"/>
        <v>39.24815000000001</v>
      </c>
      <c r="I19" s="2">
        <f t="shared" si="9"/>
        <v>0.39248150000000009</v>
      </c>
      <c r="J19" s="2">
        <f t="shared" si="0"/>
        <v>0.18054149000000005</v>
      </c>
      <c r="K19" s="3">
        <f t="shared" si="1"/>
        <v>1.0762901542072889</v>
      </c>
      <c r="L19" s="2">
        <f t="shared" si="10"/>
        <v>0.19431502811291376</v>
      </c>
      <c r="M19" s="2"/>
      <c r="O19" s="2">
        <f t="shared" si="2"/>
        <v>0.51748527698088487</v>
      </c>
      <c r="P19" s="2">
        <f t="shared" si="3"/>
        <v>2.6211734298457157</v>
      </c>
      <c r="Q19" s="2">
        <f t="shared" si="4"/>
        <v>6.9077552789821368</v>
      </c>
      <c r="R19" s="2">
        <f t="shared" si="11"/>
        <v>0.35523684108854903</v>
      </c>
      <c r="S19" s="2">
        <f t="shared" si="5"/>
        <v>5.2878324615821988E-3</v>
      </c>
      <c r="T19" s="2">
        <f t="shared" si="5"/>
        <v>1.0000000000000004E-6</v>
      </c>
      <c r="U19" s="2">
        <f>SUMPRODUCT({1,5,10},O19:Q19,R19:T19)/(1^2*R19+5^2*S19+10^2*T19)</f>
        <v>0.51935094201645482</v>
      </c>
      <c r="V19" s="2">
        <f t="shared" si="12"/>
        <v>0.23890143332756922</v>
      </c>
    </row>
    <row r="20" spans="1:22" x14ac:dyDescent="0.35">
      <c r="A20">
        <v>0.48</v>
      </c>
      <c r="B20">
        <f t="shared" si="6"/>
        <v>4.7999999999999996E-3</v>
      </c>
      <c r="C20">
        <f t="shared" si="7"/>
        <v>2.3999999999999998E-3</v>
      </c>
      <c r="D20" s="1">
        <v>34.94</v>
      </c>
      <c r="E20" s="1">
        <v>89.88</v>
      </c>
      <c r="F20" s="1">
        <v>98.32</v>
      </c>
      <c r="H20" s="1">
        <f t="shared" si="8"/>
        <v>41.086366666666656</v>
      </c>
      <c r="I20" s="2">
        <f t="shared" si="9"/>
        <v>0.41086366666666657</v>
      </c>
      <c r="J20" s="2">
        <f t="shared" si="0"/>
        <v>0.19721455999999996</v>
      </c>
      <c r="K20" s="3">
        <f t="shared" si="1"/>
        <v>1.0728797308692102</v>
      </c>
      <c r="L20" s="2">
        <f t="shared" si="10"/>
        <v>0.21158750405628968</v>
      </c>
      <c r="M20" s="2"/>
      <c r="O20" s="2">
        <f t="shared" si="2"/>
        <v>0.5401327081719941</v>
      </c>
      <c r="P20" s="2">
        <f t="shared" si="3"/>
        <v>3.40307147517946</v>
      </c>
      <c r="Q20" s="2">
        <f t="shared" si="4"/>
        <v>6.9077552789821368</v>
      </c>
      <c r="R20" s="2">
        <f t="shared" si="11"/>
        <v>0.33950540340257485</v>
      </c>
      <c r="S20" s="2">
        <f t="shared" si="5"/>
        <v>1.1069542540559005E-3</v>
      </c>
      <c r="T20" s="2">
        <f t="shared" si="5"/>
        <v>1.0000000000000004E-6</v>
      </c>
      <c r="U20" s="2">
        <f>SUMPRODUCT({1,5,10},O20:Q20,R20:T20)/(1^2*R20+5^2*S20+10^2*T20)</f>
        <v>0.55075876840603732</v>
      </c>
      <c r="V20" s="2">
        <f t="shared" si="12"/>
        <v>0.26436420883489792</v>
      </c>
    </row>
    <row r="21" spans="1:22" x14ac:dyDescent="0.35">
      <c r="A21">
        <v>0.5</v>
      </c>
      <c r="B21">
        <f t="shared" si="6"/>
        <v>5.0000000000000001E-3</v>
      </c>
      <c r="C21">
        <f t="shared" si="7"/>
        <v>2.5000000000000001E-3</v>
      </c>
      <c r="D21" s="1">
        <v>37.5</v>
      </c>
      <c r="E21" s="1">
        <v>93.25</v>
      </c>
      <c r="F21" s="1">
        <v>98.85</v>
      </c>
      <c r="H21" s="1">
        <f t="shared" si="8"/>
        <v>44.386583333333327</v>
      </c>
      <c r="I21" s="2">
        <f t="shared" si="9"/>
        <v>0.44386583333333329</v>
      </c>
      <c r="J21" s="2">
        <f t="shared" si="0"/>
        <v>0.22193291666666665</v>
      </c>
      <c r="K21" s="3">
        <f t="shared" si="1"/>
        <v>1.0697611746092164</v>
      </c>
      <c r="L21" s="2">
        <f t="shared" si="10"/>
        <v>0.23741521761778261</v>
      </c>
      <c r="M21" s="2"/>
      <c r="O21" s="2">
        <f t="shared" si="2"/>
        <v>0.58019698621450033</v>
      </c>
      <c r="P21" s="2">
        <f t="shared" si="3"/>
        <v>6.0800399823892288</v>
      </c>
      <c r="Q21" s="2">
        <f t="shared" si="4"/>
        <v>6.9077552789821368</v>
      </c>
      <c r="R21" s="2">
        <f t="shared" si="11"/>
        <v>0.3133627002960353</v>
      </c>
      <c r="S21" s="2">
        <f t="shared" si="5"/>
        <v>5.235333735936991E-6</v>
      </c>
      <c r="T21" s="2">
        <f t="shared" si="5"/>
        <v>1.0000000000000004E-6</v>
      </c>
      <c r="U21" s="2">
        <f>SUMPRODUCT({1,5,10},O21:Q21,R21:T21)/(1^2*R21+5^2*S21+10^2*T21)</f>
        <v>0.58049761393738619</v>
      </c>
      <c r="V21" s="2">
        <f t="shared" si="12"/>
        <v>0.2902488069686931</v>
      </c>
    </row>
    <row r="22" spans="1:22" x14ac:dyDescent="0.35">
      <c r="A22">
        <v>0.52</v>
      </c>
      <c r="B22">
        <f t="shared" si="6"/>
        <v>5.1999999999999998E-3</v>
      </c>
      <c r="C22">
        <f t="shared" si="7"/>
        <v>2.5999999999999999E-3</v>
      </c>
      <c r="D22" s="1">
        <v>39.17</v>
      </c>
      <c r="E22" s="1">
        <v>94.87</v>
      </c>
      <c r="F22" s="1">
        <v>99.32</v>
      </c>
      <c r="H22" s="1">
        <f t="shared" si="8"/>
        <v>46.618100000000005</v>
      </c>
      <c r="I22" s="2">
        <f t="shared" si="9"/>
        <v>0.46618100000000007</v>
      </c>
      <c r="J22" s="2">
        <f t="shared" si="0"/>
        <v>0.24241412000000004</v>
      </c>
      <c r="K22" s="3">
        <f t="shared" si="1"/>
        <v>1.0668985555160748</v>
      </c>
      <c r="L22" s="2">
        <f t="shared" si="10"/>
        <v>0.25863127446470047</v>
      </c>
      <c r="M22" s="2"/>
      <c r="O22" s="2">
        <f t="shared" si="2"/>
        <v>0.60587607178305625</v>
      </c>
      <c r="P22" s="2">
        <f t="shared" si="3"/>
        <v>6.9077552789821368</v>
      </c>
      <c r="Q22" s="2">
        <f t="shared" si="4"/>
        <v>6.9077552789821368</v>
      </c>
      <c r="R22" s="2">
        <f t="shared" si="11"/>
        <v>0.29767525245195964</v>
      </c>
      <c r="S22" s="2">
        <f t="shared" si="11"/>
        <v>1.0000000000000004E-6</v>
      </c>
      <c r="T22" s="2">
        <f t="shared" si="11"/>
        <v>1.0000000000000004E-6</v>
      </c>
      <c r="U22" s="2">
        <f>SUMPRODUCT({1,5,10},O22:Q22,R22:T22)/(1^2*R22+5^2*S22+10^2*T22)</f>
        <v>0.60596969769499653</v>
      </c>
      <c r="V22" s="2">
        <f t="shared" si="12"/>
        <v>0.3151042428013982</v>
      </c>
    </row>
    <row r="23" spans="1:22" x14ac:dyDescent="0.35">
      <c r="A23">
        <v>0.54</v>
      </c>
      <c r="B23">
        <f t="shared" si="6"/>
        <v>5.4000000000000003E-3</v>
      </c>
      <c r="C23">
        <f t="shared" si="7"/>
        <v>2.7000000000000001E-3</v>
      </c>
      <c r="D23" s="1">
        <v>39.64</v>
      </c>
      <c r="E23" s="1">
        <v>96.29</v>
      </c>
      <c r="F23" s="1">
        <v>99.48</v>
      </c>
      <c r="H23" s="1">
        <f t="shared" si="8"/>
        <v>47.119750000000003</v>
      </c>
      <c r="I23" s="2">
        <f t="shared" si="9"/>
        <v>0.47119750000000005</v>
      </c>
      <c r="J23" s="2">
        <f t="shared" si="0"/>
        <v>0.25444665000000005</v>
      </c>
      <c r="K23" s="3">
        <f t="shared" si="1"/>
        <v>1.0642616086896839</v>
      </c>
      <c r="L23" s="2">
        <f t="shared" si="10"/>
        <v>0.27079780105470103</v>
      </c>
      <c r="M23" s="2"/>
      <c r="O23" s="2">
        <f t="shared" si="2"/>
        <v>0.61024346661944118</v>
      </c>
      <c r="P23" s="2">
        <f t="shared" si="3"/>
        <v>6.9077552789821368</v>
      </c>
      <c r="Q23" s="2">
        <f t="shared" si="4"/>
        <v>6.9077552789821368</v>
      </c>
      <c r="R23" s="2">
        <f t="shared" si="11"/>
        <v>0.29508644453706157</v>
      </c>
      <c r="S23" s="2">
        <f t="shared" si="11"/>
        <v>1.0000000000000004E-6</v>
      </c>
      <c r="T23" s="2">
        <f t="shared" si="11"/>
        <v>1.0000000000000004E-6</v>
      </c>
      <c r="U23" s="2">
        <f>SUMPRODUCT({1,5,10},O23:Q23,R23:T23)/(1^2*R23+5^2*S23+10^2*T23)</f>
        <v>0.61033606430277354</v>
      </c>
      <c r="V23" s="2">
        <f t="shared" si="12"/>
        <v>0.32958147472349775</v>
      </c>
    </row>
    <row r="24" spans="1:22" x14ac:dyDescent="0.35">
      <c r="A24">
        <v>0.56000000000000005</v>
      </c>
      <c r="B24">
        <f t="shared" si="6"/>
        <v>5.6000000000000008E-3</v>
      </c>
      <c r="C24">
        <f t="shared" si="7"/>
        <v>2.8000000000000004E-3</v>
      </c>
      <c r="D24" s="1">
        <v>40.32</v>
      </c>
      <c r="E24" s="1">
        <v>95.74</v>
      </c>
      <c r="F24" s="1">
        <v>98.4</v>
      </c>
      <c r="H24" s="1">
        <f t="shared" si="8"/>
        <v>48.16223333333334</v>
      </c>
      <c r="I24" s="2">
        <f t="shared" si="9"/>
        <v>0.48162233333333337</v>
      </c>
      <c r="J24" s="2">
        <f t="shared" si="0"/>
        <v>0.26970850666666674</v>
      </c>
      <c r="K24" s="3">
        <f t="shared" si="1"/>
        <v>1.0618246600895507</v>
      </c>
      <c r="L24" s="2">
        <f t="shared" si="10"/>
        <v>0.2863831434145937</v>
      </c>
      <c r="M24" s="2"/>
      <c r="O24" s="2">
        <f t="shared" si="2"/>
        <v>0.61882837512498912</v>
      </c>
      <c r="P24" s="2">
        <f t="shared" si="3"/>
        <v>6.9077552789821368</v>
      </c>
      <c r="Q24" s="2">
        <f t="shared" si="4"/>
        <v>6.9077552789821368</v>
      </c>
      <c r="R24" s="2">
        <f t="shared" si="11"/>
        <v>0.29006311253455158</v>
      </c>
      <c r="S24" s="2">
        <f t="shared" si="11"/>
        <v>1.0000000000000004E-6</v>
      </c>
      <c r="T24" s="2">
        <f t="shared" si="11"/>
        <v>1.0000000000000004E-6</v>
      </c>
      <c r="U24" s="2">
        <f>SUMPRODUCT({1,5,10},O24:Q24,R24:T24)/(1^2*R24+5^2*S24+10^2*T24)</f>
        <v>0.61891887773746601</v>
      </c>
      <c r="V24" s="2">
        <f t="shared" si="12"/>
        <v>0.34659457153298101</v>
      </c>
    </row>
    <row r="25" spans="1:22" x14ac:dyDescent="0.35">
      <c r="A25">
        <v>0.57999999999999996</v>
      </c>
      <c r="B25">
        <f t="shared" si="6"/>
        <v>5.7999999999999996E-3</v>
      </c>
      <c r="C25">
        <f t="shared" si="7"/>
        <v>2.8999999999999998E-3</v>
      </c>
      <c r="D25" s="1">
        <v>41.27</v>
      </c>
      <c r="E25" s="1">
        <v>96.1</v>
      </c>
      <c r="F25" s="1">
        <v>99.18</v>
      </c>
      <c r="H25" s="1">
        <f t="shared" si="8"/>
        <v>49.515850000000007</v>
      </c>
      <c r="I25" s="2">
        <f t="shared" si="9"/>
        <v>0.49515850000000006</v>
      </c>
      <c r="J25" s="2">
        <f t="shared" si="0"/>
        <v>0.28719193000000004</v>
      </c>
      <c r="K25" s="3">
        <f t="shared" si="1"/>
        <v>1.0595657878593121</v>
      </c>
      <c r="L25" s="2">
        <f t="shared" si="10"/>
        <v>0.30429874357728642</v>
      </c>
      <c r="M25" s="2"/>
      <c r="O25" s="2">
        <f t="shared" si="2"/>
        <v>0.63283727736082962</v>
      </c>
      <c r="P25" s="2">
        <f t="shared" si="3"/>
        <v>6.9077552789821368</v>
      </c>
      <c r="Q25" s="2">
        <f t="shared" si="4"/>
        <v>6.9077552789821368</v>
      </c>
      <c r="R25" s="2">
        <f t="shared" si="11"/>
        <v>0.28204897448907501</v>
      </c>
      <c r="S25" s="2">
        <f t="shared" si="11"/>
        <v>1.0000000000000004E-6</v>
      </c>
      <c r="T25" s="2">
        <f t="shared" si="11"/>
        <v>1.0000000000000004E-6</v>
      </c>
      <c r="U25" s="2">
        <f>SUMPRODUCT({1,5,10},O25:Q25,R25:T25)/(1^2*R25+5^2*S25+10^2*T25)</f>
        <v>0.63292414458364499</v>
      </c>
      <c r="V25" s="2">
        <f t="shared" si="12"/>
        <v>0.36709600385851404</v>
      </c>
    </row>
    <row r="26" spans="1:22" x14ac:dyDescent="0.35">
      <c r="A26">
        <v>0.6</v>
      </c>
      <c r="B26">
        <f t="shared" si="6"/>
        <v>6.0000000000000001E-3</v>
      </c>
      <c r="C26">
        <f t="shared" si="7"/>
        <v>3.0000000000000001E-3</v>
      </c>
      <c r="D26" s="1">
        <v>42.43</v>
      </c>
      <c r="E26" s="1">
        <v>97.77</v>
      </c>
      <c r="F26" s="1">
        <v>98.71</v>
      </c>
      <c r="H26" s="1">
        <f t="shared" si="8"/>
        <v>50.978233333333336</v>
      </c>
      <c r="I26" s="2">
        <f t="shared" si="9"/>
        <v>0.50978233333333334</v>
      </c>
      <c r="J26" s="2">
        <f t="shared" si="0"/>
        <v>0.30586940000000001</v>
      </c>
      <c r="K26" s="3">
        <f t="shared" si="1"/>
        <v>1.0574661610254441</v>
      </c>
      <c r="L26" s="2">
        <f t="shared" si="10"/>
        <v>0.323446540193156</v>
      </c>
      <c r="M26" s="2"/>
      <c r="O26" s="2">
        <f t="shared" si="2"/>
        <v>0.65132075438133274</v>
      </c>
      <c r="P26" s="2">
        <f t="shared" si="3"/>
        <v>6.9077552789821368</v>
      </c>
      <c r="Q26" s="2">
        <f t="shared" si="4"/>
        <v>6.9077552789821368</v>
      </c>
      <c r="R26" s="2">
        <f t="shared" si="11"/>
        <v>0.27181284788260768</v>
      </c>
      <c r="S26" s="2">
        <f t="shared" si="11"/>
        <v>1.0000000000000004E-6</v>
      </c>
      <c r="T26" s="2">
        <f t="shared" si="11"/>
        <v>1.0000000000000004E-6</v>
      </c>
      <c r="U26" s="2">
        <f>SUMPRODUCT({1,5,10},O26:Q26,R26:T26)/(1^2*R26+5^2*S26+10^2*T26)</f>
        <v>0.65140239522338517</v>
      </c>
      <c r="V26" s="2">
        <f t="shared" si="12"/>
        <v>0.39084143713403108</v>
      </c>
    </row>
    <row r="27" spans="1:22" x14ac:dyDescent="0.35">
      <c r="A27">
        <v>0.62</v>
      </c>
      <c r="B27">
        <f t="shared" si="6"/>
        <v>6.1999999999999998E-3</v>
      </c>
      <c r="C27">
        <f t="shared" si="7"/>
        <v>3.0999999999999999E-3</v>
      </c>
      <c r="D27" s="1">
        <v>45.09</v>
      </c>
      <c r="E27" s="1">
        <v>97.07</v>
      </c>
      <c r="F27" s="1">
        <v>98.84</v>
      </c>
      <c r="H27" s="1">
        <f t="shared" si="8"/>
        <v>54.95216666666667</v>
      </c>
      <c r="I27" s="2">
        <f t="shared" si="9"/>
        <v>0.54952166666666669</v>
      </c>
      <c r="J27" s="2">
        <f t="shared" si="0"/>
        <v>0.34070343333333336</v>
      </c>
      <c r="K27" s="3">
        <f t="shared" si="1"/>
        <v>1.0555095132946415</v>
      </c>
      <c r="L27" s="2">
        <f t="shared" si="10"/>
        <v>0.35961571509548002</v>
      </c>
      <c r="M27" s="2"/>
      <c r="O27" s="2">
        <f t="shared" si="2"/>
        <v>0.70015216607585029</v>
      </c>
      <c r="P27" s="2">
        <f t="shared" si="3"/>
        <v>6.9077552789821368</v>
      </c>
      <c r="Q27" s="2">
        <f t="shared" si="4"/>
        <v>6.9077552789821368</v>
      </c>
      <c r="R27" s="2">
        <f t="shared" ref="R27:T36" si="13">EXP(-2*O27)</f>
        <v>0.24652192797547495</v>
      </c>
      <c r="S27" s="2">
        <f t="shared" si="13"/>
        <v>1.0000000000000004E-6</v>
      </c>
      <c r="T27" s="2">
        <f t="shared" si="13"/>
        <v>1.0000000000000004E-6</v>
      </c>
      <c r="U27" s="2">
        <f>SUMPRODUCT({1,5,10},O27:Q27,R27:T27)/(1^2*R27+5^2*S27+10^2*T27)</f>
        <v>0.70021743065691522</v>
      </c>
      <c r="V27" s="2">
        <f t="shared" si="12"/>
        <v>0.43413480700728746</v>
      </c>
    </row>
    <row r="28" spans="1:22" x14ac:dyDescent="0.35">
      <c r="A28">
        <v>0.64</v>
      </c>
      <c r="B28">
        <f t="shared" si="6"/>
        <v>6.4000000000000003E-3</v>
      </c>
      <c r="C28">
        <f t="shared" si="7"/>
        <v>3.2000000000000002E-3</v>
      </c>
      <c r="D28" s="1">
        <v>46.45</v>
      </c>
      <c r="E28" s="1">
        <v>96.49</v>
      </c>
      <c r="F28" s="1">
        <v>99.88</v>
      </c>
      <c r="H28" s="1">
        <f t="shared" si="8"/>
        <v>57.032666666666664</v>
      </c>
      <c r="I28" s="2">
        <f t="shared" si="9"/>
        <v>0.57032666666666665</v>
      </c>
      <c r="J28" s="2">
        <f t="shared" si="0"/>
        <v>0.36500906666666666</v>
      </c>
      <c r="K28" s="3">
        <f t="shared" si="1"/>
        <v>1.0536817208105898</v>
      </c>
      <c r="L28" s="2">
        <f t="shared" si="10"/>
        <v>0.38460338147680062</v>
      </c>
      <c r="M28" s="2"/>
      <c r="O28" s="2">
        <f t="shared" si="2"/>
        <v>0.72452806722232943</v>
      </c>
      <c r="P28" s="2">
        <f t="shared" si="3"/>
        <v>6.9077552789821368</v>
      </c>
      <c r="Q28" s="2">
        <f t="shared" si="4"/>
        <v>6.9077552789821368</v>
      </c>
      <c r="R28" s="2">
        <f t="shared" si="13"/>
        <v>0.23479179542916315</v>
      </c>
      <c r="S28" s="2">
        <f t="shared" si="13"/>
        <v>1.0000000000000004E-6</v>
      </c>
      <c r="T28" s="2">
        <f t="shared" si="13"/>
        <v>1.0000000000000004E-6</v>
      </c>
      <c r="U28" s="2">
        <f>SUMPRODUCT({1,5,10},O28:Q28,R28:T28)/(1^2*R28+5^2*S28+10^2*T28)</f>
        <v>0.72458362017144107</v>
      </c>
      <c r="V28" s="2">
        <f t="shared" si="12"/>
        <v>0.46373351690972231</v>
      </c>
    </row>
    <row r="29" spans="1:22" x14ac:dyDescent="0.35">
      <c r="A29">
        <v>0.66</v>
      </c>
      <c r="B29">
        <f t="shared" si="6"/>
        <v>6.6E-3</v>
      </c>
      <c r="C29">
        <f t="shared" si="7"/>
        <v>3.3E-3</v>
      </c>
      <c r="D29" s="1">
        <v>46.34</v>
      </c>
      <c r="E29" s="1">
        <v>97.9</v>
      </c>
      <c r="F29" s="1">
        <v>99.42</v>
      </c>
      <c r="H29" s="1">
        <f t="shared" si="8"/>
        <v>56.677399999999999</v>
      </c>
      <c r="I29" s="2">
        <f t="shared" si="9"/>
        <v>0.566774</v>
      </c>
      <c r="J29" s="2">
        <f t="shared" si="0"/>
        <v>0.37407084000000002</v>
      </c>
      <c r="K29" s="3">
        <f t="shared" si="1"/>
        <v>1.051970460672081</v>
      </c>
      <c r="L29" s="2">
        <f t="shared" si="10"/>
        <v>0.39351147387879232</v>
      </c>
      <c r="M29" s="2"/>
      <c r="O29" s="2">
        <f t="shared" si="2"/>
        <v>0.71908665000611161</v>
      </c>
      <c r="P29" s="2">
        <f t="shared" si="3"/>
        <v>6.9077552789821368</v>
      </c>
      <c r="Q29" s="2">
        <f t="shared" si="4"/>
        <v>6.9077552789821368</v>
      </c>
      <c r="R29" s="2">
        <f t="shared" si="13"/>
        <v>0.23736095015097852</v>
      </c>
      <c r="S29" s="2">
        <f t="shared" si="13"/>
        <v>1.0000000000000004E-6</v>
      </c>
      <c r="T29" s="2">
        <f t="shared" si="13"/>
        <v>1.0000000000000004E-6</v>
      </c>
      <c r="U29" s="2">
        <f>SUMPRODUCT({1,5,10},O29:Q29,R29:T29)/(1^2*R29+5^2*S29+10^2*T29)</f>
        <v>0.7191444660492301</v>
      </c>
      <c r="V29" s="2">
        <f t="shared" si="12"/>
        <v>0.47463534759249187</v>
      </c>
    </row>
    <row r="30" spans="1:22" x14ac:dyDescent="0.35">
      <c r="A30">
        <v>0.68</v>
      </c>
      <c r="B30">
        <f t="shared" si="6"/>
        <v>6.8000000000000005E-3</v>
      </c>
      <c r="C30">
        <f t="shared" si="7"/>
        <v>3.4000000000000002E-3</v>
      </c>
      <c r="D30" s="1">
        <v>49.19</v>
      </c>
      <c r="E30" s="1">
        <v>98.07</v>
      </c>
      <c r="F30" s="1">
        <v>98.14</v>
      </c>
      <c r="H30" s="1">
        <f t="shared" si="8"/>
        <v>60.785666666666671</v>
      </c>
      <c r="I30" s="2">
        <f t="shared" si="9"/>
        <v>0.60785666666666671</v>
      </c>
      <c r="J30" s="2">
        <f t="shared" si="0"/>
        <v>0.41334253333333337</v>
      </c>
      <c r="K30" s="3">
        <f t="shared" si="1"/>
        <v>1.0503649327477076</v>
      </c>
      <c r="L30" s="2">
        <f t="shared" si="10"/>
        <v>0.43416050222643382</v>
      </c>
      <c r="M30" s="2"/>
      <c r="O30" s="2">
        <f t="shared" si="2"/>
        <v>0.77620261960358106</v>
      </c>
      <c r="P30" s="2">
        <f t="shared" si="3"/>
        <v>6.9077552789821368</v>
      </c>
      <c r="Q30" s="2">
        <f t="shared" si="4"/>
        <v>6.9077552789821368</v>
      </c>
      <c r="R30" s="2">
        <f t="shared" si="13"/>
        <v>0.21173808013242548</v>
      </c>
      <c r="S30" s="2">
        <f t="shared" si="13"/>
        <v>1.0000000000000004E-6</v>
      </c>
      <c r="T30" s="2">
        <f t="shared" si="13"/>
        <v>1.0000000000000004E-6</v>
      </c>
      <c r="U30" s="2">
        <f>SUMPRODUCT({1,5,10},O30:Q30,R30:T30)/(1^2*R30+5^2*S30+10^2*T30)</f>
        <v>0.77623372932656909</v>
      </c>
      <c r="V30" s="2">
        <f t="shared" si="12"/>
        <v>0.52783893594206699</v>
      </c>
    </row>
    <row r="31" spans="1:22" x14ac:dyDescent="0.35">
      <c r="A31">
        <v>0.7</v>
      </c>
      <c r="B31">
        <f t="shared" si="6"/>
        <v>6.9999999999999993E-3</v>
      </c>
      <c r="C31">
        <f t="shared" si="7"/>
        <v>3.4999999999999996E-3</v>
      </c>
      <c r="D31" s="1">
        <v>51.8</v>
      </c>
      <c r="E31" s="1">
        <v>99.51</v>
      </c>
      <c r="F31" s="1">
        <v>99.22</v>
      </c>
      <c r="H31" s="1">
        <f t="shared" si="8"/>
        <v>64.42391666666667</v>
      </c>
      <c r="I31" s="2">
        <f t="shared" si="9"/>
        <v>0.6442391666666667</v>
      </c>
      <c r="J31" s="2">
        <f t="shared" si="0"/>
        <v>0.45096741666666668</v>
      </c>
      <c r="K31" s="3">
        <f t="shared" si="1"/>
        <v>1.0488556315093356</v>
      </c>
      <c r="L31" s="2">
        <f t="shared" si="10"/>
        <v>0.47299971459805029</v>
      </c>
      <c r="M31" s="2"/>
      <c r="O31" s="2">
        <f t="shared" si="2"/>
        <v>0.83144405675004018</v>
      </c>
      <c r="P31" s="2">
        <f t="shared" si="3"/>
        <v>6.9077552789821368</v>
      </c>
      <c r="Q31" s="2">
        <f t="shared" si="4"/>
        <v>6.9077552789821368</v>
      </c>
      <c r="R31" s="2">
        <f t="shared" si="13"/>
        <v>0.18959062937692159</v>
      </c>
      <c r="S31" s="2">
        <f t="shared" si="13"/>
        <v>1.0000000000000004E-6</v>
      </c>
      <c r="T31" s="2">
        <f t="shared" si="13"/>
        <v>1.0000000000000004E-6</v>
      </c>
      <c r="U31" s="2">
        <f>SUMPRODUCT({1,5,10},O31:Q31,R31:T31)/(1^2*R31+5^2*S31+10^2*T31)</f>
        <v>0.83144240070351383</v>
      </c>
      <c r="V31" s="2">
        <f t="shared" si="12"/>
        <v>0.5820096804924596</v>
      </c>
    </row>
    <row r="32" spans="1:22" x14ac:dyDescent="0.35">
      <c r="A32">
        <v>0.72</v>
      </c>
      <c r="B32">
        <f t="shared" si="6"/>
        <v>7.1999999999999998E-3</v>
      </c>
      <c r="C32">
        <f t="shared" si="7"/>
        <v>3.5999999999999999E-3</v>
      </c>
      <c r="D32" s="1">
        <v>51.72</v>
      </c>
      <c r="E32" s="1">
        <v>99.27</v>
      </c>
      <c r="F32" s="1">
        <v>99.46</v>
      </c>
      <c r="H32" s="1">
        <f t="shared" si="8"/>
        <v>64.343649999999997</v>
      </c>
      <c r="I32" s="2">
        <f t="shared" si="9"/>
        <v>0.64343649999999997</v>
      </c>
      <c r="J32" s="2">
        <f t="shared" si="0"/>
        <v>0.46327427999999998</v>
      </c>
      <c r="K32" s="3">
        <f t="shared" si="1"/>
        <v>1.0474341576971482</v>
      </c>
      <c r="L32" s="2">
        <f t="shared" si="10"/>
        <v>0.48524930525455279</v>
      </c>
      <c r="M32" s="2"/>
      <c r="O32" s="2">
        <f t="shared" si="2"/>
        <v>0.82664669247364508</v>
      </c>
      <c r="P32" s="2">
        <f t="shared" si="3"/>
        <v>6.9077552789821368</v>
      </c>
      <c r="Q32" s="2">
        <f t="shared" si="4"/>
        <v>6.9077552789821368</v>
      </c>
      <c r="R32" s="2">
        <f t="shared" si="13"/>
        <v>0.191418454723703</v>
      </c>
      <c r="S32" s="2">
        <f t="shared" si="13"/>
        <v>1.0000000000000004E-6</v>
      </c>
      <c r="T32" s="2">
        <f t="shared" si="13"/>
        <v>1.0000000000000004E-6</v>
      </c>
      <c r="U32" s="2">
        <f>SUMPRODUCT({1,5,10},O32:Q32,R32:T32)/(1^2*R32+5^2*S32+10^2*T32)</f>
        <v>0.8266481829585377</v>
      </c>
      <c r="V32" s="2">
        <f t="shared" si="12"/>
        <v>0.59518669173014715</v>
      </c>
    </row>
    <row r="33" spans="1:22" x14ac:dyDescent="0.35">
      <c r="A33">
        <v>0.74</v>
      </c>
      <c r="B33">
        <f t="shared" si="6"/>
        <v>7.4000000000000003E-3</v>
      </c>
      <c r="C33">
        <f t="shared" si="7"/>
        <v>3.7000000000000002E-3</v>
      </c>
      <c r="D33" s="1">
        <v>51.69</v>
      </c>
      <c r="E33" s="1">
        <v>98.24</v>
      </c>
      <c r="F33" s="1">
        <v>99.46</v>
      </c>
      <c r="H33" s="1">
        <f t="shared" si="8"/>
        <v>64.435516666666658</v>
      </c>
      <c r="I33" s="2">
        <f t="shared" si="9"/>
        <v>0.64435516666666659</v>
      </c>
      <c r="J33" s="2">
        <f t="shared" si="0"/>
        <v>0.47682282333333326</v>
      </c>
      <c r="K33" s="3">
        <f t="shared" si="1"/>
        <v>1.0460930619332123</v>
      </c>
      <c r="L33" s="2">
        <f t="shared" si="10"/>
        <v>0.49880104726040575</v>
      </c>
      <c r="M33" s="2"/>
      <c r="O33" s="2">
        <f t="shared" si="2"/>
        <v>0.82316954757379579</v>
      </c>
      <c r="P33" s="2">
        <f t="shared" si="3"/>
        <v>6.9077552789821368</v>
      </c>
      <c r="Q33" s="2">
        <f t="shared" si="4"/>
        <v>6.9077552789821368</v>
      </c>
      <c r="R33" s="2">
        <f t="shared" si="13"/>
        <v>0.19275427358301125</v>
      </c>
      <c r="S33" s="2">
        <f t="shared" si="13"/>
        <v>1.0000000000000004E-6</v>
      </c>
      <c r="T33" s="2">
        <f t="shared" si="13"/>
        <v>1.0000000000000004E-6</v>
      </c>
      <c r="U33" s="2">
        <f>SUMPRODUCT({1,5,10},O33:Q33,R33:T33)/(1^2*R33+5^2*S33+10^2*T33)</f>
        <v>0.82317328118251709</v>
      </c>
      <c r="V33" s="2">
        <f t="shared" si="12"/>
        <v>0.60914822807506264</v>
      </c>
    </row>
    <row r="34" spans="1:22" x14ac:dyDescent="0.35">
      <c r="A34">
        <v>0.76</v>
      </c>
      <c r="B34">
        <f t="shared" si="6"/>
        <v>7.6E-3</v>
      </c>
      <c r="C34">
        <f t="shared" si="7"/>
        <v>3.8E-3</v>
      </c>
      <c r="D34" s="1">
        <v>52.58</v>
      </c>
      <c r="E34" s="1">
        <v>98.28</v>
      </c>
      <c r="F34" s="1">
        <v>99.34</v>
      </c>
      <c r="H34" s="1">
        <f t="shared" si="8"/>
        <v>65.725766666666658</v>
      </c>
      <c r="I34" s="2">
        <f t="shared" si="9"/>
        <v>0.65725766666666663</v>
      </c>
      <c r="J34" s="2">
        <f t="shared" si="0"/>
        <v>0.49951582666666666</v>
      </c>
      <c r="K34" s="3">
        <f t="shared" si="1"/>
        <v>1.0448257141345012</v>
      </c>
      <c r="L34" s="2">
        <f t="shared" si="10"/>
        <v>0.5219069803184857</v>
      </c>
      <c r="M34" s="2"/>
      <c r="O34" s="2">
        <f t="shared" si="2"/>
        <v>0.84095734693759228</v>
      </c>
      <c r="P34" s="2">
        <f t="shared" si="3"/>
        <v>6.9077552789821368</v>
      </c>
      <c r="Q34" s="2">
        <f t="shared" si="4"/>
        <v>6.9077552789821368</v>
      </c>
      <c r="R34" s="2">
        <f t="shared" si="13"/>
        <v>0.18601746833946295</v>
      </c>
      <c r="S34" s="2">
        <f t="shared" si="13"/>
        <v>1.0000000000000004E-6</v>
      </c>
      <c r="T34" s="2">
        <f t="shared" si="13"/>
        <v>1.0000000000000004E-6</v>
      </c>
      <c r="U34" s="2">
        <f>SUMPRODUCT({1,5,10},O34:Q34,R34:T34)/(1^2*R34+5^2*S34+10^2*T34)</f>
        <v>0.84094927065496927</v>
      </c>
      <c r="V34" s="2">
        <f t="shared" si="12"/>
        <v>0.63912144569777662</v>
      </c>
    </row>
    <row r="35" spans="1:22" x14ac:dyDescent="0.35">
      <c r="A35">
        <v>0.78</v>
      </c>
      <c r="B35">
        <f t="shared" si="6"/>
        <v>7.8000000000000005E-3</v>
      </c>
      <c r="C35">
        <f t="shared" si="7"/>
        <v>3.9000000000000003E-3</v>
      </c>
      <c r="D35" s="1">
        <v>53.39</v>
      </c>
      <c r="E35" s="1">
        <v>98.96</v>
      </c>
      <c r="F35" s="1">
        <v>98.81</v>
      </c>
      <c r="H35" s="1">
        <f t="shared" si="8"/>
        <v>66.806883333333332</v>
      </c>
      <c r="I35" s="2">
        <f t="shared" si="9"/>
        <v>0.66806883333333333</v>
      </c>
      <c r="J35" s="2">
        <f t="shared" si="0"/>
        <v>0.52109369000000005</v>
      </c>
      <c r="K35" s="3">
        <f t="shared" si="1"/>
        <v>1.0436261938926883</v>
      </c>
      <c r="L35" s="2">
        <f t="shared" si="10"/>
        <v>0.54382702435619634</v>
      </c>
      <c r="M35" s="2"/>
      <c r="O35" s="2">
        <f t="shared" si="2"/>
        <v>0.85732044125683082</v>
      </c>
      <c r="P35" s="2">
        <f t="shared" si="3"/>
        <v>6.9077552789821368</v>
      </c>
      <c r="Q35" s="2">
        <f t="shared" si="4"/>
        <v>6.9077552789821368</v>
      </c>
      <c r="R35" s="2">
        <f t="shared" si="13"/>
        <v>0.18002836043805986</v>
      </c>
      <c r="S35" s="2">
        <f t="shared" si="13"/>
        <v>1.0000000000000004E-6</v>
      </c>
      <c r="T35" s="2">
        <f t="shared" si="13"/>
        <v>1.0000000000000004E-6</v>
      </c>
      <c r="U35" s="2">
        <f>SUMPRODUCT({1,5,10},O35:Q35,R35:T35)/(1^2*R35+5^2*S35+10^2*T35)</f>
        <v>0.85730074289559177</v>
      </c>
      <c r="V35" s="2">
        <f t="shared" si="12"/>
        <v>0.66869457945856159</v>
      </c>
    </row>
    <row r="36" spans="1:22" x14ac:dyDescent="0.35">
      <c r="A36">
        <v>0.8</v>
      </c>
      <c r="B36">
        <f t="shared" si="6"/>
        <v>8.0000000000000002E-3</v>
      </c>
      <c r="C36">
        <f t="shared" si="7"/>
        <v>4.0000000000000001E-3</v>
      </c>
      <c r="D36" s="1">
        <v>54.48</v>
      </c>
      <c r="E36" s="1">
        <v>99.1</v>
      </c>
      <c r="F36" s="1">
        <v>99.14</v>
      </c>
      <c r="H36" s="1">
        <f t="shared" si="8"/>
        <v>68.38463333333334</v>
      </c>
      <c r="I36" s="2">
        <f t="shared" si="9"/>
        <v>0.68384633333333344</v>
      </c>
      <c r="J36" s="2">
        <f t="shared" si="0"/>
        <v>0.54707706666666678</v>
      </c>
      <c r="K36" s="3">
        <f t="shared" si="1"/>
        <v>1.0424891979956186</v>
      </c>
      <c r="L36" s="2">
        <f t="shared" si="10"/>
        <v>0.57032193247112895</v>
      </c>
      <c r="M36" s="2"/>
      <c r="O36" s="2">
        <f t="shared" si="2"/>
        <v>0.88082090694294546</v>
      </c>
      <c r="P36" s="2">
        <f t="shared" si="3"/>
        <v>6.9077552789821368</v>
      </c>
      <c r="Q36" s="2">
        <f t="shared" si="4"/>
        <v>6.9077552789821368</v>
      </c>
      <c r="R36" s="2">
        <f t="shared" si="13"/>
        <v>0.17176262992779182</v>
      </c>
      <c r="S36" s="2">
        <f t="shared" si="13"/>
        <v>1.0000000000000004E-6</v>
      </c>
      <c r="T36" s="2">
        <f t="shared" si="13"/>
        <v>1.0000000000000004E-6</v>
      </c>
      <c r="U36" s="2">
        <f>SUMPRODUCT({1,5,10},O36:Q36,R36:T36)/(1^2*R36+5^2*S36+10^2*T36)</f>
        <v>0.88078317133517758</v>
      </c>
      <c r="V36" s="2">
        <f t="shared" si="12"/>
        <v>0.70462653706814216</v>
      </c>
    </row>
  </sheetData>
  <pageMargins left="0.7" right="0.7" top="0.75" bottom="0.75" header="0.3" footer="0.3"/>
  <pageSetup scale="20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topLeftCell="C16" workbookViewId="0">
      <selection activeCell="K6" sqref="K6:L36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22" x14ac:dyDescent="0.35">
      <c r="A1" s="5" t="s">
        <v>116</v>
      </c>
      <c r="E1" t="s">
        <v>114</v>
      </c>
      <c r="H1" s="5" t="s">
        <v>54</v>
      </c>
      <c r="I1">
        <f>'Table S17'!D20</f>
        <v>2.6192925401051254E-2</v>
      </c>
    </row>
    <row r="2" spans="1:22" x14ac:dyDescent="0.35">
      <c r="A2" s="5" t="s">
        <v>118</v>
      </c>
      <c r="E2">
        <v>10</v>
      </c>
    </row>
    <row r="3" spans="1:22" x14ac:dyDescent="0.35">
      <c r="A3" s="5" t="s">
        <v>115</v>
      </c>
      <c r="E3" t="s">
        <v>121</v>
      </c>
    </row>
    <row r="5" spans="1:22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K5" s="6" t="s">
        <v>192</v>
      </c>
      <c r="L5" s="5" t="s">
        <v>191</v>
      </c>
      <c r="M5" s="6"/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0.2</v>
      </c>
      <c r="B6">
        <f>A6/100</f>
        <v>2E-3</v>
      </c>
      <c r="C6">
        <f>B6/2</f>
        <v>1E-3</v>
      </c>
      <c r="D6">
        <v>24.9</v>
      </c>
      <c r="E6">
        <v>46.88</v>
      </c>
      <c r="F6">
        <v>62.3</v>
      </c>
      <c r="H6" s="1">
        <f>35*D6/24-79*E6/600+F6/50</f>
        <v>31.385966666666665</v>
      </c>
      <c r="I6" s="2">
        <f>H6/100</f>
        <v>0.31385966666666665</v>
      </c>
      <c r="J6" s="2">
        <f t="shared" ref="J6:J36" si="0">H6/100*A6</f>
        <v>6.2771933333333335E-2</v>
      </c>
      <c r="K6" s="3">
        <f t="shared" ref="K6:K36" si="1">A6/(A6-$I$1)</f>
        <v>1.1507011464377392</v>
      </c>
      <c r="L6" s="2">
        <f>J6*A6/(A6-$I$1)</f>
        <v>7.2231735650780005E-2</v>
      </c>
      <c r="M6" s="2"/>
      <c r="O6" s="2">
        <f t="shared" ref="O6:O36" si="2">-LN(MAX(($A6-$I$1)/$A6-D6/100,0.001))</f>
        <v>0.47797874935314405</v>
      </c>
      <c r="P6" s="2">
        <f t="shared" ref="P6:P36" si="3">-LN(MAX(($A6-$I$1)/$A6-E6/100,0.001))</f>
        <v>0.91570247244580605</v>
      </c>
      <c r="Q6" s="2">
        <f t="shared" ref="Q6:Q36" si="4">-LN(MAX(($A6-$I$1)/$A6-F6/100,0.001))</f>
        <v>1.402279960725388</v>
      </c>
      <c r="R6" s="2">
        <f>EXP(-2*O6)</f>
        <v>0.38444386376473105</v>
      </c>
      <c r="S6" s="2">
        <f t="shared" ref="S6:T21" si="5">EXP(-2*P6)</f>
        <v>0.16018835379624163</v>
      </c>
      <c r="T6" s="2">
        <f t="shared" si="5"/>
        <v>6.05334047646627E-2</v>
      </c>
      <c r="U6" s="2">
        <f>SUMPRODUCT({1,5,10},O6:Q6,R6:T6)/(1^2*R6+5^2*S6+10^2*T6)</f>
        <v>0.1691193978860559</v>
      </c>
      <c r="V6" s="2">
        <f>U6*A6</f>
        <v>3.3823879577211183E-2</v>
      </c>
    </row>
    <row r="7" spans="1:22" x14ac:dyDescent="0.35">
      <c r="A7">
        <v>0.22</v>
      </c>
      <c r="B7">
        <f t="shared" ref="B7:B36" si="6">A7/100</f>
        <v>2.2000000000000001E-3</v>
      </c>
      <c r="C7">
        <f t="shared" ref="C7:C36" si="7">B7/2</f>
        <v>1.1000000000000001E-3</v>
      </c>
      <c r="D7">
        <v>27.66</v>
      </c>
      <c r="E7">
        <v>50.71</v>
      </c>
      <c r="F7">
        <v>65.94</v>
      </c>
      <c r="H7" s="1">
        <f t="shared" ref="H7:H36" si="8">35*D7/24-79*E7/600+F7/50</f>
        <v>34.979483333333334</v>
      </c>
      <c r="I7" s="2">
        <f t="shared" ref="I7:I36" si="9">H7/100</f>
        <v>0.34979483333333333</v>
      </c>
      <c r="J7" s="2">
        <f t="shared" si="0"/>
        <v>7.6954863333333332E-2</v>
      </c>
      <c r="K7" s="3">
        <f t="shared" si="1"/>
        <v>1.1351494802511886</v>
      </c>
      <c r="L7" s="2">
        <f t="shared" ref="L7:L36" si="10">J7*A7/(A7-$I$1)</f>
        <v>8.7355273115634582E-2</v>
      </c>
      <c r="M7" s="2"/>
      <c r="O7" s="2">
        <f t="shared" si="2"/>
        <v>0.50361626016311112</v>
      </c>
      <c r="P7" s="2">
        <f t="shared" si="3"/>
        <v>0.98392404179541226</v>
      </c>
      <c r="Q7" s="2">
        <f t="shared" si="4"/>
        <v>1.507146484815876</v>
      </c>
      <c r="R7" s="2">
        <f t="shared" ref="R7:T26" si="11">EXP(-2*O7)</f>
        <v>0.36522834424818246</v>
      </c>
      <c r="S7" s="2">
        <f t="shared" si="5"/>
        <v>0.13975727883856706</v>
      </c>
      <c r="T7" s="2">
        <f t="shared" si="5"/>
        <v>4.9080524643840745E-2</v>
      </c>
      <c r="U7" s="2">
        <f>SUMPRODUCT({1,5,10},O7:Q7,R7:T7)/(1^2*R7+5^2*S7+10^2*T7)</f>
        <v>0.18377597402565754</v>
      </c>
      <c r="V7" s="2">
        <f t="shared" ref="V7:V36" si="12">U7*A7</f>
        <v>4.043071428564466E-2</v>
      </c>
    </row>
    <row r="8" spans="1:22" x14ac:dyDescent="0.35">
      <c r="A8">
        <v>0.24</v>
      </c>
      <c r="B8">
        <f t="shared" si="6"/>
        <v>2.3999999999999998E-3</v>
      </c>
      <c r="C8">
        <f t="shared" si="7"/>
        <v>1.1999999999999999E-3</v>
      </c>
      <c r="D8">
        <v>30.29</v>
      </c>
      <c r="E8">
        <v>53.06</v>
      </c>
      <c r="F8">
        <v>68.760000000000005</v>
      </c>
      <c r="H8" s="1">
        <f t="shared" si="8"/>
        <v>38.561883333333327</v>
      </c>
      <c r="I8" s="2">
        <f t="shared" si="9"/>
        <v>0.38561883333333324</v>
      </c>
      <c r="J8" s="2">
        <f t="shared" si="0"/>
        <v>9.2548519999999981E-2</v>
      </c>
      <c r="K8" s="3">
        <f t="shared" si="1"/>
        <v>1.1225072905103022</v>
      </c>
      <c r="L8" s="2">
        <f t="shared" si="10"/>
        <v>0.10388638842593849</v>
      </c>
      <c r="M8" s="2"/>
      <c r="O8" s="2">
        <f t="shared" si="2"/>
        <v>0.53109157997321443</v>
      </c>
      <c r="P8" s="2">
        <f t="shared" si="3"/>
        <v>1.020921483793898</v>
      </c>
      <c r="Q8" s="2">
        <f t="shared" si="4"/>
        <v>1.5932555026317703</v>
      </c>
      <c r="R8" s="2">
        <f t="shared" si="11"/>
        <v>0.34570026691788336</v>
      </c>
      <c r="S8" s="2">
        <f t="shared" si="5"/>
        <v>0.129789292866378</v>
      </c>
      <c r="T8" s="2">
        <f t="shared" si="5"/>
        <v>4.1315770266086745E-2</v>
      </c>
      <c r="U8" s="2">
        <f>SUMPRODUCT({1,5,10},O8:Q8,R8:T8)/(1^2*R8+5^2*S8+10^2*T8)</f>
        <v>0.19481815568886568</v>
      </c>
      <c r="V8" s="2">
        <f t="shared" si="12"/>
        <v>4.6756357365327759E-2</v>
      </c>
    </row>
    <row r="9" spans="1:22" x14ac:dyDescent="0.35">
      <c r="A9">
        <v>0.26</v>
      </c>
      <c r="B9">
        <f t="shared" si="6"/>
        <v>2.5999999999999999E-3</v>
      </c>
      <c r="C9">
        <f t="shared" si="7"/>
        <v>1.2999999999999999E-3</v>
      </c>
      <c r="D9">
        <v>33.78</v>
      </c>
      <c r="E9">
        <v>56.23</v>
      </c>
      <c r="F9">
        <v>70.87</v>
      </c>
      <c r="H9" s="1">
        <f t="shared" si="8"/>
        <v>43.276283333333332</v>
      </c>
      <c r="I9" s="2">
        <f t="shared" si="9"/>
        <v>0.43276283333333332</v>
      </c>
      <c r="J9" s="2">
        <f t="shared" si="0"/>
        <v>0.11251833666666666</v>
      </c>
      <c r="K9" s="3">
        <f t="shared" si="1"/>
        <v>1.1120279420371697</v>
      </c>
      <c r="L9" s="2">
        <f t="shared" si="10"/>
        <v>0.12512353436487875</v>
      </c>
      <c r="M9" s="2"/>
      <c r="O9" s="2">
        <f t="shared" si="2"/>
        <v>0.57721834424388718</v>
      </c>
      <c r="P9" s="2">
        <f t="shared" si="3"/>
        <v>1.0877970471261913</v>
      </c>
      <c r="Q9" s="2">
        <f t="shared" si="4"/>
        <v>1.6577987778251297</v>
      </c>
      <c r="R9" s="2">
        <f t="shared" si="11"/>
        <v>0.3152350624373586</v>
      </c>
      <c r="S9" s="2">
        <f t="shared" si="5"/>
        <v>0.11354067976455864</v>
      </c>
      <c r="T9" s="2">
        <f t="shared" si="5"/>
        <v>3.6312343446973309E-2</v>
      </c>
      <c r="U9" s="2">
        <f>SUMPRODUCT({1,5,10},O9:Q9,R9:T9)/(1^2*R9+5^2*S9+10^2*T9)</f>
        <v>0.20655769144597186</v>
      </c>
      <c r="V9" s="2">
        <f t="shared" si="12"/>
        <v>5.3704999775952687E-2</v>
      </c>
    </row>
    <row r="10" spans="1:22" x14ac:dyDescent="0.35">
      <c r="A10">
        <v>0.28000000000000003</v>
      </c>
      <c r="B10">
        <f t="shared" si="6"/>
        <v>2.8000000000000004E-3</v>
      </c>
      <c r="C10">
        <f t="shared" si="7"/>
        <v>1.4000000000000002E-3</v>
      </c>
      <c r="D10">
        <v>36.630000000000003</v>
      </c>
      <c r="E10">
        <v>60.08</v>
      </c>
      <c r="F10">
        <v>73.44</v>
      </c>
      <c r="H10" s="1">
        <f t="shared" si="8"/>
        <v>46.977016666666678</v>
      </c>
      <c r="I10" s="2">
        <f t="shared" si="9"/>
        <v>0.46977016666666677</v>
      </c>
      <c r="J10" s="2">
        <f t="shared" si="0"/>
        <v>0.1315356466666667</v>
      </c>
      <c r="K10" s="3">
        <f t="shared" si="1"/>
        <v>1.1032001390916299</v>
      </c>
      <c r="L10" s="2">
        <f t="shared" si="10"/>
        <v>0.14511014369817418</v>
      </c>
      <c r="M10" s="2"/>
      <c r="O10" s="2">
        <f t="shared" si="2"/>
        <v>0.61590129508213609</v>
      </c>
      <c r="P10" s="2">
        <f t="shared" si="3"/>
        <v>1.1853020662198386</v>
      </c>
      <c r="Q10" s="2">
        <f t="shared" si="4"/>
        <v>1.7599478403708217</v>
      </c>
      <c r="R10" s="2">
        <f t="shared" si="11"/>
        <v>0.29176616854774479</v>
      </c>
      <c r="S10" s="2">
        <f t="shared" si="5"/>
        <v>9.3424268594505505E-2</v>
      </c>
      <c r="T10" s="2">
        <f t="shared" si="5"/>
        <v>2.9602523120080129E-2</v>
      </c>
      <c r="U10" s="2">
        <f>SUMPRODUCT({1,5,10},O10:Q10,R10:T10)/(1^2*R10+5^2*S10+10^2*T10)</f>
        <v>0.22449036514583715</v>
      </c>
      <c r="V10" s="2">
        <f t="shared" si="12"/>
        <v>6.2857302240834412E-2</v>
      </c>
    </row>
    <row r="11" spans="1:22" x14ac:dyDescent="0.35">
      <c r="A11">
        <v>0.3</v>
      </c>
      <c r="B11">
        <f t="shared" si="6"/>
        <v>3.0000000000000001E-3</v>
      </c>
      <c r="C11">
        <f t="shared" si="7"/>
        <v>1.5E-3</v>
      </c>
      <c r="D11">
        <v>38.86</v>
      </c>
      <c r="E11">
        <v>63.91</v>
      </c>
      <c r="F11">
        <v>77.33</v>
      </c>
      <c r="H11" s="1">
        <f t="shared" si="8"/>
        <v>49.802616666666658</v>
      </c>
      <c r="I11" s="2">
        <f t="shared" si="9"/>
        <v>0.4980261666666666</v>
      </c>
      <c r="J11" s="2">
        <f t="shared" si="0"/>
        <v>0.14940784999999998</v>
      </c>
      <c r="K11" s="3">
        <f t="shared" si="1"/>
        <v>1.09566197454692</v>
      </c>
      <c r="L11" s="2">
        <f t="shared" si="10"/>
        <v>0.16370049994381003</v>
      </c>
      <c r="M11" s="2"/>
      <c r="O11" s="2">
        <f t="shared" si="2"/>
        <v>0.6460913792178149</v>
      </c>
      <c r="P11" s="2">
        <f t="shared" si="3"/>
        <v>1.2961237347199066</v>
      </c>
      <c r="Q11" s="2">
        <f t="shared" si="4"/>
        <v>1.9704777353036134</v>
      </c>
      <c r="R11" s="2">
        <f t="shared" si="11"/>
        <v>0.27467058874381545</v>
      </c>
      <c r="S11" s="2">
        <f t="shared" si="5"/>
        <v>7.4851624163571023E-2</v>
      </c>
      <c r="T11" s="2">
        <f t="shared" si="5"/>
        <v>1.9429641422378251E-2</v>
      </c>
      <c r="U11" s="2">
        <f>SUMPRODUCT({1,5,10},O11:Q11,R11:T11)/(1^2*R11+5^2*S11+10^2*T11)</f>
        <v>0.25566715100580678</v>
      </c>
      <c r="V11" s="2">
        <f t="shared" si="12"/>
        <v>7.6700145301742031E-2</v>
      </c>
    </row>
    <row r="12" spans="1:22" x14ac:dyDescent="0.35">
      <c r="A12">
        <v>0.32</v>
      </c>
      <c r="B12">
        <f t="shared" si="6"/>
        <v>3.2000000000000002E-3</v>
      </c>
      <c r="C12">
        <f t="shared" si="7"/>
        <v>1.6000000000000001E-3</v>
      </c>
      <c r="D12">
        <v>42.24</v>
      </c>
      <c r="E12">
        <v>68.88</v>
      </c>
      <c r="F12">
        <v>81.599999999999994</v>
      </c>
      <c r="H12" s="1">
        <f t="shared" si="8"/>
        <v>54.162799999999997</v>
      </c>
      <c r="I12" s="2">
        <f t="shared" si="9"/>
        <v>0.541628</v>
      </c>
      <c r="J12" s="2">
        <f t="shared" si="0"/>
        <v>0.17332096</v>
      </c>
      <c r="K12" s="3">
        <f t="shared" si="1"/>
        <v>1.0891500840706612</v>
      </c>
      <c r="L12" s="2">
        <f t="shared" si="10"/>
        <v>0.1887725381552077</v>
      </c>
      <c r="M12" s="2"/>
      <c r="O12" s="2">
        <f t="shared" si="2"/>
        <v>0.70168934493920587</v>
      </c>
      <c r="P12" s="2">
        <f t="shared" si="3"/>
        <v>1.4725186670364807</v>
      </c>
      <c r="Q12" s="2">
        <f t="shared" si="4"/>
        <v>2.2813412682346166</v>
      </c>
      <c r="R12" s="2">
        <f t="shared" si="11"/>
        <v>0.24576519521104312</v>
      </c>
      <c r="S12" s="2">
        <f t="shared" si="5"/>
        <v>5.2600096003793513E-2</v>
      </c>
      <c r="T12" s="2">
        <f t="shared" si="5"/>
        <v>1.0434031697629289E-2</v>
      </c>
      <c r="U12" s="2">
        <f>SUMPRODUCT({1,5,10},O12:Q12,R12:T12)/(1^2*R12+5^2*S12+10^2*T12)</f>
        <v>0.30633928345386224</v>
      </c>
      <c r="V12" s="2">
        <f t="shared" si="12"/>
        <v>9.8028570705235921E-2</v>
      </c>
    </row>
    <row r="13" spans="1:22" x14ac:dyDescent="0.35">
      <c r="A13">
        <v>0.34</v>
      </c>
      <c r="B13">
        <f t="shared" si="6"/>
        <v>3.4000000000000002E-3</v>
      </c>
      <c r="C13">
        <f t="shared" si="7"/>
        <v>1.7000000000000001E-3</v>
      </c>
      <c r="D13">
        <v>43.59</v>
      </c>
      <c r="E13">
        <v>73.08</v>
      </c>
      <c r="F13">
        <v>84.65</v>
      </c>
      <c r="H13" s="1">
        <f t="shared" si="8"/>
        <v>55.63955</v>
      </c>
      <c r="I13" s="2">
        <f t="shared" si="9"/>
        <v>0.55639550000000004</v>
      </c>
      <c r="J13" s="2">
        <f t="shared" si="0"/>
        <v>0.18917447000000004</v>
      </c>
      <c r="K13" s="3">
        <f t="shared" si="1"/>
        <v>1.0834682437753398</v>
      </c>
      <c r="L13" s="2">
        <f t="shared" si="10"/>
        <v>0.20496453077803076</v>
      </c>
      <c r="M13" s="2"/>
      <c r="O13" s="2">
        <f t="shared" si="2"/>
        <v>0.71936388655601546</v>
      </c>
      <c r="P13" s="2">
        <f t="shared" si="3"/>
        <v>1.6494165953782329</v>
      </c>
      <c r="Q13" s="2">
        <f t="shared" si="4"/>
        <v>2.5709616013441092</v>
      </c>
      <c r="R13" s="2">
        <f t="shared" si="11"/>
        <v>0.23722937636960714</v>
      </c>
      <c r="S13" s="2">
        <f t="shared" si="5"/>
        <v>3.6926228138842526E-2</v>
      </c>
      <c r="T13" s="2">
        <f t="shared" si="5"/>
        <v>5.8464350147344737E-3</v>
      </c>
      <c r="U13" s="2">
        <f>SUMPRODUCT({1,5,10},O13:Q13,R13:T13)/(1^2*R13+5^2*S13+10^2*T13)</f>
        <v>0.35844542585111627</v>
      </c>
      <c r="V13" s="2">
        <f t="shared" si="12"/>
        <v>0.12187144478937954</v>
      </c>
    </row>
    <row r="14" spans="1:22" x14ac:dyDescent="0.35">
      <c r="A14">
        <v>0.36</v>
      </c>
      <c r="B14">
        <f t="shared" si="6"/>
        <v>3.5999999999999999E-3</v>
      </c>
      <c r="C14">
        <f t="shared" si="7"/>
        <v>1.8E-3</v>
      </c>
      <c r="D14">
        <v>45.49</v>
      </c>
      <c r="E14">
        <v>76.5</v>
      </c>
      <c r="F14">
        <v>87.98</v>
      </c>
      <c r="H14" s="1">
        <f t="shared" si="8"/>
        <v>58.026683333333338</v>
      </c>
      <c r="I14" s="2">
        <f t="shared" si="9"/>
        <v>0.5802668333333334</v>
      </c>
      <c r="J14" s="2">
        <f t="shared" si="0"/>
        <v>0.20889606000000002</v>
      </c>
      <c r="K14" s="3">
        <f t="shared" si="1"/>
        <v>1.0784672566707001</v>
      </c>
      <c r="L14" s="2">
        <f t="shared" si="10"/>
        <v>0.22528756075751796</v>
      </c>
      <c r="M14" s="2"/>
      <c r="O14" s="2">
        <f t="shared" si="2"/>
        <v>0.75005224650136693</v>
      </c>
      <c r="P14" s="2">
        <f t="shared" si="3"/>
        <v>1.818667008559921</v>
      </c>
      <c r="Q14" s="2">
        <f t="shared" si="4"/>
        <v>3.0482500249469595</v>
      </c>
      <c r="R14" s="2">
        <f t="shared" si="11"/>
        <v>0.22310684582610843</v>
      </c>
      <c r="S14" s="2">
        <f t="shared" si="5"/>
        <v>2.6322425642030595E-2</v>
      </c>
      <c r="T14" s="2">
        <f t="shared" si="5"/>
        <v>2.250731397812164E-3</v>
      </c>
      <c r="U14" s="2">
        <f>SUMPRODUCT({1,5,10},O14:Q14,R14:T14)/(1^2*R14+5^2*S14+10^2*T14)</f>
        <v>0.42966090321149841</v>
      </c>
      <c r="V14" s="2">
        <f t="shared" si="12"/>
        <v>0.15467792515613943</v>
      </c>
    </row>
    <row r="15" spans="1:22" x14ac:dyDescent="0.35">
      <c r="A15">
        <v>0.38</v>
      </c>
      <c r="B15">
        <f t="shared" si="6"/>
        <v>3.8E-3</v>
      </c>
      <c r="C15">
        <f t="shared" si="7"/>
        <v>1.9E-3</v>
      </c>
      <c r="D15">
        <v>46.7</v>
      </c>
      <c r="E15">
        <v>81.569999999999993</v>
      </c>
      <c r="F15">
        <v>92.07</v>
      </c>
      <c r="H15" s="1">
        <f t="shared" si="8"/>
        <v>59.205516666666675</v>
      </c>
      <c r="I15" s="2">
        <f t="shared" si="9"/>
        <v>0.5920551666666668</v>
      </c>
      <c r="J15" s="2">
        <f t="shared" si="0"/>
        <v>0.22498096333333339</v>
      </c>
      <c r="K15" s="3">
        <f t="shared" si="1"/>
        <v>1.0740316609856988</v>
      </c>
      <c r="L15" s="2">
        <f t="shared" si="10"/>
        <v>0.24163667773906269</v>
      </c>
      <c r="M15" s="2"/>
      <c r="O15" s="2">
        <f t="shared" si="2"/>
        <v>0.76771718478413553</v>
      </c>
      <c r="P15" s="2">
        <f t="shared" si="3"/>
        <v>2.1596000985437462</v>
      </c>
      <c r="Q15" s="2">
        <f t="shared" si="4"/>
        <v>4.5687178257476679</v>
      </c>
      <c r="R15" s="2">
        <f t="shared" si="11"/>
        <v>0.21536212409700278</v>
      </c>
      <c r="S15" s="2">
        <f t="shared" si="5"/>
        <v>1.3310525083037339E-2</v>
      </c>
      <c r="T15" s="2">
        <f t="shared" si="5"/>
        <v>1.0756280467090942E-4</v>
      </c>
      <c r="U15" s="2">
        <f>SUMPRODUCT({1,5,10},O15:Q15,R15:T15)/(1^2*R15+5^2*S15+10^2*T15)</f>
        <v>0.56179795409480604</v>
      </c>
      <c r="V15" s="2">
        <f t="shared" si="12"/>
        <v>0.21348322255602631</v>
      </c>
    </row>
    <row r="16" spans="1:22" x14ac:dyDescent="0.35">
      <c r="A16">
        <v>0.4</v>
      </c>
      <c r="B16">
        <f t="shared" si="6"/>
        <v>4.0000000000000001E-3</v>
      </c>
      <c r="C16">
        <f t="shared" si="7"/>
        <v>2E-3</v>
      </c>
      <c r="D16">
        <v>47.22</v>
      </c>
      <c r="E16">
        <v>86.39</v>
      </c>
      <c r="F16">
        <v>96.4</v>
      </c>
      <c r="H16" s="1">
        <f t="shared" si="8"/>
        <v>59.415816666666657</v>
      </c>
      <c r="I16" s="2">
        <f t="shared" si="9"/>
        <v>0.59415816666666654</v>
      </c>
      <c r="J16" s="2">
        <f t="shared" si="0"/>
        <v>0.23766326666666662</v>
      </c>
      <c r="K16" s="3">
        <f t="shared" si="1"/>
        <v>1.0700707054010499</v>
      </c>
      <c r="L16" s="2">
        <f t="shared" si="10"/>
        <v>0.2543164994099178</v>
      </c>
      <c r="M16" s="2"/>
      <c r="O16" s="2">
        <f t="shared" si="2"/>
        <v>0.77150299110052711</v>
      </c>
      <c r="P16" s="2">
        <f t="shared" si="3"/>
        <v>2.6504746488971311</v>
      </c>
      <c r="Q16" s="2">
        <f t="shared" si="4"/>
        <v>6.9077552789821368</v>
      </c>
      <c r="R16" s="2">
        <f t="shared" si="11"/>
        <v>0.21373764324828232</v>
      </c>
      <c r="S16" s="2">
        <f t="shared" si="5"/>
        <v>4.9868576462411161E-3</v>
      </c>
      <c r="T16" s="2">
        <f t="shared" si="5"/>
        <v>1.0000000000000004E-6</v>
      </c>
      <c r="U16" s="2">
        <f>SUMPRODUCT({1,5,10},O16:Q16,R16:T16)/(1^2*R16+5^2*S16+10^2*T16)</f>
        <v>0.68256959154086283</v>
      </c>
      <c r="V16" s="2">
        <f t="shared" si="12"/>
        <v>0.27302783661634517</v>
      </c>
    </row>
    <row r="17" spans="1:22" x14ac:dyDescent="0.35">
      <c r="A17">
        <v>0.42</v>
      </c>
      <c r="B17">
        <f t="shared" si="6"/>
        <v>4.1999999999999997E-3</v>
      </c>
      <c r="C17">
        <f t="shared" si="7"/>
        <v>2.0999999999999999E-3</v>
      </c>
      <c r="D17">
        <v>48.79</v>
      </c>
      <c r="E17">
        <v>88.87</v>
      </c>
      <c r="F17">
        <v>99.57</v>
      </c>
      <c r="H17" s="1">
        <f t="shared" si="8"/>
        <v>61.442266666666654</v>
      </c>
      <c r="I17" s="2">
        <f t="shared" si="9"/>
        <v>0.61442266666666656</v>
      </c>
      <c r="J17" s="2">
        <f t="shared" si="0"/>
        <v>0.25805751999999993</v>
      </c>
      <c r="K17" s="3">
        <f t="shared" si="1"/>
        <v>1.0665120742884724</v>
      </c>
      <c r="L17" s="2">
        <f t="shared" si="10"/>
        <v>0.27522146094093891</v>
      </c>
      <c r="M17" s="2"/>
      <c r="O17" s="2">
        <f t="shared" si="2"/>
        <v>0.79909477539890428</v>
      </c>
      <c r="P17" s="2">
        <f t="shared" si="3"/>
        <v>3.0172441660058387</v>
      </c>
      <c r="Q17" s="2">
        <f t="shared" si="4"/>
        <v>6.9077552789821368</v>
      </c>
      <c r="R17" s="2">
        <f t="shared" si="11"/>
        <v>0.20226237246512024</v>
      </c>
      <c r="S17" s="2">
        <f t="shared" si="5"/>
        <v>2.3947215162695569E-3</v>
      </c>
      <c r="T17" s="2">
        <f t="shared" si="5"/>
        <v>1.0000000000000004E-6</v>
      </c>
      <c r="U17" s="2">
        <f>SUMPRODUCT({1,5,10},O17:Q17,R17:T17)/(1^2*R17+5^2*S17+10^2*T17)</f>
        <v>0.75438687675389682</v>
      </c>
      <c r="V17" s="2">
        <f t="shared" si="12"/>
        <v>0.31684248823663663</v>
      </c>
    </row>
    <row r="18" spans="1:22" x14ac:dyDescent="0.35">
      <c r="A18">
        <v>0.44</v>
      </c>
      <c r="B18">
        <f t="shared" si="6"/>
        <v>4.4000000000000003E-3</v>
      </c>
      <c r="C18">
        <f t="shared" si="7"/>
        <v>2.2000000000000001E-3</v>
      </c>
      <c r="D18">
        <v>50.87</v>
      </c>
      <c r="E18">
        <v>91.4</v>
      </c>
      <c r="F18">
        <v>99.97</v>
      </c>
      <c r="H18" s="1">
        <f t="shared" si="8"/>
        <v>64.150483333333312</v>
      </c>
      <c r="I18" s="2">
        <f t="shared" si="9"/>
        <v>0.64150483333333308</v>
      </c>
      <c r="J18" s="2">
        <f t="shared" si="0"/>
        <v>0.28226212666666656</v>
      </c>
      <c r="K18" s="3">
        <f t="shared" si="1"/>
        <v>1.0632974325691189</v>
      </c>
      <c r="L18" s="2">
        <f t="shared" si="10"/>
        <v>0.30012859459616598</v>
      </c>
      <c r="M18" s="2"/>
      <c r="O18" s="2">
        <f t="shared" si="2"/>
        <v>0.83986079450672435</v>
      </c>
      <c r="P18" s="2">
        <f t="shared" si="3"/>
        <v>3.6317196858197147</v>
      </c>
      <c r="Q18" s="2">
        <f t="shared" si="4"/>
        <v>6.9077552789821368</v>
      </c>
      <c r="R18" s="2">
        <f t="shared" si="11"/>
        <v>0.1864258718257899</v>
      </c>
      <c r="S18" s="2">
        <f t="shared" si="5"/>
        <v>7.0069393963572162E-4</v>
      </c>
      <c r="T18" s="2">
        <f t="shared" si="5"/>
        <v>1.0000000000000004E-6</v>
      </c>
      <c r="U18" s="2">
        <f>SUMPRODUCT({1,5,10},O18:Q18,R18:T18)/(1^2*R18+5^2*S18+10^2*T18)</f>
        <v>0.8300421743476426</v>
      </c>
      <c r="V18" s="2">
        <f t="shared" si="12"/>
        <v>0.36521855671296277</v>
      </c>
    </row>
    <row r="19" spans="1:22" x14ac:dyDescent="0.35">
      <c r="A19">
        <v>0.46</v>
      </c>
      <c r="B19">
        <f t="shared" si="6"/>
        <v>4.5999999999999999E-3</v>
      </c>
      <c r="C19">
        <f t="shared" si="7"/>
        <v>2.3E-3</v>
      </c>
      <c r="D19">
        <v>52.22</v>
      </c>
      <c r="E19">
        <v>94.35</v>
      </c>
      <c r="F19">
        <v>98.47</v>
      </c>
      <c r="H19" s="1">
        <f t="shared" si="8"/>
        <v>65.700816666666668</v>
      </c>
      <c r="I19" s="2">
        <f t="shared" si="9"/>
        <v>0.65700816666666673</v>
      </c>
      <c r="J19" s="2">
        <f t="shared" si="0"/>
        <v>0.30222375666666673</v>
      </c>
      <c r="K19" s="3">
        <f t="shared" si="1"/>
        <v>1.0603792029562138</v>
      </c>
      <c r="L19" s="2">
        <f t="shared" si="10"/>
        <v>0.3204717862086327</v>
      </c>
      <c r="M19" s="2"/>
      <c r="O19" s="2">
        <f t="shared" si="2"/>
        <v>0.86545775608542741</v>
      </c>
      <c r="P19" s="2">
        <f t="shared" si="3"/>
        <v>6.9077552789821368</v>
      </c>
      <c r="Q19" s="2">
        <f t="shared" si="4"/>
        <v>6.9077552789821368</v>
      </c>
      <c r="R19" s="2">
        <f t="shared" si="11"/>
        <v>0.17712217820875484</v>
      </c>
      <c r="S19" s="2">
        <f t="shared" si="5"/>
        <v>1.0000000000000004E-6</v>
      </c>
      <c r="T19" s="2">
        <f t="shared" si="5"/>
        <v>1.0000000000000004E-6</v>
      </c>
      <c r="U19" s="2">
        <f>SUMPRODUCT({1,5,10},O19:Q19,R19:T19)/(1^2*R19+5^2*S19+10^2*T19)</f>
        <v>0.86543199606841581</v>
      </c>
      <c r="V19" s="2">
        <f t="shared" si="12"/>
        <v>0.3980987181914713</v>
      </c>
    </row>
    <row r="20" spans="1:22" x14ac:dyDescent="0.35">
      <c r="A20">
        <v>0.48</v>
      </c>
      <c r="B20">
        <f t="shared" si="6"/>
        <v>4.7999999999999996E-3</v>
      </c>
      <c r="C20">
        <f t="shared" si="7"/>
        <v>2.3999999999999998E-3</v>
      </c>
      <c r="D20">
        <v>54.44</v>
      </c>
      <c r="E20">
        <v>95.59</v>
      </c>
      <c r="F20">
        <v>98.06</v>
      </c>
      <c r="H20" s="1">
        <f t="shared" si="8"/>
        <v>68.766850000000005</v>
      </c>
      <c r="I20" s="2">
        <f t="shared" si="9"/>
        <v>0.68766850000000002</v>
      </c>
      <c r="J20" s="2">
        <f t="shared" si="0"/>
        <v>0.33008088000000002</v>
      </c>
      <c r="K20" s="3">
        <f t="shared" si="1"/>
        <v>1.0577181953899666</v>
      </c>
      <c r="L20" s="2">
        <f t="shared" si="10"/>
        <v>0.34913255272633215</v>
      </c>
      <c r="M20" s="2"/>
      <c r="O20" s="2">
        <f t="shared" si="2"/>
        <v>0.91371553700040531</v>
      </c>
      <c r="P20" s="2">
        <f t="shared" si="3"/>
        <v>6.9077552789821368</v>
      </c>
      <c r="Q20" s="2">
        <f t="shared" si="4"/>
        <v>6.9077552789821368</v>
      </c>
      <c r="R20" s="2">
        <f t="shared" si="11"/>
        <v>0.16082618812871025</v>
      </c>
      <c r="S20" s="2">
        <f t="shared" si="5"/>
        <v>1.0000000000000004E-6</v>
      </c>
      <c r="T20" s="2">
        <f t="shared" si="5"/>
        <v>1.0000000000000004E-6</v>
      </c>
      <c r="U20" s="2">
        <f>SUMPRODUCT({1,5,10},O20:Q20,R20:T20)/(1^2*R20+5^2*S20+10^2*T20)</f>
        <v>0.91364969024858256</v>
      </c>
      <c r="V20" s="2">
        <f t="shared" si="12"/>
        <v>0.43855185131931962</v>
      </c>
    </row>
    <row r="21" spans="1:22" x14ac:dyDescent="0.35">
      <c r="A21">
        <v>0.5</v>
      </c>
      <c r="B21">
        <f t="shared" si="6"/>
        <v>5.0000000000000001E-3</v>
      </c>
      <c r="C21">
        <f t="shared" si="7"/>
        <v>2.5000000000000001E-3</v>
      </c>
      <c r="D21">
        <v>56.38</v>
      </c>
      <c r="E21">
        <v>97.29</v>
      </c>
      <c r="F21">
        <v>98.12</v>
      </c>
      <c r="H21" s="1">
        <f t="shared" si="8"/>
        <v>71.373383333333351</v>
      </c>
      <c r="I21" s="2">
        <f t="shared" si="9"/>
        <v>0.71373383333333351</v>
      </c>
      <c r="J21" s="2">
        <f t="shared" si="0"/>
        <v>0.35686691666666676</v>
      </c>
      <c r="K21" s="3">
        <f t="shared" si="1"/>
        <v>1.0552818368599119</v>
      </c>
      <c r="L21" s="2">
        <f t="shared" si="10"/>
        <v>0.37659517533453324</v>
      </c>
      <c r="M21" s="2"/>
      <c r="O21" s="2">
        <f t="shared" si="2"/>
        <v>0.95759683001747131</v>
      </c>
      <c r="P21" s="2">
        <f t="shared" si="3"/>
        <v>6.9077552789821368</v>
      </c>
      <c r="Q21" s="2">
        <f t="shared" si="4"/>
        <v>6.9077552789821368</v>
      </c>
      <c r="R21" s="2">
        <f t="shared" si="11"/>
        <v>0.14731330112450589</v>
      </c>
      <c r="S21" s="2">
        <f t="shared" si="5"/>
        <v>1.0000000000000004E-6</v>
      </c>
      <c r="T21" s="2">
        <f t="shared" si="5"/>
        <v>1.0000000000000004E-6</v>
      </c>
      <c r="U21" s="2">
        <f>SUMPRODUCT({1,5,10},O21:Q21,R21:T21)/(1^2*R21+5^2*S21+10^2*T21)</f>
        <v>0.9574877452379752</v>
      </c>
      <c r="V21" s="2">
        <f t="shared" si="12"/>
        <v>0.4787438726189876</v>
      </c>
    </row>
    <row r="22" spans="1:22" x14ac:dyDescent="0.35">
      <c r="A22">
        <v>0.52</v>
      </c>
      <c r="B22">
        <f t="shared" si="6"/>
        <v>5.1999999999999998E-3</v>
      </c>
      <c r="C22">
        <f t="shared" si="7"/>
        <v>2.5999999999999999E-3</v>
      </c>
      <c r="D22">
        <v>57.28</v>
      </c>
      <c r="E22">
        <v>99.15</v>
      </c>
      <c r="F22">
        <v>98.99</v>
      </c>
      <c r="H22" s="1">
        <f t="shared" si="8"/>
        <v>72.45838333333333</v>
      </c>
      <c r="I22" s="2">
        <f t="shared" si="9"/>
        <v>0.72458383333333332</v>
      </c>
      <c r="J22" s="2">
        <f t="shared" si="0"/>
        <v>0.37678359333333333</v>
      </c>
      <c r="K22" s="3">
        <f t="shared" si="1"/>
        <v>1.0530428313979181</v>
      </c>
      <c r="L22" s="2">
        <f t="shared" si="10"/>
        <v>0.3967692619480151</v>
      </c>
      <c r="M22" s="2"/>
      <c r="O22" s="2">
        <f t="shared" si="2"/>
        <v>0.97596380289818041</v>
      </c>
      <c r="P22" s="2">
        <f t="shared" si="3"/>
        <v>6.9077552789821368</v>
      </c>
      <c r="Q22" s="2">
        <f t="shared" si="4"/>
        <v>6.9077552789821368</v>
      </c>
      <c r="R22" s="2">
        <f t="shared" si="11"/>
        <v>0.14200008741302811</v>
      </c>
      <c r="S22" s="2">
        <f t="shared" si="11"/>
        <v>1.0000000000000004E-6</v>
      </c>
      <c r="T22" s="2">
        <f t="shared" si="11"/>
        <v>1.0000000000000004E-6</v>
      </c>
      <c r="U22" s="2">
        <f>SUMPRODUCT({1,5,10},O22:Q22,R22:T22)/(1^2*R22+5^2*S22+10^2*T22)</f>
        <v>0.97583448620601809</v>
      </c>
      <c r="V22" s="2">
        <f t="shared" si="12"/>
        <v>0.50743393282712945</v>
      </c>
    </row>
    <row r="23" spans="1:22" x14ac:dyDescent="0.35">
      <c r="A23">
        <v>0.54</v>
      </c>
      <c r="B23">
        <f t="shared" si="6"/>
        <v>5.4000000000000003E-3</v>
      </c>
      <c r="C23">
        <f t="shared" si="7"/>
        <v>2.7000000000000001E-3</v>
      </c>
      <c r="D23">
        <v>57.9</v>
      </c>
      <c r="E23">
        <v>99.54</v>
      </c>
      <c r="F23">
        <v>99.64</v>
      </c>
      <c r="H23" s="1">
        <f t="shared" si="8"/>
        <v>73.324200000000005</v>
      </c>
      <c r="I23" s="2">
        <f t="shared" si="9"/>
        <v>0.73324200000000006</v>
      </c>
      <c r="J23" s="2">
        <f t="shared" si="0"/>
        <v>0.39595068000000005</v>
      </c>
      <c r="K23" s="3">
        <f t="shared" si="1"/>
        <v>1.0509781330307608</v>
      </c>
      <c r="L23" s="2">
        <f t="shared" si="10"/>
        <v>0.41613550643866026</v>
      </c>
      <c r="M23" s="2"/>
      <c r="O23" s="2">
        <f t="shared" si="2"/>
        <v>0.98753278464909511</v>
      </c>
      <c r="P23" s="2">
        <f t="shared" si="3"/>
        <v>6.9077552789821368</v>
      </c>
      <c r="Q23" s="2">
        <f t="shared" si="4"/>
        <v>6.9077552789821368</v>
      </c>
      <c r="R23" s="2">
        <f t="shared" si="11"/>
        <v>0.13875221405937954</v>
      </c>
      <c r="S23" s="2">
        <f t="shared" si="11"/>
        <v>1.0000000000000004E-6</v>
      </c>
      <c r="T23" s="2">
        <f t="shared" si="11"/>
        <v>1.0000000000000004E-6</v>
      </c>
      <c r="U23" s="2">
        <f>SUMPRODUCT({1,5,10},O23:Q23,R23:T23)/(1^2*R23+5^2*S23+10^2*T23)</f>
        <v>0.98739003071332043</v>
      </c>
      <c r="V23" s="2">
        <f t="shared" si="12"/>
        <v>0.53319061658519307</v>
      </c>
    </row>
    <row r="24" spans="1:22" x14ac:dyDescent="0.35">
      <c r="A24">
        <v>0.56000000000000005</v>
      </c>
      <c r="B24">
        <f t="shared" si="6"/>
        <v>5.6000000000000008E-3</v>
      </c>
      <c r="C24">
        <f t="shared" si="7"/>
        <v>2.8000000000000004E-3</v>
      </c>
      <c r="D24">
        <v>58.88</v>
      </c>
      <c r="E24">
        <v>99.2</v>
      </c>
      <c r="F24">
        <v>98.22</v>
      </c>
      <c r="H24" s="1">
        <f t="shared" si="8"/>
        <v>74.769733333333335</v>
      </c>
      <c r="I24" s="2">
        <f t="shared" si="9"/>
        <v>0.74769733333333332</v>
      </c>
      <c r="J24" s="2">
        <f t="shared" si="0"/>
        <v>0.4187105066666667</v>
      </c>
      <c r="K24" s="3">
        <f t="shared" si="1"/>
        <v>1.049068149613285</v>
      </c>
      <c r="L24" s="2">
        <f t="shared" si="10"/>
        <v>0.43925585645244108</v>
      </c>
      <c r="M24" s="2"/>
      <c r="O24" s="2">
        <f t="shared" si="2"/>
        <v>1.0094292444073469</v>
      </c>
      <c r="P24" s="2">
        <f t="shared" si="3"/>
        <v>6.9077552789821368</v>
      </c>
      <c r="Q24" s="2">
        <f t="shared" si="4"/>
        <v>6.9077552789821368</v>
      </c>
      <c r="R24" s="2">
        <f t="shared" si="11"/>
        <v>0.13280697923840334</v>
      </c>
      <c r="S24" s="2">
        <f t="shared" si="11"/>
        <v>1.0000000000000004E-6</v>
      </c>
      <c r="T24" s="2">
        <f t="shared" si="11"/>
        <v>1.0000000000000004E-6</v>
      </c>
      <c r="U24" s="2">
        <f>SUMPRODUCT({1,5,10},O24:Q24,R24:T24)/(1^2*R24+5^2*S24+10^2*T24)</f>
        <v>1.0092595160508187</v>
      </c>
      <c r="V24" s="2">
        <f t="shared" si="12"/>
        <v>0.56518532898845852</v>
      </c>
    </row>
    <row r="25" spans="1:22" x14ac:dyDescent="0.35">
      <c r="A25">
        <v>0.57999999999999996</v>
      </c>
      <c r="B25">
        <f t="shared" si="6"/>
        <v>5.7999999999999996E-3</v>
      </c>
      <c r="C25">
        <f t="shared" si="7"/>
        <v>2.8999999999999998E-3</v>
      </c>
      <c r="D25">
        <v>60.12</v>
      </c>
      <c r="E25">
        <v>98.22</v>
      </c>
      <c r="F25">
        <v>99.1</v>
      </c>
      <c r="H25" s="1">
        <f t="shared" si="8"/>
        <v>76.724699999999999</v>
      </c>
      <c r="I25" s="2">
        <f t="shared" si="9"/>
        <v>0.76724700000000001</v>
      </c>
      <c r="J25" s="2">
        <f t="shared" si="0"/>
        <v>0.44500325999999996</v>
      </c>
      <c r="K25" s="3">
        <f t="shared" si="1"/>
        <v>1.0472961191765551</v>
      </c>
      <c r="L25" s="2">
        <f t="shared" si="10"/>
        <v>0.4660501872189155</v>
      </c>
      <c r="M25" s="2"/>
      <c r="O25" s="2">
        <f t="shared" si="2"/>
        <v>1.0394764438255284</v>
      </c>
      <c r="P25" s="2">
        <f t="shared" si="3"/>
        <v>6.9077552789821368</v>
      </c>
      <c r="Q25" s="2">
        <f t="shared" si="4"/>
        <v>6.9077552789821368</v>
      </c>
      <c r="R25" s="2">
        <f t="shared" si="11"/>
        <v>0.12506109667995105</v>
      </c>
      <c r="S25" s="2">
        <f t="shared" si="11"/>
        <v>1.0000000000000004E-6</v>
      </c>
      <c r="T25" s="2">
        <f t="shared" si="11"/>
        <v>1.0000000000000004E-6</v>
      </c>
      <c r="U25" s="2">
        <f>SUMPRODUCT({1,5,10},O25:Q25,R25:T25)/(1^2*R25+5^2*S25+10^2*T25)</f>
        <v>1.0392662110042215</v>
      </c>
      <c r="V25" s="2">
        <f t="shared" si="12"/>
        <v>0.60277440238244839</v>
      </c>
    </row>
    <row r="26" spans="1:22" x14ac:dyDescent="0.35">
      <c r="A26">
        <v>0.6</v>
      </c>
      <c r="B26">
        <f t="shared" si="6"/>
        <v>6.0000000000000001E-3</v>
      </c>
      <c r="C26">
        <f t="shared" si="7"/>
        <v>3.0000000000000001E-3</v>
      </c>
      <c r="D26">
        <v>60.41</v>
      </c>
      <c r="E26">
        <v>98.7</v>
      </c>
      <c r="F26">
        <v>99.38</v>
      </c>
      <c r="H26" s="1">
        <f t="shared" si="8"/>
        <v>77.090016666666671</v>
      </c>
      <c r="I26" s="2">
        <f t="shared" si="9"/>
        <v>0.77090016666666672</v>
      </c>
      <c r="J26" s="2">
        <f t="shared" si="0"/>
        <v>0.46254010000000001</v>
      </c>
      <c r="K26" s="3">
        <f t="shared" si="1"/>
        <v>1.0456476167000177</v>
      </c>
      <c r="L26" s="2">
        <f t="shared" si="10"/>
        <v>0.48365395319318788</v>
      </c>
      <c r="M26" s="2"/>
      <c r="O26" s="2">
        <f t="shared" si="2"/>
        <v>1.0434279697992661</v>
      </c>
      <c r="P26" s="2">
        <f t="shared" si="3"/>
        <v>6.9077552789821368</v>
      </c>
      <c r="Q26" s="2">
        <f t="shared" si="4"/>
        <v>6.9077552789821368</v>
      </c>
      <c r="R26" s="2">
        <f t="shared" si="11"/>
        <v>0.12407662761537114</v>
      </c>
      <c r="S26" s="2">
        <f t="shared" si="11"/>
        <v>1.0000000000000004E-6</v>
      </c>
      <c r="T26" s="2">
        <f t="shared" si="11"/>
        <v>1.0000000000000004E-6</v>
      </c>
      <c r="U26" s="2">
        <f>SUMPRODUCT({1,5,10},O26:Q26,R26:T26)/(1^2*R26+5^2*S26+10^2*T26)</f>
        <v>1.0432120936666023</v>
      </c>
      <c r="V26" s="2">
        <f t="shared" si="12"/>
        <v>0.62592725619996137</v>
      </c>
    </row>
    <row r="27" spans="1:22" x14ac:dyDescent="0.35">
      <c r="A27">
        <v>0.62</v>
      </c>
      <c r="B27">
        <f t="shared" si="6"/>
        <v>6.1999999999999998E-3</v>
      </c>
      <c r="C27">
        <f t="shared" si="7"/>
        <v>3.0999999999999999E-3</v>
      </c>
      <c r="D27">
        <v>61.09</v>
      </c>
      <c r="E27">
        <v>99.5</v>
      </c>
      <c r="F27">
        <v>98.7</v>
      </c>
      <c r="H27" s="1">
        <f t="shared" si="8"/>
        <v>77.962750000000014</v>
      </c>
      <c r="I27" s="2">
        <f t="shared" si="9"/>
        <v>0.77962750000000014</v>
      </c>
      <c r="J27" s="2">
        <f t="shared" si="0"/>
        <v>0.48336905000000008</v>
      </c>
      <c r="K27" s="3">
        <f t="shared" si="1"/>
        <v>1.0441101605580259</v>
      </c>
      <c r="L27" s="2">
        <f t="shared" si="10"/>
        <v>0.50469053640428052</v>
      </c>
      <c r="M27" s="2"/>
      <c r="O27" s="2">
        <f t="shared" si="2"/>
        <v>1.0588532220088447</v>
      </c>
      <c r="P27" s="2">
        <f t="shared" si="3"/>
        <v>6.9077552789821368</v>
      </c>
      <c r="Q27" s="2">
        <f t="shared" si="4"/>
        <v>6.9077552789821368</v>
      </c>
      <c r="R27" s="2">
        <f t="shared" ref="R27:T36" si="13">EXP(-2*O27)</f>
        <v>0.12030724371973006</v>
      </c>
      <c r="S27" s="2">
        <f t="shared" si="13"/>
        <v>1.0000000000000004E-6</v>
      </c>
      <c r="T27" s="2">
        <f t="shared" si="13"/>
        <v>1.0000000000000004E-6</v>
      </c>
      <c r="U27" s="2">
        <f>SUMPRODUCT({1,5,10},O27:Q27,R27:T27)/(1^2*R27+5^2*S27+10^2*T27)</f>
        <v>1.0586145789122894</v>
      </c>
      <c r="V27" s="2">
        <f t="shared" si="12"/>
        <v>0.65634103892561946</v>
      </c>
    </row>
    <row r="28" spans="1:22" x14ac:dyDescent="0.35">
      <c r="A28">
        <v>0.64</v>
      </c>
      <c r="B28">
        <f t="shared" si="6"/>
        <v>6.4000000000000003E-3</v>
      </c>
      <c r="C28">
        <f t="shared" si="7"/>
        <v>3.2000000000000002E-3</v>
      </c>
      <c r="D28">
        <v>62.17</v>
      </c>
      <c r="E28">
        <v>99.22</v>
      </c>
      <c r="F28">
        <v>99.09</v>
      </c>
      <c r="H28" s="1">
        <f t="shared" si="8"/>
        <v>79.582416666666674</v>
      </c>
      <c r="I28" s="2">
        <f t="shared" si="9"/>
        <v>0.79582416666666678</v>
      </c>
      <c r="J28" s="2">
        <f t="shared" si="0"/>
        <v>0.50932746666666673</v>
      </c>
      <c r="K28" s="3">
        <f t="shared" si="1"/>
        <v>1.0426728959065277</v>
      </c>
      <c r="L28" s="2">
        <f t="shared" si="10"/>
        <v>0.53106194463406886</v>
      </c>
      <c r="M28" s="2"/>
      <c r="O28" s="2">
        <f t="shared" si="2"/>
        <v>1.086564493504631</v>
      </c>
      <c r="P28" s="2">
        <f t="shared" si="3"/>
        <v>6.9077552789821368</v>
      </c>
      <c r="Q28" s="2">
        <f t="shared" si="4"/>
        <v>6.9077552789821368</v>
      </c>
      <c r="R28" s="2">
        <f t="shared" si="13"/>
        <v>0.11382091497965433</v>
      </c>
      <c r="S28" s="2">
        <f t="shared" si="13"/>
        <v>1.0000000000000004E-6</v>
      </c>
      <c r="T28" s="2">
        <f t="shared" si="13"/>
        <v>1.0000000000000004E-6</v>
      </c>
      <c r="U28" s="2">
        <f>SUMPRODUCT({1,5,10},O28:Q28,R28:T28)/(1^2*R28+5^2*S28+10^2*T28)</f>
        <v>1.086281866150161</v>
      </c>
      <c r="V28" s="2">
        <f t="shared" si="12"/>
        <v>0.69522039433610305</v>
      </c>
    </row>
    <row r="29" spans="1:22" x14ac:dyDescent="0.35">
      <c r="A29">
        <v>0.66</v>
      </c>
      <c r="B29">
        <f t="shared" si="6"/>
        <v>6.6E-3</v>
      </c>
      <c r="C29">
        <f t="shared" si="7"/>
        <v>3.3E-3</v>
      </c>
      <c r="D29">
        <v>62.96</v>
      </c>
      <c r="E29">
        <v>98.68</v>
      </c>
      <c r="F29">
        <v>99.75</v>
      </c>
      <c r="H29" s="1">
        <f t="shared" si="8"/>
        <v>80.818799999999996</v>
      </c>
      <c r="I29" s="2">
        <f t="shared" si="9"/>
        <v>0.80818799999999991</v>
      </c>
      <c r="J29" s="2">
        <f t="shared" si="0"/>
        <v>0.53340407999999995</v>
      </c>
      <c r="K29" s="3">
        <f t="shared" si="1"/>
        <v>1.0413263380148055</v>
      </c>
      <c r="L29" s="2">
        <f t="shared" si="10"/>
        <v>0.55544771730855635</v>
      </c>
      <c r="M29" s="2"/>
      <c r="O29" s="2">
        <f t="shared" si="2"/>
        <v>1.1065020832262382</v>
      </c>
      <c r="P29" s="2">
        <f t="shared" si="3"/>
        <v>6.9077552789821368</v>
      </c>
      <c r="Q29" s="2">
        <f t="shared" si="4"/>
        <v>6.9077552789821368</v>
      </c>
      <c r="R29" s="2">
        <f t="shared" si="13"/>
        <v>0.10937158403714381</v>
      </c>
      <c r="S29" s="2">
        <f t="shared" si="13"/>
        <v>1.0000000000000004E-6</v>
      </c>
      <c r="T29" s="2">
        <f t="shared" si="13"/>
        <v>1.0000000000000004E-6</v>
      </c>
      <c r="U29" s="2">
        <f>SUMPRODUCT({1,5,10},O29:Q29,R29:T29)/(1^2*R29+5^2*S29+10^2*T29)</f>
        <v>1.1061852109555308</v>
      </c>
      <c r="V29" s="2">
        <f t="shared" si="12"/>
        <v>0.73008223923065041</v>
      </c>
    </row>
    <row r="30" spans="1:22" x14ac:dyDescent="0.35">
      <c r="A30">
        <v>0.68</v>
      </c>
      <c r="B30">
        <f t="shared" si="6"/>
        <v>6.8000000000000005E-3</v>
      </c>
      <c r="C30">
        <f t="shared" si="7"/>
        <v>3.4000000000000002E-3</v>
      </c>
      <c r="D30">
        <v>63.6</v>
      </c>
      <c r="E30">
        <v>99.04</v>
      </c>
      <c r="F30">
        <v>98.81</v>
      </c>
      <c r="H30" s="1">
        <f t="shared" si="8"/>
        <v>81.685933333333338</v>
      </c>
      <c r="I30" s="2">
        <f t="shared" si="9"/>
        <v>0.81685933333333338</v>
      </c>
      <c r="J30" s="2">
        <f t="shared" si="0"/>
        <v>0.55546434666666678</v>
      </c>
      <c r="K30" s="3">
        <f t="shared" si="1"/>
        <v>1.0400621627062054</v>
      </c>
      <c r="L30" s="2">
        <f t="shared" si="10"/>
        <v>0.57771744970032279</v>
      </c>
      <c r="M30" s="2"/>
      <c r="O30" s="2">
        <f t="shared" si="2"/>
        <v>1.1224512151760297</v>
      </c>
      <c r="P30" s="2">
        <f t="shared" si="3"/>
        <v>6.9077552789821368</v>
      </c>
      <c r="Q30" s="2">
        <f t="shared" si="4"/>
        <v>6.9077552789821368</v>
      </c>
      <c r="R30" s="2">
        <f t="shared" si="13"/>
        <v>0.10593787619058964</v>
      </c>
      <c r="S30" s="2">
        <f t="shared" si="13"/>
        <v>1.0000000000000004E-6</v>
      </c>
      <c r="T30" s="2">
        <f t="shared" si="13"/>
        <v>1.0000000000000004E-6</v>
      </c>
      <c r="U30" s="2">
        <f>SUMPRODUCT({1,5,10},O30:Q30,R30:T30)/(1^2*R30+5^2*S30+10^2*T30)</f>
        <v>1.1221052876090047</v>
      </c>
      <c r="V30" s="2">
        <f t="shared" si="12"/>
        <v>0.76303159557412326</v>
      </c>
    </row>
    <row r="31" spans="1:22" x14ac:dyDescent="0.35">
      <c r="A31">
        <v>0.7</v>
      </c>
      <c r="B31">
        <f t="shared" si="6"/>
        <v>6.9999999999999993E-3</v>
      </c>
      <c r="C31">
        <f t="shared" si="7"/>
        <v>3.4999999999999996E-3</v>
      </c>
      <c r="D31">
        <v>63.08</v>
      </c>
      <c r="E31">
        <v>99.52</v>
      </c>
      <c r="F31">
        <v>99.23</v>
      </c>
      <c r="H31" s="1">
        <f t="shared" si="8"/>
        <v>80.872799999999998</v>
      </c>
      <c r="I31" s="2">
        <f t="shared" si="9"/>
        <v>0.808728</v>
      </c>
      <c r="J31" s="2">
        <f t="shared" si="0"/>
        <v>0.56610959999999999</v>
      </c>
      <c r="K31" s="3">
        <f t="shared" si="1"/>
        <v>1.0388730341198054</v>
      </c>
      <c r="L31" s="2">
        <f t="shared" si="10"/>
        <v>0.58811599779634938</v>
      </c>
      <c r="M31" s="2"/>
      <c r="O31" s="2">
        <f t="shared" si="2"/>
        <v>1.1032785533428926</v>
      </c>
      <c r="P31" s="2">
        <f t="shared" si="3"/>
        <v>6.9077552789821368</v>
      </c>
      <c r="Q31" s="2">
        <f t="shared" si="4"/>
        <v>6.9077552789821368</v>
      </c>
      <c r="R31" s="2">
        <f t="shared" si="13"/>
        <v>0.1100789870607544</v>
      </c>
      <c r="S31" s="2">
        <f t="shared" si="13"/>
        <v>1.0000000000000004E-6</v>
      </c>
      <c r="T31" s="2">
        <f t="shared" si="13"/>
        <v>1.0000000000000004E-6</v>
      </c>
      <c r="U31" s="2">
        <f>SUMPRODUCT({1,5,10},O31:Q31,R31:T31)/(1^2*R31+5^2*S31+10^2*T31)</f>
        <v>1.1029673714074855</v>
      </c>
      <c r="V31" s="2">
        <f t="shared" si="12"/>
        <v>0.77207715998523974</v>
      </c>
    </row>
    <row r="32" spans="1:22" x14ac:dyDescent="0.35">
      <c r="A32">
        <v>0.72</v>
      </c>
      <c r="B32">
        <f t="shared" si="6"/>
        <v>7.1999999999999998E-3</v>
      </c>
      <c r="C32">
        <f t="shared" si="7"/>
        <v>3.5999999999999999E-3</v>
      </c>
      <c r="D32">
        <v>63.47</v>
      </c>
      <c r="E32">
        <v>99.64</v>
      </c>
      <c r="F32">
        <v>98.96</v>
      </c>
      <c r="H32" s="1">
        <f t="shared" si="8"/>
        <v>81.420349999999999</v>
      </c>
      <c r="I32" s="2">
        <f t="shared" si="9"/>
        <v>0.81420349999999997</v>
      </c>
      <c r="J32" s="2">
        <f t="shared" si="0"/>
        <v>0.58622651999999997</v>
      </c>
      <c r="K32" s="3">
        <f t="shared" si="1"/>
        <v>1.0377524622622101</v>
      </c>
      <c r="L32" s="2">
        <f t="shared" si="10"/>
        <v>0.60835801457340677</v>
      </c>
      <c r="M32" s="2"/>
      <c r="O32" s="2">
        <f t="shared" si="2"/>
        <v>1.1119378703398279</v>
      </c>
      <c r="P32" s="2">
        <f t="shared" si="3"/>
        <v>6.9077552789821368</v>
      </c>
      <c r="Q32" s="2">
        <f t="shared" si="4"/>
        <v>6.9077552789821368</v>
      </c>
      <c r="R32" s="2">
        <f t="shared" si="13"/>
        <v>0.10818898275945073</v>
      </c>
      <c r="S32" s="2">
        <f t="shared" si="13"/>
        <v>1.0000000000000004E-6</v>
      </c>
      <c r="T32" s="2">
        <f t="shared" si="13"/>
        <v>1.0000000000000004E-6</v>
      </c>
      <c r="U32" s="2">
        <f>SUMPRODUCT({1,5,10},O32:Q32,R32:T32)/(1^2*R32+5^2*S32+10^2*T32)</f>
        <v>1.1116112651896293</v>
      </c>
      <c r="V32" s="2">
        <f t="shared" si="12"/>
        <v>0.80036011093653303</v>
      </c>
    </row>
    <row r="33" spans="1:22" x14ac:dyDescent="0.35">
      <c r="A33">
        <v>0.74</v>
      </c>
      <c r="B33">
        <f t="shared" si="6"/>
        <v>7.4000000000000003E-3</v>
      </c>
      <c r="C33">
        <f t="shared" si="7"/>
        <v>3.7000000000000002E-3</v>
      </c>
      <c r="D33">
        <v>64.849999999999994</v>
      </c>
      <c r="E33">
        <v>98.91</v>
      </c>
      <c r="F33">
        <v>99.38</v>
      </c>
      <c r="H33" s="1">
        <f t="shared" si="8"/>
        <v>83.537366666666671</v>
      </c>
      <c r="I33" s="2">
        <f t="shared" si="9"/>
        <v>0.83537366666666668</v>
      </c>
      <c r="J33" s="2">
        <f t="shared" si="0"/>
        <v>0.61817651333333334</v>
      </c>
      <c r="K33" s="3">
        <f t="shared" si="1"/>
        <v>1.0366946845066893</v>
      </c>
      <c r="L33" s="2">
        <f t="shared" si="10"/>
        <v>0.6408603054595452</v>
      </c>
      <c r="M33" s="2"/>
      <c r="O33" s="2">
        <f t="shared" si="2"/>
        <v>1.1516835157044483</v>
      </c>
      <c r="P33" s="2">
        <f t="shared" si="3"/>
        <v>6.9077552789821368</v>
      </c>
      <c r="Q33" s="2">
        <f t="shared" si="4"/>
        <v>6.9077552789821368</v>
      </c>
      <c r="R33" s="2">
        <f t="shared" si="13"/>
        <v>9.9921836721932389E-2</v>
      </c>
      <c r="S33" s="2">
        <f t="shared" si="13"/>
        <v>1.0000000000000004E-6</v>
      </c>
      <c r="T33" s="2">
        <f t="shared" si="13"/>
        <v>1.0000000000000004E-6</v>
      </c>
      <c r="U33" s="2">
        <f>SUMPRODUCT({1,5,10},O33:Q33,R33:T33)/(1^2*R33+5^2*S33+10^2*T33)</f>
        <v>1.1512802634717918</v>
      </c>
      <c r="V33" s="2">
        <f t="shared" si="12"/>
        <v>0.85194739496912597</v>
      </c>
    </row>
    <row r="34" spans="1:22" x14ac:dyDescent="0.35">
      <c r="A34">
        <v>0.76</v>
      </c>
      <c r="B34">
        <f t="shared" si="6"/>
        <v>7.6E-3</v>
      </c>
      <c r="C34">
        <f t="shared" si="7"/>
        <v>3.8E-3</v>
      </c>
      <c r="D34">
        <v>64.36</v>
      </c>
      <c r="E34">
        <v>98.7</v>
      </c>
      <c r="F34">
        <v>99.8</v>
      </c>
      <c r="H34" s="1">
        <f t="shared" si="8"/>
        <v>82.858833333333322</v>
      </c>
      <c r="I34" s="2">
        <f t="shared" si="9"/>
        <v>0.82858833333333326</v>
      </c>
      <c r="J34" s="2">
        <f t="shared" si="0"/>
        <v>0.6297271333333333</v>
      </c>
      <c r="K34" s="3">
        <f t="shared" si="1"/>
        <v>1.0356945664708488</v>
      </c>
      <c r="L34" s="2">
        <f t="shared" si="10"/>
        <v>0.65220497035259695</v>
      </c>
      <c r="M34" s="2"/>
      <c r="O34" s="2">
        <f t="shared" si="2"/>
        <v>1.1334036774242604</v>
      </c>
      <c r="P34" s="2">
        <f t="shared" si="3"/>
        <v>6.9077552789821368</v>
      </c>
      <c r="Q34" s="2">
        <f t="shared" si="4"/>
        <v>6.9077552789821368</v>
      </c>
      <c r="R34" s="2">
        <f t="shared" si="13"/>
        <v>0.10364254630437048</v>
      </c>
      <c r="S34" s="2">
        <f t="shared" si="13"/>
        <v>1.0000000000000004E-6</v>
      </c>
      <c r="T34" s="2">
        <f t="shared" si="13"/>
        <v>1.0000000000000004E-6</v>
      </c>
      <c r="U34" s="2">
        <f>SUMPRODUCT({1,5,10},O34:Q34,R34:T34)/(1^2*R34+5^2*S34+10^2*T34)</f>
        <v>1.1330369044605664</v>
      </c>
      <c r="V34" s="2">
        <f t="shared" si="12"/>
        <v>0.86110804739003044</v>
      </c>
    </row>
    <row r="35" spans="1:22" x14ac:dyDescent="0.35">
      <c r="A35">
        <v>0.78</v>
      </c>
      <c r="B35">
        <f t="shared" si="6"/>
        <v>7.8000000000000005E-3</v>
      </c>
      <c r="C35">
        <f t="shared" si="7"/>
        <v>3.9000000000000003E-3</v>
      </c>
      <c r="D35">
        <v>62.76</v>
      </c>
      <c r="E35">
        <v>99.39</v>
      </c>
      <c r="F35">
        <v>99.17</v>
      </c>
      <c r="H35" s="1">
        <f t="shared" si="8"/>
        <v>80.422049999999999</v>
      </c>
      <c r="I35" s="2">
        <f t="shared" si="9"/>
        <v>0.8042205</v>
      </c>
      <c r="J35" s="2">
        <f t="shared" si="0"/>
        <v>0.62729199000000002</v>
      </c>
      <c r="K35" s="3">
        <f t="shared" si="1"/>
        <v>1.0347475186737758</v>
      </c>
      <c r="L35" s="2">
        <f t="shared" si="10"/>
        <v>0.64908883013643492</v>
      </c>
      <c r="M35" s="2"/>
      <c r="O35" s="2">
        <f t="shared" si="2"/>
        <v>1.082288274121284</v>
      </c>
      <c r="P35" s="2">
        <f t="shared" si="3"/>
        <v>6.9077552789821368</v>
      </c>
      <c r="Q35" s="2">
        <f t="shared" si="4"/>
        <v>6.9077552789821368</v>
      </c>
      <c r="R35" s="2">
        <f t="shared" si="13"/>
        <v>0.11479853594818668</v>
      </c>
      <c r="S35" s="2">
        <f t="shared" si="13"/>
        <v>1.0000000000000004E-6</v>
      </c>
      <c r="T35" s="2">
        <f t="shared" si="13"/>
        <v>1.0000000000000004E-6</v>
      </c>
      <c r="U35" s="2">
        <f>SUMPRODUCT({1,5,10},O35:Q35,R35:T35)/(1^2*R35+5^2*S35+10^2*T35)</f>
        <v>1.0820127021523296</v>
      </c>
      <c r="V35" s="2">
        <f t="shared" si="12"/>
        <v>0.84396990767881708</v>
      </c>
    </row>
    <row r="36" spans="1:22" x14ac:dyDescent="0.35">
      <c r="A36">
        <v>0.8</v>
      </c>
      <c r="B36">
        <f t="shared" si="6"/>
        <v>8.0000000000000002E-3</v>
      </c>
      <c r="C36">
        <f t="shared" si="7"/>
        <v>4.0000000000000001E-3</v>
      </c>
      <c r="D36">
        <v>64.03</v>
      </c>
      <c r="E36">
        <v>99.29</v>
      </c>
      <c r="F36">
        <v>99.22</v>
      </c>
      <c r="H36" s="1">
        <f t="shared" si="8"/>
        <v>82.288300000000007</v>
      </c>
      <c r="I36" s="2">
        <f t="shared" si="9"/>
        <v>0.82288300000000003</v>
      </c>
      <c r="J36" s="2">
        <f t="shared" si="0"/>
        <v>0.65830640000000007</v>
      </c>
      <c r="K36" s="3">
        <f t="shared" si="1"/>
        <v>1.0338494261177782</v>
      </c>
      <c r="L36" s="2">
        <f t="shared" si="10"/>
        <v>0.68058969384966062</v>
      </c>
      <c r="M36" s="2"/>
      <c r="O36" s="2">
        <f t="shared" si="2"/>
        <v>1.1179209776309362</v>
      </c>
      <c r="P36" s="2">
        <f t="shared" si="3"/>
        <v>6.9077552789821368</v>
      </c>
      <c r="Q36" s="2">
        <f t="shared" si="4"/>
        <v>6.9077552789821368</v>
      </c>
      <c r="R36" s="2">
        <f t="shared" si="13"/>
        <v>0.10690208517851879</v>
      </c>
      <c r="S36" s="2">
        <f t="shared" si="13"/>
        <v>1.0000000000000004E-6</v>
      </c>
      <c r="T36" s="2">
        <f t="shared" si="13"/>
        <v>1.0000000000000004E-6</v>
      </c>
      <c r="U36" s="2">
        <f>SUMPRODUCT({1,5,10},O36:Q36,R36:T36)/(1^2*R36+5^2*S36+10^2*T36)</f>
        <v>1.1175834575260124</v>
      </c>
      <c r="V36" s="2">
        <f t="shared" si="12"/>
        <v>0.89406676602080992</v>
      </c>
    </row>
  </sheetData>
  <pageMargins left="0.7" right="0.7" top="0.75" bottom="0.75" header="0.3" footer="0.3"/>
  <pageSetup scale="5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workbookViewId="0">
      <selection sqref="A1:O1"/>
    </sheetView>
  </sheetViews>
  <sheetFormatPr baseColWidth="10" defaultRowHeight="14.5" x14ac:dyDescent="0.35"/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5" t="s">
        <v>7</v>
      </c>
      <c r="F1" s="5" t="s">
        <v>8</v>
      </c>
      <c r="G1" s="5" t="s">
        <v>6</v>
      </c>
      <c r="H1" s="5" t="s">
        <v>177</v>
      </c>
      <c r="I1" s="5" t="s">
        <v>5</v>
      </c>
      <c r="J1" s="5" t="s">
        <v>4</v>
      </c>
      <c r="K1" s="5" t="s">
        <v>178</v>
      </c>
      <c r="L1" s="5" t="s">
        <v>9</v>
      </c>
      <c r="M1" s="5" t="s">
        <v>7</v>
      </c>
      <c r="N1" s="5" t="s">
        <v>8</v>
      </c>
      <c r="O1" s="5" t="s">
        <v>10</v>
      </c>
      <c r="R1" s="5" t="s">
        <v>142</v>
      </c>
      <c r="T1" s="5" t="s">
        <v>143</v>
      </c>
      <c r="W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f t="shared" ref="E2:E33" si="0">EXP($R$2+($R$3-0.42)*LN(A2)+0.42*LN(B2*100)+$R$4*LN(C2))</f>
        <v>4.2955766931368732E-2</v>
      </c>
      <c r="F2">
        <f>D2-E2</f>
        <v>-8.241466931368735E-3</v>
      </c>
      <c r="Q2" s="5" t="s">
        <v>21</v>
      </c>
      <c r="R2">
        <f t="array" ref="R2:R4">MMULT(Q19:S21,U14:U16)</f>
        <v>2.3430832800968062</v>
      </c>
      <c r="S2" s="8" t="s">
        <v>139</v>
      </c>
      <c r="T2">
        <f>SQRT(Q19)*$W$4</f>
        <v>9.176442829797167E-2</v>
      </c>
      <c r="V2" s="5" t="s">
        <v>137</v>
      </c>
      <c r="W2">
        <f>COUNT(G2:G200)</f>
        <v>84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f t="shared" si="0"/>
        <v>5.2543831590616118E-2</v>
      </c>
      <c r="F3">
        <f t="shared" ref="F3:F66" si="1">D3-E3</f>
        <v>-1.2806148257282789E-2</v>
      </c>
      <c r="Q3" s="5" t="s">
        <v>160</v>
      </c>
      <c r="R3">
        <v>1.7197309583363953</v>
      </c>
      <c r="S3" s="8" t="s">
        <v>139</v>
      </c>
      <c r="T3">
        <f>SQRT(R20)*$W$4</f>
        <v>4.4801909351616882E-2</v>
      </c>
      <c r="V3" s="5" t="s">
        <v>11</v>
      </c>
      <c r="W3">
        <f>SUMSQ(O2:O200)</f>
        <v>2.1366528929396097E-2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f t="shared" si="0"/>
        <v>6.3154342726654822E-2</v>
      </c>
      <c r="F4">
        <f t="shared" si="1"/>
        <v>-2.0254742726654819E-2</v>
      </c>
      <c r="Q4" s="5" t="s">
        <v>16</v>
      </c>
      <c r="R4">
        <v>0.39417543548507794</v>
      </c>
      <c r="S4" s="8" t="s">
        <v>139</v>
      </c>
      <c r="T4">
        <f>SQRT(S21)*$W$4</f>
        <v>1.407427934874104E-2</v>
      </c>
      <c r="V4" s="5" t="s">
        <v>12</v>
      </c>
      <c r="W4">
        <f>SQRT(W3/(SUM(G2:G200)-3))</f>
        <v>1.6241437983452147E-2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f t="shared" si="0"/>
        <v>7.4797495843853992E-2</v>
      </c>
      <c r="F5">
        <f t="shared" si="1"/>
        <v>-2.4385489177187331E-2</v>
      </c>
      <c r="Q5" s="5" t="s">
        <v>138</v>
      </c>
      <c r="R5">
        <f>'Figure 3B'!R4</f>
        <v>0.41748160218324415</v>
      </c>
      <c r="S5" s="8"/>
      <c r="T5" s="3" t="s">
        <v>159</v>
      </c>
      <c r="V5" s="5" t="s">
        <v>38</v>
      </c>
      <c r="W5">
        <f>SQRT(SUMSQ(F33:F116)/81)</f>
        <v>1.9076888696410735E-2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f t="shared" si="0"/>
        <v>8.7482758004179081E-2</v>
      </c>
      <c r="F6">
        <f t="shared" si="1"/>
        <v>-2.8084724670845745E-2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f t="shared" si="0"/>
        <v>0.10121897049094954</v>
      </c>
      <c r="F7">
        <f t="shared" si="1"/>
        <v>-3.576132049094953E-2</v>
      </c>
      <c r="Q7" s="5" t="s">
        <v>20</v>
      </c>
      <c r="R7">
        <f>EXP(R2)</f>
        <v>10.41329421877572</v>
      </c>
      <c r="S7" s="8" t="s">
        <v>140</v>
      </c>
      <c r="T7" s="1">
        <f>EXP(T2)</f>
        <v>1.0961065799720962</v>
      </c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f t="shared" si="0"/>
        <v>0.11601443084562556</v>
      </c>
      <c r="F8">
        <f t="shared" si="1"/>
        <v>-4.0480670845625566E-2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f t="shared" si="0"/>
        <v>0.13187695950046235</v>
      </c>
      <c r="F9">
        <f t="shared" si="1"/>
        <v>-4.3733942833795683E-2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f t="shared" si="0"/>
        <v>0.14881395466731817</v>
      </c>
      <c r="F10">
        <f t="shared" si="1"/>
        <v>-4.5200974667318178E-2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f t="shared" si="0"/>
        <v>0.16683243811147358</v>
      </c>
      <c r="F11">
        <f t="shared" si="1"/>
        <v>-5.3962431444806905E-2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f t="shared" si="0"/>
        <v>0.18593909373917844</v>
      </c>
      <c r="F12">
        <f t="shared" si="1"/>
        <v>-5.9238693739178422E-2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f t="shared" si="0"/>
        <v>0.20614030044067302</v>
      </c>
      <c r="F13">
        <f t="shared" si="1"/>
        <v>-5.3959390440673022E-2</v>
      </c>
      <c r="Q13" s="5" t="s">
        <v>98</v>
      </c>
      <c r="U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f t="shared" si="0"/>
        <v>0.22744216028438782</v>
      </c>
      <c r="F14">
        <f t="shared" si="1"/>
        <v>-5.7781313617721153E-2</v>
      </c>
      <c r="Q14">
        <f>SUMPRODUCT($G$2:$G$200,$L$2:$L$200,G$2:G$200)</f>
        <v>4.4239021522997097</v>
      </c>
      <c r="R14">
        <f>SUMPRODUCT($G$2:$G$200,$L$2:$L$200,H$2:H$200)</f>
        <v>-1.9757745014029044</v>
      </c>
      <c r="S14">
        <f>SUMPRODUCT($G$2:$G$200,$L$2:$L$200,J$2:J$200)</f>
        <v>-29.429539275075477</v>
      </c>
      <c r="U14">
        <f>SUMPRODUCT(G2:G200,L2:L200,$K$2:$K$200)</f>
        <v>-4.6326308707945056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f t="shared" si="0"/>
        <v>0.24985052290739679</v>
      </c>
      <c r="F15">
        <f t="shared" si="1"/>
        <v>-6.9309032907396734E-2</v>
      </c>
      <c r="Q15">
        <f>SUMPRODUCT($H$2:$H$200,$L$2:$L$200,G$2:G$200)</f>
        <v>-1.9757745014029044</v>
      </c>
      <c r="R15">
        <f>SUMPRODUCT($H$2:$H$200,$L$2:$L$200,H$2:H$200)</f>
        <v>1.0201927173135201</v>
      </c>
      <c r="S15">
        <f>SUMPRODUCT($H$2:$H$200,$L$2:$L$200,J$2:J$200)</f>
        <v>13.237912759823244</v>
      </c>
      <c r="U15">
        <f>SUMPRODUCT(H2:H200,L2:L200,$K$2:$K$200)</f>
        <v>2.3431128269714021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f t="shared" si="0"/>
        <v>0.27337100676259546</v>
      </c>
      <c r="F16">
        <f t="shared" si="1"/>
        <v>-7.6156446762595503E-2</v>
      </c>
      <c r="Q16">
        <f>SUMPRODUCT($J$2:$J$200,$L$2:$L$200,G$2:G$200)</f>
        <v>-29.429539275075477</v>
      </c>
      <c r="R16">
        <f>SUMPRODUCT($J$2:$J$200,$L$2:$L$200,H$2:H$200)</f>
        <v>13.237912759823244</v>
      </c>
      <c r="S16">
        <f>SUMPRODUCT($J$2:$J$200,$L$2:$L$200,J$2:J$200)</f>
        <v>197.17306995673334</v>
      </c>
      <c r="U16">
        <f>SUMPRODUCT(J2:J200,L2:L200,$K$2:$K$200)</f>
        <v>31.530567696567346</v>
      </c>
    </row>
    <row r="17" spans="1:19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f t="shared" si="0"/>
        <v>0.29800901774497307</v>
      </c>
      <c r="F17">
        <f t="shared" si="1"/>
        <v>-7.6076101078306424E-2</v>
      </c>
    </row>
    <row r="18" spans="1:19" ht="16.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f t="shared" si="0"/>
        <v>0.32376976561463566</v>
      </c>
      <c r="F18">
        <f t="shared" si="1"/>
        <v>-8.1355645614635624E-2</v>
      </c>
      <c r="Q18" s="5" t="s">
        <v>100</v>
      </c>
    </row>
    <row r="19" spans="1:19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f t="shared" si="0"/>
        <v>0.35065827855381781</v>
      </c>
      <c r="F19">
        <f t="shared" si="1"/>
        <v>-9.6211628553817763E-2</v>
      </c>
      <c r="Q19">
        <f t="array" ref="Q19:S21">MINVERSE(Q14:S16)</f>
        <v>31.922711294052881</v>
      </c>
      <c r="R19">
        <v>-1.9895491486722972E-2</v>
      </c>
      <c r="S19">
        <v>4.7660365626099468</v>
      </c>
    </row>
    <row r="20" spans="1:19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f t="shared" si="0"/>
        <v>0.37867941613265022</v>
      </c>
      <c r="F20">
        <f t="shared" si="1"/>
        <v>-0.10897090946598348</v>
      </c>
      <c r="Q20">
        <v>-1.9895491486690384E-2</v>
      </c>
      <c r="R20">
        <v>7.6092891897806956</v>
      </c>
      <c r="S20">
        <v>-0.51384614353734925</v>
      </c>
    </row>
    <row r="21" spans="1:19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f t="shared" si="0"/>
        <v>0.40783788090942574</v>
      </c>
      <c r="F21">
        <f t="shared" si="1"/>
        <v>-0.1206459509094257</v>
      </c>
      <c r="Q21">
        <v>4.7660365626099441</v>
      </c>
      <c r="R21">
        <v>-0.51384614353735425</v>
      </c>
      <c r="S21">
        <v>0.75093678187586532</v>
      </c>
    </row>
    <row r="22" spans="1:19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f t="shared" si="0"/>
        <v>0.43813822885224646</v>
      </c>
      <c r="F22">
        <f t="shared" si="1"/>
        <v>-0.13226882885224645</v>
      </c>
    </row>
    <row r="23" spans="1:19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f t="shared" si="0"/>
        <v>0.46958487873785082</v>
      </c>
      <c r="F23">
        <f t="shared" si="1"/>
        <v>-0.12888144540451746</v>
      </c>
    </row>
    <row r="24" spans="1:19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f t="shared" si="0"/>
        <v>0.50218212065838808</v>
      </c>
      <c r="F24">
        <f t="shared" si="1"/>
        <v>-0.13717305399172142</v>
      </c>
    </row>
    <row r="25" spans="1:19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f t="shared" si="0"/>
        <v>0.53593412374652971</v>
      </c>
      <c r="F25">
        <f t="shared" si="1"/>
        <v>-0.1618632837465297</v>
      </c>
    </row>
    <row r="26" spans="1:19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f t="shared" si="0"/>
        <v>0.57084494321267953</v>
      </c>
      <c r="F26">
        <f t="shared" si="1"/>
        <v>-0.15750240987934616</v>
      </c>
    </row>
    <row r="27" spans="1:19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f t="shared" si="0"/>
        <v>0.6069185267743018</v>
      </c>
      <c r="F27">
        <f t="shared" si="1"/>
        <v>-0.15595111010763513</v>
      </c>
    </row>
    <row r="28" spans="1:19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f t="shared" si="0"/>
        <v>0.64415872054603829</v>
      </c>
      <c r="F28">
        <f t="shared" si="1"/>
        <v>-0.18088444054603831</v>
      </c>
    </row>
    <row r="29" spans="1:19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f t="shared" si="0"/>
        <v>0.6825692744497982</v>
      </c>
      <c r="F29">
        <f t="shared" si="1"/>
        <v>-0.20574645111646495</v>
      </c>
    </row>
    <row r="30" spans="1:19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f t="shared" si="0"/>
        <v>0.72215384719605413</v>
      </c>
      <c r="F30">
        <f t="shared" si="1"/>
        <v>-0.22263802052938747</v>
      </c>
    </row>
    <row r="31" spans="1:19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f t="shared" si="0"/>
        <v>0.76291601088089889</v>
      </c>
      <c r="F31">
        <f t="shared" si="1"/>
        <v>-0.24182232088089883</v>
      </c>
    </row>
    <row r="32" spans="1:19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f t="shared" si="0"/>
        <v>0.8048592552377305</v>
      </c>
      <c r="F32">
        <f t="shared" si="1"/>
        <v>-0.25778218857106372</v>
      </c>
    </row>
    <row r="33" spans="1:15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f t="shared" si="0"/>
        <v>4.2955766931368732E-2</v>
      </c>
      <c r="F33">
        <f t="shared" si="1"/>
        <v>-2.1981400264702061E-2</v>
      </c>
      <c r="G33">
        <v>1</v>
      </c>
      <c r="H33">
        <f t="shared" ref="H33:K64" si="2">LN(A33)</f>
        <v>-1.6094379124341003</v>
      </c>
      <c r="I33">
        <f t="shared" si="2"/>
        <v>-6.2146080984221914</v>
      </c>
      <c r="J33">
        <f t="shared" si="2"/>
        <v>-6.9077552789821368</v>
      </c>
      <c r="K33">
        <f t="shared" si="2"/>
        <v>-3.864454221760937</v>
      </c>
      <c r="L33">
        <f>D33^2</f>
        <v>4.3992405706777798E-4</v>
      </c>
      <c r="M33">
        <f>MMULT(G33:H33,$R$2:$R$3)+J33*$R$4</f>
        <v>-3.1475843687535465</v>
      </c>
      <c r="N33">
        <f t="shared" ref="N33:N96" si="3">K33-M33</f>
        <v>-0.71686985300739048</v>
      </c>
      <c r="O33">
        <f t="shared" ref="O33:O96" si="4">SQRT(L33)*N33</f>
        <v>-1.5035891149256447E-2</v>
      </c>
    </row>
    <row r="34" spans="1:15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f t="shared" ref="E34:E65" si="5">EXP($R$2+($R$3-0.42)*LN(A34)+0.42*LN(B34*100)+$R$4*LN(C34))</f>
        <v>3.9338874528311217E-2</v>
      </c>
      <c r="F34">
        <f t="shared" si="1"/>
        <v>-2.0037341194977885E-2</v>
      </c>
      <c r="G34">
        <v>1</v>
      </c>
      <c r="H34">
        <f t="shared" si="2"/>
        <v>-1.6094379124341003</v>
      </c>
      <c r="I34">
        <f t="shared" si="2"/>
        <v>-6.2146080984221914</v>
      </c>
      <c r="J34">
        <f t="shared" si="2"/>
        <v>-7.1308988302963465</v>
      </c>
      <c r="K34">
        <f t="shared" si="2"/>
        <v>-3.9475707389040982</v>
      </c>
      <c r="L34">
        <f t="shared" ref="L34:L97" si="6">D34^2</f>
        <v>3.7254918901777773E-4</v>
      </c>
      <c r="M34">
        <f t="shared" ref="M34:M97" si="7">MMULT(G34:H34,$R$2:$R$3)+J34*$R$4</f>
        <v>-3.235542075268512</v>
      </c>
      <c r="N34">
        <f t="shared" si="3"/>
        <v>-0.71202866363558615</v>
      </c>
      <c r="O34">
        <f t="shared" si="4"/>
        <v>-1.3743244985451052E-2</v>
      </c>
    </row>
    <row r="35" spans="1:15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f t="shared" si="5"/>
        <v>3.6610918832246445E-2</v>
      </c>
      <c r="F35">
        <f t="shared" si="1"/>
        <v>-1.9292952165579778E-2</v>
      </c>
      <c r="G35">
        <v>1</v>
      </c>
      <c r="H35">
        <f t="shared" si="2"/>
        <v>-1.6094379124341003</v>
      </c>
      <c r="I35">
        <f t="shared" si="2"/>
        <v>-6.2146080984221914</v>
      </c>
      <c r="J35">
        <f t="shared" si="2"/>
        <v>-7.3132203870903014</v>
      </c>
      <c r="K35">
        <f t="shared" si="2"/>
        <v>-4.056010780737993</v>
      </c>
      <c r="L35">
        <f t="shared" si="6"/>
        <v>2.9991196946777779E-4</v>
      </c>
      <c r="M35">
        <f t="shared" si="7"/>
        <v>-3.3074087543160866</v>
      </c>
      <c r="N35">
        <f t="shared" si="3"/>
        <v>-0.74860202642190643</v>
      </c>
      <c r="O35">
        <f t="shared" si="4"/>
        <v>-1.2964264940173695E-2</v>
      </c>
    </row>
    <row r="36" spans="1:15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f t="shared" si="5"/>
        <v>3.4452587838402632E-2</v>
      </c>
      <c r="F36">
        <f t="shared" si="1"/>
        <v>-1.9048554505069301E-2</v>
      </c>
      <c r="G36">
        <v>1</v>
      </c>
      <c r="H36">
        <f t="shared" si="2"/>
        <v>-1.6094379124341003</v>
      </c>
      <c r="I36">
        <f t="shared" si="2"/>
        <v>-6.2146080984221914</v>
      </c>
      <c r="J36">
        <f t="shared" si="2"/>
        <v>-7.4673710669175595</v>
      </c>
      <c r="K36">
        <f t="shared" si="2"/>
        <v>-4.1731258990917137</v>
      </c>
      <c r="L36">
        <f t="shared" si="6"/>
        <v>2.372842429344443E-4</v>
      </c>
      <c r="M36">
        <f t="shared" si="7"/>
        <v>-3.368171165667317</v>
      </c>
      <c r="N36">
        <f t="shared" si="3"/>
        <v>-0.80495473342439672</v>
      </c>
      <c r="O36">
        <f t="shared" si="4"/>
        <v>-1.2399549545493851E-2</v>
      </c>
    </row>
    <row r="37" spans="1:15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f t="shared" si="5"/>
        <v>3.2686080630095975E-2</v>
      </c>
      <c r="F37">
        <f t="shared" si="1"/>
        <v>-1.8991147296762642E-2</v>
      </c>
      <c r="G37">
        <v>1</v>
      </c>
      <c r="H37">
        <f t="shared" si="2"/>
        <v>-1.6094379124341003</v>
      </c>
      <c r="I37">
        <f t="shared" si="2"/>
        <v>-6.2146080984221914</v>
      </c>
      <c r="J37">
        <f t="shared" si="2"/>
        <v>-7.6009024595420822</v>
      </c>
      <c r="K37">
        <f t="shared" si="2"/>
        <v>-4.2907293442356194</v>
      </c>
      <c r="L37">
        <f t="shared" si="6"/>
        <v>1.8755119900444448E-4</v>
      </c>
      <c r="M37">
        <f t="shared" si="7"/>
        <v>-3.420805960506017</v>
      </c>
      <c r="N37">
        <f t="shared" si="3"/>
        <v>-0.86992338372960232</v>
      </c>
      <c r="O37">
        <f t="shared" si="4"/>
        <v>-1.1913542745284656E-2</v>
      </c>
    </row>
    <row r="38" spans="1:15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f t="shared" si="5"/>
        <v>3.1203246350667093E-2</v>
      </c>
      <c r="F38">
        <f t="shared" si="1"/>
        <v>-1.7815313017333759E-2</v>
      </c>
      <c r="G38">
        <v>1</v>
      </c>
      <c r="H38">
        <f t="shared" si="2"/>
        <v>-1.6094379124341003</v>
      </c>
      <c r="I38">
        <f t="shared" si="2"/>
        <v>-6.2146080984221914</v>
      </c>
      <c r="J38">
        <f t="shared" si="2"/>
        <v>-7.718685495198466</v>
      </c>
      <c r="K38">
        <f t="shared" si="2"/>
        <v>-4.3134014752291616</v>
      </c>
      <c r="L38">
        <f t="shared" si="6"/>
        <v>1.7923675893777777E-4</v>
      </c>
      <c r="M38">
        <f t="shared" si="7"/>
        <v>-3.4672331398786267</v>
      </c>
      <c r="N38">
        <f t="shared" si="3"/>
        <v>-0.84616833535053493</v>
      </c>
      <c r="O38">
        <f t="shared" si="4"/>
        <v>-1.1328445262450604E-2</v>
      </c>
    </row>
    <row r="39" spans="1:15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f t="shared" si="5"/>
        <v>2.9933899836639181E-2</v>
      </c>
      <c r="F39">
        <f t="shared" si="1"/>
        <v>-1.6468566503305845E-2</v>
      </c>
      <c r="G39">
        <v>1</v>
      </c>
      <c r="H39">
        <f t="shared" si="2"/>
        <v>-1.6094379124341003</v>
      </c>
      <c r="I39">
        <f t="shared" si="2"/>
        <v>-6.2146080984221914</v>
      </c>
      <c r="J39">
        <f t="shared" si="2"/>
        <v>-7.8240460108562919</v>
      </c>
      <c r="K39">
        <f t="shared" si="2"/>
        <v>-4.3076367974859364</v>
      </c>
      <c r="L39">
        <f t="shared" si="6"/>
        <v>1.8131520177777784E-4</v>
      </c>
      <c r="M39">
        <f t="shared" si="7"/>
        <v>-3.5087636670209825</v>
      </c>
      <c r="N39">
        <f t="shared" si="3"/>
        <v>-0.7988731304649539</v>
      </c>
      <c r="O39">
        <f t="shared" si="4"/>
        <v>-1.0757092992754095E-2</v>
      </c>
    </row>
    <row r="40" spans="1:15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f t="shared" si="5"/>
        <v>2.8830177843601951E-2</v>
      </c>
      <c r="F40">
        <f t="shared" si="1"/>
        <v>-1.5428077843601951E-2</v>
      </c>
      <c r="G40">
        <v>1</v>
      </c>
      <c r="H40">
        <f t="shared" si="2"/>
        <v>-1.6094379124341003</v>
      </c>
      <c r="I40">
        <f t="shared" si="2"/>
        <v>-6.2146080984221914</v>
      </c>
      <c r="J40">
        <f t="shared" si="2"/>
        <v>-7.9193561906606167</v>
      </c>
      <c r="K40">
        <f t="shared" si="2"/>
        <v>-4.3123438678860957</v>
      </c>
      <c r="L40">
        <f t="shared" si="6"/>
        <v>1.7961628441000001E-4</v>
      </c>
      <c r="M40">
        <f t="shared" si="7"/>
        <v>-3.5463325986515133</v>
      </c>
      <c r="N40">
        <f t="shared" si="3"/>
        <v>-0.7660112692345824</v>
      </c>
      <c r="O40">
        <f t="shared" si="4"/>
        <v>-1.0266159631408797E-2</v>
      </c>
    </row>
    <row r="41" spans="1:15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f t="shared" si="5"/>
        <v>2.7858132455291649E-2</v>
      </c>
      <c r="F41">
        <f t="shared" si="1"/>
        <v>-1.5423299121958315E-2</v>
      </c>
      <c r="G41">
        <v>1</v>
      </c>
      <c r="H41">
        <f t="shared" si="2"/>
        <v>-1.6094379124341003</v>
      </c>
      <c r="I41">
        <f t="shared" si="2"/>
        <v>-6.2146080984221914</v>
      </c>
      <c r="J41">
        <f t="shared" si="2"/>
        <v>-8.0063675676502459</v>
      </c>
      <c r="K41">
        <f t="shared" si="2"/>
        <v>-4.3872536048456752</v>
      </c>
      <c r="L41">
        <f t="shared" si="6"/>
        <v>1.5462508002777781E-4</v>
      </c>
      <c r="M41">
        <f t="shared" si="7"/>
        <v>-3.5806303460685567</v>
      </c>
      <c r="N41">
        <f t="shared" si="3"/>
        <v>-0.80662325877711849</v>
      </c>
      <c r="O41">
        <f t="shared" si="4"/>
        <v>-1.0030225785683673E-2</v>
      </c>
    </row>
    <row r="42" spans="1:15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f t="shared" si="5"/>
        <v>2.6992905271671121E-2</v>
      </c>
      <c r="F42">
        <f t="shared" si="1"/>
        <v>-1.4327805271671119E-2</v>
      </c>
      <c r="G42">
        <v>1</v>
      </c>
      <c r="H42">
        <f t="shared" si="2"/>
        <v>-1.6094379124341003</v>
      </c>
      <c r="I42">
        <f t="shared" si="2"/>
        <v>-6.2146080984221914</v>
      </c>
      <c r="J42">
        <f t="shared" si="2"/>
        <v>-8.0864102753237823</v>
      </c>
      <c r="K42">
        <f t="shared" si="2"/>
        <v>-4.3689050997839098</v>
      </c>
      <c r="L42">
        <f t="shared" si="6"/>
        <v>1.6040475801000004E-4</v>
      </c>
      <c r="M42">
        <f t="shared" si="7"/>
        <v>-3.6121812152231776</v>
      </c>
      <c r="N42">
        <f t="shared" si="3"/>
        <v>-0.75672388456073225</v>
      </c>
      <c r="O42">
        <f t="shared" si="4"/>
        <v>-9.5839836703501321E-3</v>
      </c>
    </row>
    <row r="43" spans="1:15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f t="shared" si="5"/>
        <v>2.6215806268823392E-2</v>
      </c>
      <c r="F43">
        <f t="shared" si="1"/>
        <v>-1.2905839602156726E-2</v>
      </c>
      <c r="G43">
        <v>1</v>
      </c>
      <c r="H43">
        <f t="shared" si="2"/>
        <v>-1.6094379124341003</v>
      </c>
      <c r="I43">
        <f t="shared" si="2"/>
        <v>-6.2146080984221914</v>
      </c>
      <c r="J43">
        <f t="shared" si="2"/>
        <v>-8.1605182474775049</v>
      </c>
      <c r="K43">
        <f t="shared" si="2"/>
        <v>-4.3192421509609229</v>
      </c>
      <c r="L43">
        <f t="shared" si="6"/>
        <v>1.7715521266777775E-4</v>
      </c>
      <c r="M43">
        <f t="shared" si="7"/>
        <v>-3.6413927574197871</v>
      </c>
      <c r="N43">
        <f t="shared" si="3"/>
        <v>-0.67784939354113583</v>
      </c>
      <c r="O43">
        <f t="shared" si="4"/>
        <v>-9.022152833052733E-3</v>
      </c>
    </row>
    <row r="44" spans="1:15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f t="shared" si="5"/>
        <v>2.5512466789447505E-2</v>
      </c>
      <c r="F44">
        <f t="shared" si="1"/>
        <v>-1.417953345611417E-2</v>
      </c>
      <c r="G44">
        <v>1</v>
      </c>
      <c r="H44">
        <f t="shared" si="2"/>
        <v>-1.6094379124341003</v>
      </c>
      <c r="I44">
        <f t="shared" si="2"/>
        <v>-6.2146080984221914</v>
      </c>
      <c r="J44">
        <f t="shared" si="2"/>
        <v>-8.2295111189644565</v>
      </c>
      <c r="K44">
        <f t="shared" si="2"/>
        <v>-4.4800423377745844</v>
      </c>
      <c r="L44">
        <f t="shared" si="6"/>
        <v>1.2843537793777782E-4</v>
      </c>
      <c r="M44">
        <f t="shared" si="7"/>
        <v>-3.6685880525835226</v>
      </c>
      <c r="N44">
        <f t="shared" si="3"/>
        <v>-0.81145428519106177</v>
      </c>
      <c r="O44">
        <f t="shared" si="4"/>
        <v>-9.1961573171179586E-3</v>
      </c>
    </row>
    <row r="45" spans="1:15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f t="shared" si="5"/>
        <v>2.4871628265050107E-2</v>
      </c>
      <c r="F45">
        <f t="shared" si="1"/>
        <v>-1.2438828265050106E-2</v>
      </c>
      <c r="G45">
        <v>1</v>
      </c>
      <c r="H45">
        <f t="shared" si="2"/>
        <v>-1.6094379124341003</v>
      </c>
      <c r="I45">
        <f t="shared" si="2"/>
        <v>-6.2146080984221914</v>
      </c>
      <c r="J45">
        <f t="shared" si="2"/>
        <v>-8.2940496401020276</v>
      </c>
      <c r="K45">
        <f t="shared" si="2"/>
        <v>-4.3874171373628723</v>
      </c>
      <c r="L45">
        <f t="shared" si="6"/>
        <v>1.5457451584000002E-4</v>
      </c>
      <c r="M45">
        <f t="shared" si="7"/>
        <v>-3.6940275522584876</v>
      </c>
      <c r="N45">
        <f t="shared" si="3"/>
        <v>-0.69338958510438475</v>
      </c>
      <c r="O45">
        <f t="shared" si="4"/>
        <v>-8.6207740336857949E-3</v>
      </c>
    </row>
    <row r="46" spans="1:15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f t="shared" si="5"/>
        <v>2.4284322803282837E-2</v>
      </c>
      <c r="F46">
        <f t="shared" si="1"/>
        <v>-1.0594789469949505E-2</v>
      </c>
      <c r="G46">
        <v>1</v>
      </c>
      <c r="H46">
        <f t="shared" si="2"/>
        <v>-1.6094379124341003</v>
      </c>
      <c r="I46">
        <f t="shared" si="2"/>
        <v>-6.2146080984221914</v>
      </c>
      <c r="J46">
        <f t="shared" si="2"/>
        <v>-8.3546742619184631</v>
      </c>
      <c r="K46">
        <f t="shared" si="2"/>
        <v>-4.2911237284049895</v>
      </c>
      <c r="L46">
        <f t="shared" si="6"/>
        <v>1.8740332288444441E-4</v>
      </c>
      <c r="M46">
        <f t="shared" si="7"/>
        <v>-3.7179242889640989</v>
      </c>
      <c r="N46">
        <f t="shared" si="3"/>
        <v>-0.57319943944089058</v>
      </c>
      <c r="O46">
        <f t="shared" si="4"/>
        <v>-7.8468328328740525E-3</v>
      </c>
    </row>
    <row r="47" spans="1:15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f t="shared" si="5"/>
        <v>2.3743303844817522E-2</v>
      </c>
      <c r="F47">
        <f t="shared" si="1"/>
        <v>-9.6491038448175224E-3</v>
      </c>
      <c r="G47">
        <v>1</v>
      </c>
      <c r="H47">
        <f t="shared" si="2"/>
        <v>-1.6094379124341003</v>
      </c>
      <c r="I47">
        <f t="shared" si="2"/>
        <v>-6.2146080984221914</v>
      </c>
      <c r="J47">
        <f t="shared" si="2"/>
        <v>-8.4118326757584114</v>
      </c>
      <c r="K47">
        <f t="shared" si="2"/>
        <v>-4.2619919137423432</v>
      </c>
      <c r="L47">
        <f t="shared" si="6"/>
        <v>1.9864647363999999E-4</v>
      </c>
      <c r="M47">
        <f t="shared" si="7"/>
        <v>-3.7404547316310972</v>
      </c>
      <c r="N47">
        <f t="shared" si="3"/>
        <v>-0.521537182111246</v>
      </c>
      <c r="O47">
        <f t="shared" si="4"/>
        <v>-7.3506493521123227E-3</v>
      </c>
    </row>
    <row r="48" spans="1:15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f t="shared" si="5"/>
        <v>2.3242641257036435E-2</v>
      </c>
      <c r="F48">
        <f t="shared" si="1"/>
        <v>-1.0348907923703099E-2</v>
      </c>
      <c r="G48">
        <v>1</v>
      </c>
      <c r="H48">
        <f t="shared" si="2"/>
        <v>-1.6094379124341003</v>
      </c>
      <c r="I48">
        <f t="shared" si="2"/>
        <v>-6.2146080984221914</v>
      </c>
      <c r="J48">
        <f t="shared" si="2"/>
        <v>-8.4658998970286863</v>
      </c>
      <c r="K48">
        <f t="shared" si="2"/>
        <v>-4.3510138737614792</v>
      </c>
      <c r="L48">
        <f t="shared" si="6"/>
        <v>1.6624835927111118E-4</v>
      </c>
      <c r="M48">
        <f t="shared" si="7"/>
        <v>-3.7617667021207755</v>
      </c>
      <c r="N48">
        <f t="shared" si="3"/>
        <v>-0.58924717164070373</v>
      </c>
      <c r="O48">
        <f t="shared" si="4"/>
        <v>-7.5975958985561309E-3</v>
      </c>
    </row>
    <row r="49" spans="1:15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f t="shared" si="5"/>
        <v>2.2777427421953579E-2</v>
      </c>
      <c r="F49">
        <f t="shared" si="1"/>
        <v>-1.0388194088620246E-2</v>
      </c>
      <c r="G49">
        <v>1</v>
      </c>
      <c r="H49">
        <f t="shared" si="2"/>
        <v>-1.6094379124341003</v>
      </c>
      <c r="I49">
        <f t="shared" si="2"/>
        <v>-6.2146080984221914</v>
      </c>
      <c r="J49">
        <f t="shared" si="2"/>
        <v>-8.5171931914162382</v>
      </c>
      <c r="K49">
        <f t="shared" si="2"/>
        <v>-4.390927463114088</v>
      </c>
      <c r="L49">
        <f t="shared" si="6"/>
        <v>1.5349310258777775E-4</v>
      </c>
      <c r="M49">
        <f t="shared" si="7"/>
        <v>-3.781985258773453</v>
      </c>
      <c r="N49">
        <f t="shared" si="3"/>
        <v>-0.60894220434063495</v>
      </c>
      <c r="O49">
        <f t="shared" si="4"/>
        <v>-7.5443270560904725E-3</v>
      </c>
    </row>
    <row r="50" spans="1:15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f t="shared" si="5"/>
        <v>2.2343559991915823E-2</v>
      </c>
      <c r="F50">
        <f t="shared" si="1"/>
        <v>-1.188945999191582E-2</v>
      </c>
      <c r="G50">
        <v>1</v>
      </c>
      <c r="H50">
        <f t="shared" si="2"/>
        <v>-1.6094379124341003</v>
      </c>
      <c r="I50">
        <f t="shared" si="2"/>
        <v>-6.2146080984221914</v>
      </c>
      <c r="J50">
        <f t="shared" si="2"/>
        <v>-8.5659833555856686</v>
      </c>
      <c r="K50">
        <f t="shared" si="2"/>
        <v>-4.560761033020686</v>
      </c>
      <c r="L50">
        <f t="shared" si="6"/>
        <v>1.0928820681000005E-4</v>
      </c>
      <c r="M50">
        <f t="shared" si="7"/>
        <v>-3.8012171429823267</v>
      </c>
      <c r="N50">
        <f t="shared" si="3"/>
        <v>-0.75954389003835932</v>
      </c>
      <c r="O50">
        <f t="shared" si="4"/>
        <v>-7.9403477808500135E-3</v>
      </c>
    </row>
    <row r="51" spans="1:15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f t="shared" si="5"/>
        <v>2.1937578697677165E-2</v>
      </c>
      <c r="F51">
        <f t="shared" si="1"/>
        <v>-1.1724178697677164E-2</v>
      </c>
      <c r="G51">
        <v>1</v>
      </c>
      <c r="H51">
        <f t="shared" si="2"/>
        <v>-1.6094379124341003</v>
      </c>
      <c r="I51">
        <f t="shared" si="2"/>
        <v>-6.2146080984221914</v>
      </c>
      <c r="J51">
        <f t="shared" si="2"/>
        <v>-8.6125033712205621</v>
      </c>
      <c r="K51">
        <f t="shared" si="2"/>
        <v>-4.5840546953840162</v>
      </c>
      <c r="L51">
        <f t="shared" si="6"/>
        <v>1.0431353956000002E-4</v>
      </c>
      <c r="M51">
        <f t="shared" si="7"/>
        <v>-3.8195541904039838</v>
      </c>
      <c r="N51">
        <f t="shared" si="3"/>
        <v>-0.76450050498003241</v>
      </c>
      <c r="O51">
        <f t="shared" si="4"/>
        <v>-7.8081494575630642E-3</v>
      </c>
    </row>
    <row r="52" spans="1:15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f t="shared" si="5"/>
        <v>2.155654096834915E-2</v>
      </c>
      <c r="F52">
        <f t="shared" si="1"/>
        <v>-8.2450076350158163E-3</v>
      </c>
      <c r="G52">
        <v>1</v>
      </c>
      <c r="H52">
        <f t="shared" si="2"/>
        <v>-1.6094379124341003</v>
      </c>
      <c r="I52">
        <f t="shared" si="2"/>
        <v>-6.2146080984221914</v>
      </c>
      <c r="J52">
        <f t="shared" si="2"/>
        <v>-8.6569551337913957</v>
      </c>
      <c r="K52">
        <f t="shared" si="2"/>
        <v>-4.3191244516075074</v>
      </c>
      <c r="L52">
        <f t="shared" si="6"/>
        <v>1.7719691968444445E-4</v>
      </c>
      <c r="M52">
        <f t="shared" si="7"/>
        <v>-3.8370759832734214</v>
      </c>
      <c r="N52">
        <f t="shared" si="3"/>
        <v>-0.48204846833408599</v>
      </c>
      <c r="O52">
        <f t="shared" si="4"/>
        <v>-6.4168042545114639E-3</v>
      </c>
    </row>
    <row r="53" spans="1:15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f t="shared" si="5"/>
        <v>2.1197925882510651E-2</v>
      </c>
      <c r="F53">
        <f t="shared" si="1"/>
        <v>-9.9361258825106536E-3</v>
      </c>
      <c r="G53">
        <v>1</v>
      </c>
      <c r="H53">
        <f t="shared" si="2"/>
        <v>-1.6094379124341003</v>
      </c>
      <c r="I53">
        <f t="shared" si="2"/>
        <v>-6.2146080984221914</v>
      </c>
      <c r="J53">
        <f t="shared" si="2"/>
        <v>-8.6995147482101913</v>
      </c>
      <c r="K53">
        <f t="shared" si="2"/>
        <v>-4.4863388111424207</v>
      </c>
      <c r="L53">
        <f t="shared" si="6"/>
        <v>1.2682813923999993E-4</v>
      </c>
      <c r="M53">
        <f t="shared" si="7"/>
        <v>-3.8538519378210272</v>
      </c>
      <c r="N53">
        <f t="shared" si="3"/>
        <v>-0.63248687332139353</v>
      </c>
      <c r="O53">
        <f t="shared" si="4"/>
        <v>-7.1229406699708682E-3</v>
      </c>
    </row>
    <row r="54" spans="1:15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f t="shared" si="5"/>
        <v>0.14021070156992671</v>
      </c>
      <c r="F54">
        <f t="shared" si="1"/>
        <v>2.2567415096739929E-2</v>
      </c>
      <c r="G54">
        <v>1</v>
      </c>
      <c r="H54">
        <f t="shared" si="2"/>
        <v>-1.0498221244986778</v>
      </c>
      <c r="I54">
        <f t="shared" si="2"/>
        <v>-5.6549923104867688</v>
      </c>
      <c r="J54">
        <f t="shared" si="2"/>
        <v>-6.3481394910467142</v>
      </c>
      <c r="K54">
        <f t="shared" si="2"/>
        <v>-1.8153672529580933</v>
      </c>
      <c r="L54">
        <f t="shared" si="6"/>
        <v>2.6496715265546936E-2</v>
      </c>
      <c r="M54">
        <f t="shared" si="7"/>
        <v>-1.9646089765534154</v>
      </c>
      <c r="N54">
        <f t="shared" si="3"/>
        <v>0.14924172359532206</v>
      </c>
      <c r="O54">
        <f t="shared" si="4"/>
        <v>2.429328669493375E-2</v>
      </c>
    </row>
    <row r="55" spans="1:15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f t="shared" si="5"/>
        <v>0.128404905571781</v>
      </c>
      <c r="F55">
        <f t="shared" si="1"/>
        <v>2.0312136094885663E-2</v>
      </c>
      <c r="G55">
        <v>1</v>
      </c>
      <c r="H55">
        <f t="shared" si="2"/>
        <v>-1.0498221244986778</v>
      </c>
      <c r="I55">
        <f t="shared" si="2"/>
        <v>-5.6549923104867688</v>
      </c>
      <c r="J55">
        <f t="shared" si="2"/>
        <v>-6.5712830423609239</v>
      </c>
      <c r="K55">
        <f t="shared" si="2"/>
        <v>-1.9057098277338036</v>
      </c>
      <c r="L55">
        <f t="shared" si="6"/>
        <v>2.2116758482085067E-2</v>
      </c>
      <c r="M55">
        <f t="shared" si="7"/>
        <v>-2.0525666830683811</v>
      </c>
      <c r="N55">
        <f t="shared" si="3"/>
        <v>0.14685685533457749</v>
      </c>
      <c r="O55">
        <f t="shared" si="4"/>
        <v>2.1840117073827998E-2</v>
      </c>
    </row>
    <row r="56" spans="1:15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f t="shared" si="5"/>
        <v>0.11950066268844418</v>
      </c>
      <c r="F56">
        <f t="shared" si="1"/>
        <v>1.0303078978222482E-2</v>
      </c>
      <c r="G56">
        <v>1</v>
      </c>
      <c r="H56">
        <f t="shared" si="2"/>
        <v>-1.0498221244986778</v>
      </c>
      <c r="I56">
        <f t="shared" si="2"/>
        <v>-5.6549923104867688</v>
      </c>
      <c r="J56">
        <f t="shared" si="2"/>
        <v>-6.7536045991548788</v>
      </c>
      <c r="K56">
        <f t="shared" si="2"/>
        <v>-2.0417316487280308</v>
      </c>
      <c r="L56">
        <f t="shared" si="6"/>
        <v>1.6849011350666736E-2</v>
      </c>
      <c r="M56">
        <f t="shared" si="7"/>
        <v>-2.1244333621159548</v>
      </c>
      <c r="N56">
        <f t="shared" si="3"/>
        <v>8.2701713387923981E-2</v>
      </c>
      <c r="O56">
        <f t="shared" si="4"/>
        <v>1.0734991839996792E-2</v>
      </c>
    </row>
    <row r="57" spans="1:15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f t="shared" si="5"/>
        <v>0.11245571565373137</v>
      </c>
      <c r="F57">
        <f t="shared" si="1"/>
        <v>6.7581343462686377E-3</v>
      </c>
      <c r="G57">
        <v>1</v>
      </c>
      <c r="H57">
        <f t="shared" si="2"/>
        <v>-1.0498221244986778</v>
      </c>
      <c r="I57">
        <f t="shared" si="2"/>
        <v>-5.6549923104867688</v>
      </c>
      <c r="J57">
        <f t="shared" si="2"/>
        <v>-6.9077552789821368</v>
      </c>
      <c r="K57">
        <f t="shared" si="2"/>
        <v>-2.1268363398254033</v>
      </c>
      <c r="L57">
        <f t="shared" si="6"/>
        <v>1.4211942031822503E-2</v>
      </c>
      <c r="M57">
        <f t="shared" si="7"/>
        <v>-2.1851957734671856</v>
      </c>
      <c r="N57">
        <f t="shared" si="3"/>
        <v>5.835943364178231E-2</v>
      </c>
      <c r="O57">
        <f t="shared" si="4"/>
        <v>6.9572527682563905E-3</v>
      </c>
    </row>
    <row r="58" spans="1:15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f t="shared" si="5"/>
        <v>0.10668970953397712</v>
      </c>
      <c r="F58">
        <f t="shared" si="1"/>
        <v>3.5534046602286873E-4</v>
      </c>
      <c r="G58">
        <v>1</v>
      </c>
      <c r="H58">
        <f t="shared" si="2"/>
        <v>-1.0498221244986778</v>
      </c>
      <c r="I58">
        <f t="shared" si="2"/>
        <v>-5.6549923104867688</v>
      </c>
      <c r="J58">
        <f t="shared" si="2"/>
        <v>-7.0412866716066596</v>
      </c>
      <c r="K58">
        <f t="shared" si="2"/>
        <v>-2.234505505090282</v>
      </c>
      <c r="L58">
        <f t="shared" si="6"/>
        <v>1.1458642729502498E-2</v>
      </c>
      <c r="M58">
        <f t="shared" si="7"/>
        <v>-2.2378305683058857</v>
      </c>
      <c r="N58">
        <f t="shared" si="3"/>
        <v>3.325063215603663E-3</v>
      </c>
      <c r="O58">
        <f t="shared" si="4"/>
        <v>3.5593155816745483E-4</v>
      </c>
    </row>
    <row r="59" spans="1:15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f t="shared" si="5"/>
        <v>0.10184963218271388</v>
      </c>
      <c r="F59">
        <f t="shared" si="1"/>
        <v>-4.8472488493805643E-3</v>
      </c>
      <c r="G59">
        <v>1</v>
      </c>
      <c r="H59">
        <f t="shared" si="2"/>
        <v>-1.0498221244986778</v>
      </c>
      <c r="I59">
        <f t="shared" si="2"/>
        <v>-5.6549923104867688</v>
      </c>
      <c r="J59">
        <f t="shared" si="2"/>
        <v>-7.1590697072630434</v>
      </c>
      <c r="K59">
        <f t="shared" si="2"/>
        <v>-2.3330197303338673</v>
      </c>
      <c r="L59">
        <f t="shared" si="6"/>
        <v>9.4094623723469419E-3</v>
      </c>
      <c r="M59">
        <f t="shared" si="7"/>
        <v>-2.2842577476784953</v>
      </c>
      <c r="N59">
        <f t="shared" si="3"/>
        <v>-4.8761982655372016E-2</v>
      </c>
      <c r="O59">
        <f t="shared" si="4"/>
        <v>-4.730028533629747E-3</v>
      </c>
    </row>
    <row r="60" spans="1:15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f t="shared" si="5"/>
        <v>9.7706394196728247E-2</v>
      </c>
      <c r="F60">
        <f t="shared" si="1"/>
        <v>-1.2638019196728245E-2</v>
      </c>
      <c r="G60">
        <v>1</v>
      </c>
      <c r="H60">
        <f t="shared" si="2"/>
        <v>-1.0498221244986778</v>
      </c>
      <c r="I60">
        <f t="shared" si="2"/>
        <v>-5.6549923104867688</v>
      </c>
      <c r="J60">
        <f t="shared" si="2"/>
        <v>-7.2644302229208693</v>
      </c>
      <c r="K60">
        <f t="shared" si="2"/>
        <v>-2.4642999340928573</v>
      </c>
      <c r="L60">
        <f t="shared" si="6"/>
        <v>7.2366284251406251E-3</v>
      </c>
      <c r="M60">
        <f t="shared" si="7"/>
        <v>-2.3257882748208507</v>
      </c>
      <c r="N60">
        <f t="shared" si="3"/>
        <v>-0.13851165927200659</v>
      </c>
      <c r="O60">
        <f t="shared" si="4"/>
        <v>-1.1782961772823284E-2</v>
      </c>
    </row>
    <row r="61" spans="1:15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f t="shared" si="5"/>
        <v>9.4103766516278206E-2</v>
      </c>
      <c r="F61">
        <f t="shared" si="1"/>
        <v>-2.2552274849611545E-2</v>
      </c>
      <c r="G61">
        <v>1</v>
      </c>
      <c r="H61">
        <f t="shared" si="2"/>
        <v>-1.0498221244986778</v>
      </c>
      <c r="I61">
        <f t="shared" si="2"/>
        <v>-5.6549923104867688</v>
      </c>
      <c r="J61">
        <f t="shared" si="2"/>
        <v>-7.359740402725194</v>
      </c>
      <c r="K61">
        <f t="shared" si="2"/>
        <v>-2.6373379253050744</v>
      </c>
      <c r="L61">
        <f t="shared" si="6"/>
        <v>5.1196159597250686E-3</v>
      </c>
      <c r="M61">
        <f t="shared" si="7"/>
        <v>-2.3633572064513819</v>
      </c>
      <c r="N61">
        <f t="shared" si="3"/>
        <v>-0.27398071885369246</v>
      </c>
      <c r="O61">
        <f t="shared" si="4"/>
        <v>-1.9603729121887317E-2</v>
      </c>
    </row>
    <row r="62" spans="1:15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f t="shared" si="5"/>
        <v>9.0930940709895686E-2</v>
      </c>
      <c r="F62">
        <f t="shared" si="1"/>
        <v>-2.7328474043229023E-2</v>
      </c>
      <c r="G62">
        <v>1</v>
      </c>
      <c r="H62">
        <f t="shared" si="2"/>
        <v>-1.0498221244986778</v>
      </c>
      <c r="I62">
        <f t="shared" si="2"/>
        <v>-5.6549923104867688</v>
      </c>
      <c r="J62">
        <f t="shared" si="2"/>
        <v>-7.4467517797148242</v>
      </c>
      <c r="K62">
        <f t="shared" si="2"/>
        <v>-2.7551030253210573</v>
      </c>
      <c r="L62">
        <f t="shared" si="6"/>
        <v>4.0452737660844435E-3</v>
      </c>
      <c r="M62">
        <f t="shared" si="7"/>
        <v>-2.3976549538684253</v>
      </c>
      <c r="N62">
        <f t="shared" si="3"/>
        <v>-0.35744807145263202</v>
      </c>
      <c r="O62">
        <f t="shared" si="4"/>
        <v>-2.2734579049630312E-2</v>
      </c>
    </row>
    <row r="63" spans="1:15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f t="shared" si="5"/>
        <v>8.8106777178451043E-2</v>
      </c>
      <c r="F63">
        <f t="shared" si="1"/>
        <v>-3.4569552178451035E-2</v>
      </c>
      <c r="G63">
        <v>1</v>
      </c>
      <c r="H63">
        <f t="shared" si="2"/>
        <v>-1.0498221244986778</v>
      </c>
      <c r="I63">
        <f t="shared" si="2"/>
        <v>-5.6549923104867688</v>
      </c>
      <c r="J63">
        <f t="shared" si="2"/>
        <v>-7.5267944873883605</v>
      </c>
      <c r="K63">
        <f t="shared" si="2"/>
        <v>-2.9273780726403444</v>
      </c>
      <c r="L63">
        <f t="shared" si="6"/>
        <v>2.8662344607006257E-3</v>
      </c>
      <c r="M63">
        <f t="shared" si="7"/>
        <v>-2.4292058230230467</v>
      </c>
      <c r="N63">
        <f t="shared" si="3"/>
        <v>-0.49817224961729778</v>
      </c>
      <c r="O63">
        <f t="shared" si="4"/>
        <v>-2.6670759816517439E-2</v>
      </c>
    </row>
    <row r="64" spans="1:15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f t="shared" si="5"/>
        <v>8.5570270344510577E-2</v>
      </c>
      <c r="F64">
        <f t="shared" si="1"/>
        <v>-3.2706912011177244E-2</v>
      </c>
      <c r="G64">
        <v>1</v>
      </c>
      <c r="H64">
        <f t="shared" si="2"/>
        <v>-1.0498221244986778</v>
      </c>
      <c r="I64">
        <f t="shared" si="2"/>
        <v>-5.6549923104867688</v>
      </c>
      <c r="J64">
        <f t="shared" si="2"/>
        <v>-7.6009024595420822</v>
      </c>
      <c r="K64">
        <f t="shared" si="2"/>
        <v>-2.9400448392222627</v>
      </c>
      <c r="L64">
        <f t="shared" si="6"/>
        <v>2.7945346542784027E-3</v>
      </c>
      <c r="M64">
        <f t="shared" si="7"/>
        <v>-2.4584173652196561</v>
      </c>
      <c r="N64">
        <f t="shared" si="3"/>
        <v>-0.48162747400260653</v>
      </c>
      <c r="O64">
        <f t="shared" si="4"/>
        <v>-2.5460445741377971E-2</v>
      </c>
    </row>
    <row r="65" spans="1:15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f t="shared" si="5"/>
        <v>8.3274519880953995E-2</v>
      </c>
      <c r="F65">
        <f t="shared" si="1"/>
        <v>-3.4074494880954001E-2</v>
      </c>
      <c r="G65">
        <v>1</v>
      </c>
      <c r="H65">
        <f t="shared" ref="H65:K96" si="8">LN(A65)</f>
        <v>-1.0498221244986778</v>
      </c>
      <c r="I65">
        <f t="shared" si="8"/>
        <v>-5.6549923104867688</v>
      </c>
      <c r="J65">
        <f t="shared" si="8"/>
        <v>-7.6698953310290339</v>
      </c>
      <c r="K65">
        <f t="shared" si="8"/>
        <v>-3.0118611473539225</v>
      </c>
      <c r="L65">
        <f t="shared" si="6"/>
        <v>2.4206424600006246E-3</v>
      </c>
      <c r="M65">
        <f t="shared" si="7"/>
        <v>-2.4856126603833912</v>
      </c>
      <c r="N65">
        <f t="shared" si="3"/>
        <v>-0.52624848697053128</v>
      </c>
      <c r="O65">
        <f t="shared" si="4"/>
        <v>-2.5891438715162311E-2</v>
      </c>
    </row>
    <row r="66" spans="1:15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f t="shared" ref="E66:E97" si="9">EXP($R$2+($R$3-0.42)*LN(A66)+0.42*LN(B66*100)+$R$4*LN(C66))</f>
        <v>8.1182777013404803E-2</v>
      </c>
      <c r="F66">
        <f t="shared" si="1"/>
        <v>-3.3808352013404812E-2</v>
      </c>
      <c r="G66">
        <v>1</v>
      </c>
      <c r="H66">
        <f t="shared" si="8"/>
        <v>-1.0498221244986778</v>
      </c>
      <c r="I66">
        <f t="shared" si="8"/>
        <v>-5.6549923104867688</v>
      </c>
      <c r="J66">
        <f t="shared" si="8"/>
        <v>-7.734433852166605</v>
      </c>
      <c r="K66">
        <f t="shared" si="8"/>
        <v>-3.0496727528563694</v>
      </c>
      <c r="L66">
        <f t="shared" si="6"/>
        <v>2.2443361440806242E-3</v>
      </c>
      <c r="M66">
        <f t="shared" si="7"/>
        <v>-2.5110521600583562</v>
      </c>
      <c r="N66">
        <f t="shared" si="3"/>
        <v>-0.53862059279801322</v>
      </c>
      <c r="O66">
        <f t="shared" si="4"/>
        <v>-2.5516840876965013E-2</v>
      </c>
    </row>
    <row r="67" spans="1:15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f t="shared" si="9"/>
        <v>7.9265769898578892E-2</v>
      </c>
      <c r="F67">
        <f t="shared" ref="F67:F130" si="10">D67-E67</f>
        <v>-3.0573244898578891E-2</v>
      </c>
      <c r="G67">
        <v>1</v>
      </c>
      <c r="H67">
        <f t="shared" si="8"/>
        <v>-1.0498221244986778</v>
      </c>
      <c r="I67">
        <f t="shared" si="8"/>
        <v>-5.6549923104867688</v>
      </c>
      <c r="J67">
        <f t="shared" si="8"/>
        <v>-7.7950584739830395</v>
      </c>
      <c r="K67">
        <f t="shared" si="8"/>
        <v>-3.0222297514342586</v>
      </c>
      <c r="L67">
        <f t="shared" si="6"/>
        <v>2.370961990875625E-3</v>
      </c>
      <c r="M67">
        <f t="shared" si="7"/>
        <v>-2.5349488967639671</v>
      </c>
      <c r="N67">
        <f t="shared" si="3"/>
        <v>-0.48728085467029159</v>
      </c>
      <c r="O67">
        <f t="shared" si="4"/>
        <v>-2.3726935198054539E-2</v>
      </c>
    </row>
    <row r="68" spans="1:15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f t="shared" si="9"/>
        <v>7.7499845247524429E-2</v>
      </c>
      <c r="F68">
        <f t="shared" si="10"/>
        <v>-2.8549486914191118E-2</v>
      </c>
      <c r="G68">
        <v>1</v>
      </c>
      <c r="H68">
        <f t="shared" si="8"/>
        <v>-1.0498221244986778</v>
      </c>
      <c r="I68">
        <f t="shared" si="8"/>
        <v>-5.6549923104867688</v>
      </c>
      <c r="J68">
        <f t="shared" si="8"/>
        <v>-7.8522168878229888</v>
      </c>
      <c r="K68">
        <f t="shared" si="8"/>
        <v>-3.0169485896374511</v>
      </c>
      <c r="L68">
        <f t="shared" si="6"/>
        <v>2.396137580961734E-3</v>
      </c>
      <c r="M68">
        <f t="shared" si="7"/>
        <v>-2.5574793394309658</v>
      </c>
      <c r="N68">
        <f t="shared" si="3"/>
        <v>-0.45946925020648521</v>
      </c>
      <c r="O68">
        <f t="shared" si="4"/>
        <v>-2.2491184440755433E-2</v>
      </c>
    </row>
    <row r="69" spans="1:15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f t="shared" si="9"/>
        <v>7.5865646682410692E-2</v>
      </c>
      <c r="F69">
        <f t="shared" si="10"/>
        <v>-3.5446538349077364E-2</v>
      </c>
      <c r="G69">
        <v>1</v>
      </c>
      <c r="H69">
        <f t="shared" si="8"/>
        <v>-1.0498221244986778</v>
      </c>
      <c r="I69">
        <f t="shared" si="8"/>
        <v>-5.6549923104867688</v>
      </c>
      <c r="J69">
        <f t="shared" si="8"/>
        <v>-7.9062841090932645</v>
      </c>
      <c r="K69">
        <f t="shared" si="8"/>
        <v>-3.2084526272862739</v>
      </c>
      <c r="L69">
        <f t="shared" si="6"/>
        <v>1.6337043184617356E-3</v>
      </c>
      <c r="M69">
        <f t="shared" si="7"/>
        <v>-2.5787913099206445</v>
      </c>
      <c r="N69">
        <f t="shared" si="3"/>
        <v>-0.62966131736562936</v>
      </c>
      <c r="O69">
        <f t="shared" si="4"/>
        <v>-2.5450348999910753E-2</v>
      </c>
    </row>
    <row r="70" spans="1:15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f t="shared" si="9"/>
        <v>7.4347155386440669E-2</v>
      </c>
      <c r="F70">
        <f t="shared" si="10"/>
        <v>-3.9469013719774008E-2</v>
      </c>
      <c r="G70">
        <v>1</v>
      </c>
      <c r="H70">
        <f t="shared" si="8"/>
        <v>-1.0498221244986778</v>
      </c>
      <c r="I70">
        <f t="shared" si="8"/>
        <v>-5.6549923104867688</v>
      </c>
      <c r="J70">
        <f t="shared" si="8"/>
        <v>-7.9575774034808147</v>
      </c>
      <c r="K70">
        <f t="shared" si="8"/>
        <v>-3.3558949592658753</v>
      </c>
      <c r="L70">
        <f t="shared" si="6"/>
        <v>1.216484766120069E-3</v>
      </c>
      <c r="M70">
        <f t="shared" si="7"/>
        <v>-2.5990098665733212</v>
      </c>
      <c r="N70">
        <f t="shared" si="3"/>
        <v>-0.75688509269255411</v>
      </c>
      <c r="O70">
        <f t="shared" si="4"/>
        <v>-2.6398745488319029E-2</v>
      </c>
    </row>
    <row r="71" spans="1:15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f t="shared" si="9"/>
        <v>7.2930981002890929E-2</v>
      </c>
      <c r="F71">
        <f t="shared" si="10"/>
        <v>-2.9054514336224267E-2</v>
      </c>
      <c r="G71">
        <v>1</v>
      </c>
      <c r="H71">
        <f t="shared" si="8"/>
        <v>-1.0498221244986778</v>
      </c>
      <c r="I71">
        <f t="shared" si="8"/>
        <v>-5.6549923104867688</v>
      </c>
      <c r="J71">
        <f t="shared" si="8"/>
        <v>-8.0063675676502459</v>
      </c>
      <c r="K71">
        <f t="shared" si="8"/>
        <v>-3.1263771694547255</v>
      </c>
      <c r="L71">
        <f t="shared" si="6"/>
        <v>1.9251443271511106E-3</v>
      </c>
      <c r="M71">
        <f t="shared" si="7"/>
        <v>-2.6182417507821958</v>
      </c>
      <c r="N71">
        <f t="shared" si="3"/>
        <v>-0.50813541867252976</v>
      </c>
      <c r="O71">
        <f t="shared" si="4"/>
        <v>-2.2295186759537962E-2</v>
      </c>
    </row>
    <row r="72" spans="1:15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f t="shared" si="9"/>
        <v>7.1605828964972126E-2</v>
      </c>
      <c r="F72">
        <f t="shared" si="10"/>
        <v>-3.3966245631638796E-2</v>
      </c>
      <c r="G72">
        <v>1</v>
      </c>
      <c r="H72">
        <f t="shared" si="8"/>
        <v>-1.0498221244986778</v>
      </c>
      <c r="I72">
        <f t="shared" si="8"/>
        <v>-5.6549923104867688</v>
      </c>
      <c r="J72">
        <f t="shared" si="8"/>
        <v>-8.0528875832851394</v>
      </c>
      <c r="K72">
        <f t="shared" si="8"/>
        <v>-3.2796990341101466</v>
      </c>
      <c r="L72">
        <f t="shared" si="6"/>
        <v>1.4167382335069443E-3</v>
      </c>
      <c r="M72">
        <f t="shared" si="7"/>
        <v>-2.6365787982038524</v>
      </c>
      <c r="N72">
        <f t="shared" si="3"/>
        <v>-0.64312023590629419</v>
      </c>
      <c r="O72">
        <f t="shared" si="4"/>
        <v>-2.420677771274795E-2</v>
      </c>
    </row>
    <row r="73" spans="1:15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f t="shared" si="9"/>
        <v>7.0362094510433099E-2</v>
      </c>
      <c r="F73">
        <f t="shared" si="10"/>
        <v>-2.8655744510433102E-2</v>
      </c>
      <c r="G73">
        <v>1</v>
      </c>
      <c r="H73">
        <f t="shared" si="8"/>
        <v>-1.0498221244986778</v>
      </c>
      <c r="I73">
        <f t="shared" si="8"/>
        <v>-5.6549923104867688</v>
      </c>
      <c r="J73">
        <f t="shared" si="8"/>
        <v>-8.097339345855973</v>
      </c>
      <c r="K73">
        <f t="shared" si="8"/>
        <v>-3.177101883593068</v>
      </c>
      <c r="L73">
        <f t="shared" si="6"/>
        <v>1.7394196303224998E-3</v>
      </c>
      <c r="M73">
        <f t="shared" si="7"/>
        <v>-2.6541005910732896</v>
      </c>
      <c r="N73">
        <f t="shared" si="3"/>
        <v>-0.52300129251977845</v>
      </c>
      <c r="O73">
        <f t="shared" si="4"/>
        <v>-2.181247495628226E-2</v>
      </c>
    </row>
    <row r="74" spans="1:15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f t="shared" si="9"/>
        <v>6.9191549171100375E-2</v>
      </c>
      <c r="F74">
        <f t="shared" si="10"/>
        <v>-2.8394849171100384E-2</v>
      </c>
      <c r="G74">
        <v>1</v>
      </c>
      <c r="H74">
        <f t="shared" si="8"/>
        <v>-1.0498221244986778</v>
      </c>
      <c r="I74">
        <f t="shared" si="8"/>
        <v>-5.6549923104867688</v>
      </c>
      <c r="J74">
        <f t="shared" si="8"/>
        <v>-8.1398989602747687</v>
      </c>
      <c r="K74">
        <f t="shared" si="8"/>
        <v>-3.1991540831961163</v>
      </c>
      <c r="L74">
        <f t="shared" si="6"/>
        <v>1.6643707308899992E-3</v>
      </c>
      <c r="M74">
        <f t="shared" si="7"/>
        <v>-2.6708765456208958</v>
      </c>
      <c r="N74">
        <f t="shared" si="3"/>
        <v>-0.52827753757522045</v>
      </c>
      <c r="O74">
        <f t="shared" si="4"/>
        <v>-2.1551980217194993E-2</v>
      </c>
    </row>
    <row r="75" spans="1:15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f t="shared" si="9"/>
        <v>0.29800901774497307</v>
      </c>
      <c r="F75">
        <f t="shared" si="10"/>
        <v>2.6013482255026976E-2</v>
      </c>
      <c r="G75">
        <v>1</v>
      </c>
      <c r="H75">
        <f t="shared" si="8"/>
        <v>-0.69314718055994529</v>
      </c>
      <c r="I75">
        <f t="shared" si="8"/>
        <v>-5.2983173665480363</v>
      </c>
      <c r="J75">
        <f t="shared" si="8"/>
        <v>-5.9914645471079817</v>
      </c>
      <c r="K75">
        <f t="shared" si="8"/>
        <v>-1.1269423211565168</v>
      </c>
      <c r="L75">
        <f t="shared" si="6"/>
        <v>0.10499058050625003</v>
      </c>
      <c r="M75">
        <f t="shared" si="7"/>
        <v>-1.2106315320454126</v>
      </c>
      <c r="N75">
        <f t="shared" si="3"/>
        <v>8.3689210888895804E-2</v>
      </c>
      <c r="O75">
        <f t="shared" si="4"/>
        <v>2.7117187335247244E-2</v>
      </c>
    </row>
    <row r="76" spans="1:15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f t="shared" si="9"/>
        <v>0.27291654170918134</v>
      </c>
      <c r="F76">
        <f t="shared" si="10"/>
        <v>3.8709124957485297E-2</v>
      </c>
      <c r="G76">
        <v>1</v>
      </c>
      <c r="H76">
        <f t="shared" si="8"/>
        <v>-0.69314718055994529</v>
      </c>
      <c r="I76">
        <f t="shared" si="8"/>
        <v>-5.2983173665480363</v>
      </c>
      <c r="J76">
        <f t="shared" si="8"/>
        <v>-6.2146080984221914</v>
      </c>
      <c r="K76">
        <f t="shared" si="8"/>
        <v>-1.1659525978172647</v>
      </c>
      <c r="L76">
        <f t="shared" si="6"/>
        <v>9.7110556125444419E-2</v>
      </c>
      <c r="M76">
        <f t="shared" si="7"/>
        <v>-1.2985892385603781</v>
      </c>
      <c r="N76">
        <f t="shared" si="3"/>
        <v>0.13263664074311343</v>
      </c>
      <c r="O76">
        <f t="shared" si="4"/>
        <v>4.1332981595999879E-2</v>
      </c>
    </row>
    <row r="77" spans="1:15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f t="shared" si="9"/>
        <v>0.25399113412107005</v>
      </c>
      <c r="F77">
        <f t="shared" si="10"/>
        <v>3.7547032545596604E-2</v>
      </c>
      <c r="G77">
        <v>1</v>
      </c>
      <c r="H77">
        <f t="shared" si="8"/>
        <v>-0.69314718055994529</v>
      </c>
      <c r="I77">
        <f t="shared" si="8"/>
        <v>-5.2983173665480363</v>
      </c>
      <c r="J77">
        <f t="shared" si="8"/>
        <v>-6.3969296552161463</v>
      </c>
      <c r="K77">
        <f t="shared" si="8"/>
        <v>-1.2325843498013105</v>
      </c>
      <c r="L77">
        <f t="shared" si="6"/>
        <v>8.4994502623361098E-2</v>
      </c>
      <c r="M77">
        <f t="shared" si="7"/>
        <v>-1.3704559176079527</v>
      </c>
      <c r="N77">
        <f t="shared" si="3"/>
        <v>0.13787156780664223</v>
      </c>
      <c r="O77">
        <f t="shared" si="4"/>
        <v>4.0194824113807495E-2</v>
      </c>
    </row>
    <row r="78" spans="1:15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f t="shared" si="9"/>
        <v>0.23901754278765064</v>
      </c>
      <c r="F78">
        <f t="shared" si="10"/>
        <v>8.3142072123493505E-3</v>
      </c>
      <c r="G78">
        <v>1</v>
      </c>
      <c r="H78">
        <f t="shared" si="8"/>
        <v>-0.69314718055994529</v>
      </c>
      <c r="I78">
        <f t="shared" si="8"/>
        <v>-5.2983173665480363</v>
      </c>
      <c r="J78">
        <f t="shared" si="8"/>
        <v>-6.5510803350434044</v>
      </c>
      <c r="K78">
        <f t="shared" si="8"/>
        <v>-1.3970247261206075</v>
      </c>
      <c r="L78">
        <f t="shared" si="6"/>
        <v>6.1172994558062493E-2</v>
      </c>
      <c r="M78">
        <f t="shared" si="7"/>
        <v>-1.4312183289591831</v>
      </c>
      <c r="N78">
        <f t="shared" si="3"/>
        <v>3.4193602838575643E-2</v>
      </c>
      <c r="O78">
        <f t="shared" si="4"/>
        <v>8.4571636288698817E-3</v>
      </c>
    </row>
    <row r="79" spans="1:15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f t="shared" si="9"/>
        <v>0.22676225983977596</v>
      </c>
      <c r="F79">
        <f t="shared" si="10"/>
        <v>9.8190682689069941E-4</v>
      </c>
      <c r="G79">
        <v>1</v>
      </c>
      <c r="H79">
        <f t="shared" si="8"/>
        <v>-0.69314718055994529</v>
      </c>
      <c r="I79">
        <f t="shared" si="8"/>
        <v>-5.2983173665480363</v>
      </c>
      <c r="J79">
        <f t="shared" si="8"/>
        <v>-6.6846117276679271</v>
      </c>
      <c r="K79">
        <f t="shared" si="8"/>
        <v>-1.4795323560497042</v>
      </c>
      <c r="L79">
        <f t="shared" si="6"/>
        <v>5.1867405450694445E-2</v>
      </c>
      <c r="M79">
        <f t="shared" si="7"/>
        <v>-1.4838531237978831</v>
      </c>
      <c r="N79">
        <f t="shared" si="3"/>
        <v>4.3207677481789108E-3</v>
      </c>
      <c r="O79">
        <f t="shared" si="4"/>
        <v>9.8402965016921597E-4</v>
      </c>
    </row>
    <row r="80" spans="1:15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f t="shared" si="9"/>
        <v>0.21647498018772821</v>
      </c>
      <c r="F80">
        <f t="shared" si="10"/>
        <v>-2.0283968543949038E-3</v>
      </c>
      <c r="G80">
        <v>1</v>
      </c>
      <c r="H80">
        <f t="shared" si="8"/>
        <v>-0.69314718055994529</v>
      </c>
      <c r="I80">
        <f t="shared" si="8"/>
        <v>-5.2983173665480363</v>
      </c>
      <c r="J80">
        <f t="shared" si="8"/>
        <v>-6.8023947633243109</v>
      </c>
      <c r="K80">
        <f t="shared" si="8"/>
        <v>-1.539694600375902</v>
      </c>
      <c r="L80">
        <f t="shared" si="6"/>
        <v>4.5987337103340263E-2</v>
      </c>
      <c r="M80">
        <f t="shared" si="7"/>
        <v>-1.5302803031704928</v>
      </c>
      <c r="N80">
        <f t="shared" si="3"/>
        <v>-9.4142972054092056E-3</v>
      </c>
      <c r="O80">
        <f t="shared" si="4"/>
        <v>-2.0188638701845521E-3</v>
      </c>
    </row>
    <row r="81" spans="1:15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f t="shared" si="9"/>
        <v>0.20766878872971409</v>
      </c>
      <c r="F81">
        <f t="shared" si="10"/>
        <v>-1.6139553963807618E-3</v>
      </c>
      <c r="G81">
        <v>1</v>
      </c>
      <c r="H81">
        <f t="shared" si="8"/>
        <v>-0.69314718055994529</v>
      </c>
      <c r="I81">
        <f t="shared" si="8"/>
        <v>-5.2983173665480363</v>
      </c>
      <c r="J81">
        <f t="shared" si="8"/>
        <v>-6.9077552789821368</v>
      </c>
      <c r="K81">
        <f t="shared" si="8"/>
        <v>-1.5796129643827208</v>
      </c>
      <c r="L81">
        <f t="shared" si="6"/>
        <v>4.2458594340027772E-2</v>
      </c>
      <c r="M81">
        <f t="shared" si="7"/>
        <v>-1.5718108303128486</v>
      </c>
      <c r="N81">
        <f t="shared" si="3"/>
        <v>-7.8021340698721797E-3</v>
      </c>
      <c r="O81">
        <f t="shared" si="4"/>
        <v>-1.6076674354118337E-3</v>
      </c>
    </row>
    <row r="82" spans="1:15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f t="shared" si="9"/>
        <v>0.20001163043629872</v>
      </c>
      <c r="F82">
        <f t="shared" si="10"/>
        <v>1.0409528970345694E-3</v>
      </c>
      <c r="G82">
        <v>1</v>
      </c>
      <c r="H82">
        <f t="shared" si="8"/>
        <v>-0.69314718055994529</v>
      </c>
      <c r="I82">
        <f t="shared" si="8"/>
        <v>-5.2983173665480363</v>
      </c>
      <c r="J82">
        <f t="shared" si="8"/>
        <v>-7.0030654587864616</v>
      </c>
      <c r="K82">
        <f t="shared" si="8"/>
        <v>-1.6041887965130817</v>
      </c>
      <c r="L82">
        <f t="shared" si="6"/>
        <v>4.0422141265006928E-2</v>
      </c>
      <c r="M82">
        <f t="shared" si="7"/>
        <v>-1.6093797619433794</v>
      </c>
      <c r="N82">
        <f t="shared" si="3"/>
        <v>5.1909654302977337E-3</v>
      </c>
      <c r="O82">
        <f t="shared" si="4"/>
        <v>1.0436570097553874E-3</v>
      </c>
    </row>
    <row r="83" spans="1:15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f t="shared" si="9"/>
        <v>0.19326798896350852</v>
      </c>
      <c r="F83">
        <f t="shared" si="10"/>
        <v>-9.7890563017516419E-4</v>
      </c>
      <c r="G83">
        <v>1</v>
      </c>
      <c r="H83">
        <f t="shared" si="8"/>
        <v>-0.69314718055994529</v>
      </c>
      <c r="I83">
        <f t="shared" si="8"/>
        <v>-5.2983173665480363</v>
      </c>
      <c r="J83">
        <f t="shared" si="8"/>
        <v>-7.0900768357760917</v>
      </c>
      <c r="K83">
        <f t="shared" si="8"/>
        <v>-1.6487553969362441</v>
      </c>
      <c r="L83">
        <f t="shared" si="6"/>
        <v>3.697509156917362E-2</v>
      </c>
      <c r="M83">
        <f t="shared" si="7"/>
        <v>-1.6436775093604232</v>
      </c>
      <c r="N83">
        <f t="shared" si="3"/>
        <v>-5.0778875758208386E-3</v>
      </c>
      <c r="O83">
        <f t="shared" si="4"/>
        <v>-9.7642234722431138E-4</v>
      </c>
    </row>
    <row r="84" spans="1:15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f t="shared" si="9"/>
        <v>0.18726540720239207</v>
      </c>
      <c r="F84">
        <f t="shared" si="10"/>
        <v>-1.9686823869058762E-2</v>
      </c>
      <c r="G84">
        <v>1</v>
      </c>
      <c r="H84">
        <f t="shared" si="8"/>
        <v>-0.69314718055994529</v>
      </c>
      <c r="I84">
        <f t="shared" si="8"/>
        <v>-5.2983173665480363</v>
      </c>
      <c r="J84">
        <f t="shared" si="8"/>
        <v>-7.1701195434496281</v>
      </c>
      <c r="K84">
        <f t="shared" si="8"/>
        <v>-1.7863028835065966</v>
      </c>
      <c r="L84">
        <f t="shared" si="6"/>
        <v>2.8082581592006935E-2</v>
      </c>
      <c r="M84">
        <f t="shared" si="7"/>
        <v>-1.6752283785150441</v>
      </c>
      <c r="N84">
        <f t="shared" si="3"/>
        <v>-0.11107450499155247</v>
      </c>
      <c r="O84">
        <f t="shared" si="4"/>
        <v>-1.8613708190935621E-2</v>
      </c>
    </row>
    <row r="85" spans="1:15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f t="shared" si="9"/>
        <v>0.18187422163936268</v>
      </c>
      <c r="F85">
        <f t="shared" si="10"/>
        <v>-1.655547163936269E-2</v>
      </c>
      <c r="G85">
        <v>1</v>
      </c>
      <c r="H85">
        <f t="shared" si="8"/>
        <v>-0.69314718055994529</v>
      </c>
      <c r="I85">
        <f t="shared" si="8"/>
        <v>-5.2983173665480363</v>
      </c>
      <c r="J85">
        <f t="shared" si="8"/>
        <v>-7.2442275156033498</v>
      </c>
      <c r="K85">
        <f t="shared" si="8"/>
        <v>-1.7998798504608273</v>
      </c>
      <c r="L85">
        <f t="shared" si="6"/>
        <v>2.7330289101562495E-2</v>
      </c>
      <c r="M85">
        <f t="shared" si="7"/>
        <v>-1.7044399207116536</v>
      </c>
      <c r="N85">
        <f t="shared" si="3"/>
        <v>-9.5439929749173702E-2</v>
      </c>
      <c r="O85">
        <f t="shared" si="4"/>
        <v>-1.577800988622121E-2</v>
      </c>
    </row>
    <row r="86" spans="1:15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f t="shared" si="9"/>
        <v>0.17699474858223047</v>
      </c>
      <c r="F86">
        <f t="shared" si="10"/>
        <v>-1.4708248582230438E-2</v>
      </c>
      <c r="G86">
        <v>1</v>
      </c>
      <c r="H86">
        <f t="shared" si="8"/>
        <v>-0.69314718055994529</v>
      </c>
      <c r="I86">
        <f t="shared" si="8"/>
        <v>-5.2983173665480363</v>
      </c>
      <c r="J86">
        <f t="shared" si="8"/>
        <v>-7.3132203870903014</v>
      </c>
      <c r="K86">
        <f t="shared" si="8"/>
        <v>-1.8183919872187779</v>
      </c>
      <c r="L86">
        <f t="shared" si="6"/>
        <v>2.6336908082250008E-2</v>
      </c>
      <c r="M86">
        <f t="shared" si="7"/>
        <v>-1.7316352158753887</v>
      </c>
      <c r="N86">
        <f t="shared" si="3"/>
        <v>-8.6756771343389216E-2</v>
      </c>
      <c r="O86">
        <f t="shared" si="4"/>
        <v>-1.4079452772618937E-2</v>
      </c>
    </row>
    <row r="87" spans="1:15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f t="shared" si="9"/>
        <v>0.17254888082496445</v>
      </c>
      <c r="F87">
        <f t="shared" si="10"/>
        <v>-5.4338808249644599E-3</v>
      </c>
      <c r="G87">
        <v>1</v>
      </c>
      <c r="H87">
        <f t="shared" si="8"/>
        <v>-0.69314718055994529</v>
      </c>
      <c r="I87">
        <f t="shared" si="8"/>
        <v>-5.2983173665480363</v>
      </c>
      <c r="J87">
        <f t="shared" si="8"/>
        <v>-7.3777589082278725</v>
      </c>
      <c r="K87">
        <f t="shared" si="8"/>
        <v>-1.7890730808027475</v>
      </c>
      <c r="L87">
        <f t="shared" si="6"/>
        <v>2.7927423224999994E-2</v>
      </c>
      <c r="M87">
        <f t="shared" si="7"/>
        <v>-1.7570747155503537</v>
      </c>
      <c r="N87">
        <f t="shared" si="3"/>
        <v>-3.1998365252393857E-2</v>
      </c>
      <c r="O87">
        <f t="shared" si="4"/>
        <v>-5.3474068091537985E-3</v>
      </c>
    </row>
    <row r="88" spans="1:15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f t="shared" si="9"/>
        <v>0.16847440290778135</v>
      </c>
      <c r="F88">
        <f t="shared" si="10"/>
        <v>1.6388470922186482E-3</v>
      </c>
      <c r="G88">
        <v>1</v>
      </c>
      <c r="H88">
        <f t="shared" si="8"/>
        <v>-0.69314718055994529</v>
      </c>
      <c r="I88">
        <f t="shared" si="8"/>
        <v>-5.2983173665480363</v>
      </c>
      <c r="J88">
        <f t="shared" si="8"/>
        <v>-7.438383530044308</v>
      </c>
      <c r="K88">
        <f t="shared" si="8"/>
        <v>-1.7712908872583335</v>
      </c>
      <c r="L88">
        <f t="shared" si="6"/>
        <v>2.8938517825562497E-2</v>
      </c>
      <c r="M88">
        <f t="shared" si="7"/>
        <v>-1.7809714522559654</v>
      </c>
      <c r="N88">
        <f t="shared" si="3"/>
        <v>9.6805649976319241E-3</v>
      </c>
      <c r="O88">
        <f t="shared" si="4"/>
        <v>1.6467923735834088E-3</v>
      </c>
    </row>
    <row r="89" spans="1:15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f t="shared" si="9"/>
        <v>0.16472104125435652</v>
      </c>
      <c r="F89">
        <f t="shared" si="10"/>
        <v>-4.5545412543565034E-3</v>
      </c>
      <c r="G89">
        <v>1</v>
      </c>
      <c r="H89">
        <f t="shared" si="8"/>
        <v>-0.69314718055994529</v>
      </c>
      <c r="I89">
        <f t="shared" si="8"/>
        <v>-5.2983173665480363</v>
      </c>
      <c r="J89">
        <f t="shared" si="8"/>
        <v>-7.4955419438842563</v>
      </c>
      <c r="K89">
        <f t="shared" si="8"/>
        <v>-1.8315413798231672</v>
      </c>
      <c r="L89">
        <f t="shared" si="6"/>
        <v>2.5653307722250007E-2</v>
      </c>
      <c r="M89">
        <f t="shared" si="7"/>
        <v>-1.8035018949229633</v>
      </c>
      <c r="N89">
        <f t="shared" si="3"/>
        <v>-2.8039484900203915E-2</v>
      </c>
      <c r="O89">
        <f t="shared" si="4"/>
        <v>-4.4909861582685109E-3</v>
      </c>
    </row>
    <row r="90" spans="1:15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f t="shared" si="9"/>
        <v>0.16124765510239497</v>
      </c>
      <c r="F90">
        <f t="shared" si="10"/>
        <v>5.2174282309383202E-3</v>
      </c>
      <c r="G90">
        <v>1</v>
      </c>
      <c r="H90">
        <f t="shared" si="8"/>
        <v>-0.69314718055994529</v>
      </c>
      <c r="I90">
        <f t="shared" si="8"/>
        <v>-5.2983173665480363</v>
      </c>
      <c r="J90">
        <f t="shared" si="8"/>
        <v>-7.5496091651545321</v>
      </c>
      <c r="K90">
        <f t="shared" si="8"/>
        <v>-1.7929697012635044</v>
      </c>
      <c r="L90">
        <f t="shared" si="6"/>
        <v>2.7710623969173596E-2</v>
      </c>
      <c r="M90">
        <f t="shared" si="7"/>
        <v>-1.8248138654126425</v>
      </c>
      <c r="N90">
        <f t="shared" si="3"/>
        <v>3.1844164149138043E-2</v>
      </c>
      <c r="O90">
        <f t="shared" si="4"/>
        <v>5.300941438766609E-3</v>
      </c>
    </row>
    <row r="91" spans="1:15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f t="shared" si="9"/>
        <v>0.15802019746542828</v>
      </c>
      <c r="F91">
        <f t="shared" si="10"/>
        <v>1.898469201238373E-3</v>
      </c>
      <c r="G91">
        <v>1</v>
      </c>
      <c r="H91">
        <f t="shared" si="8"/>
        <v>-0.69314718055994529</v>
      </c>
      <c r="I91">
        <f t="shared" si="8"/>
        <v>-5.2983173665480363</v>
      </c>
      <c r="J91">
        <f t="shared" si="8"/>
        <v>-7.6009024595420822</v>
      </c>
      <c r="K91">
        <f t="shared" si="8"/>
        <v>-1.8330899263268341</v>
      </c>
      <c r="L91">
        <f t="shared" si="6"/>
        <v>2.5573979948444441E-2</v>
      </c>
      <c r="M91">
        <f t="shared" si="7"/>
        <v>-1.8450324220653191</v>
      </c>
      <c r="N91">
        <f t="shared" si="3"/>
        <v>1.1942495738485048E-2</v>
      </c>
      <c r="O91">
        <f t="shared" si="4"/>
        <v>1.9098279951708774E-3</v>
      </c>
    </row>
    <row r="92" spans="1:15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f t="shared" si="9"/>
        <v>0.1550102079833717</v>
      </c>
      <c r="F92">
        <f t="shared" si="10"/>
        <v>3.2007920166282899E-3</v>
      </c>
      <c r="G92">
        <v>1</v>
      </c>
      <c r="H92">
        <f t="shared" si="8"/>
        <v>-0.69314718055994529</v>
      </c>
      <c r="I92">
        <f t="shared" si="8"/>
        <v>-5.2983173665480363</v>
      </c>
      <c r="J92">
        <f t="shared" si="8"/>
        <v>-7.6496926237115144</v>
      </c>
      <c r="K92">
        <f t="shared" si="8"/>
        <v>-1.8438256938281639</v>
      </c>
      <c r="L92">
        <f t="shared" si="6"/>
        <v>2.5030720520999996E-2</v>
      </c>
      <c r="M92">
        <f t="shared" si="7"/>
        <v>-1.8642643062741937</v>
      </c>
      <c r="N92">
        <f t="shared" si="3"/>
        <v>2.0438612446029847E-2</v>
      </c>
      <c r="O92">
        <f t="shared" si="4"/>
        <v>3.233613313698828E-3</v>
      </c>
    </row>
    <row r="93" spans="1:15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f t="shared" si="9"/>
        <v>0.15219368076568304</v>
      </c>
      <c r="F93">
        <f t="shared" si="10"/>
        <v>2.3606525676503343E-3</v>
      </c>
      <c r="G93">
        <v>1</v>
      </c>
      <c r="H93">
        <f t="shared" si="8"/>
        <v>-0.69314718055994529</v>
      </c>
      <c r="I93">
        <f t="shared" si="8"/>
        <v>-5.2983173665480363</v>
      </c>
      <c r="J93">
        <f t="shared" si="8"/>
        <v>-7.696212639346407</v>
      </c>
      <c r="K93">
        <f t="shared" si="8"/>
        <v>-1.867209572406052</v>
      </c>
      <c r="L93">
        <f t="shared" si="6"/>
        <v>2.3887041952111124E-2</v>
      </c>
      <c r="M93">
        <f t="shared" si="7"/>
        <v>-1.8826013536958499</v>
      </c>
      <c r="N93">
        <f t="shared" si="3"/>
        <v>1.5391781289797901E-2</v>
      </c>
      <c r="O93">
        <f t="shared" si="4"/>
        <v>2.3788664960571887E-3</v>
      </c>
    </row>
    <row r="94" spans="1:15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f t="shared" si="9"/>
        <v>0.14955020149496623</v>
      </c>
      <c r="F94">
        <f t="shared" si="10"/>
        <v>1.2066318383670838E-3</v>
      </c>
      <c r="G94">
        <v>1</v>
      </c>
      <c r="H94">
        <f t="shared" si="8"/>
        <v>-0.69314718055994529</v>
      </c>
      <c r="I94">
        <f t="shared" si="8"/>
        <v>-5.2983173665480363</v>
      </c>
      <c r="J94">
        <f t="shared" si="8"/>
        <v>-7.7406644019172406</v>
      </c>
      <c r="K94">
        <f t="shared" si="8"/>
        <v>-1.8920871154911658</v>
      </c>
      <c r="L94">
        <f t="shared" si="6"/>
        <v>2.2727622796694439E-2</v>
      </c>
      <c r="M94">
        <f t="shared" si="7"/>
        <v>-1.9001231465652875</v>
      </c>
      <c r="N94">
        <f t="shared" si="3"/>
        <v>8.0360310741216523E-3</v>
      </c>
      <c r="O94">
        <f t="shared" si="4"/>
        <v>1.2114865973028453E-3</v>
      </c>
    </row>
    <row r="95" spans="1:15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f t="shared" si="9"/>
        <v>0.14706228108022862</v>
      </c>
      <c r="F95">
        <f t="shared" si="10"/>
        <v>-4.3057810802286101E-3</v>
      </c>
      <c r="G95">
        <v>1</v>
      </c>
      <c r="H95">
        <f t="shared" si="8"/>
        <v>-0.69314718055994529</v>
      </c>
      <c r="I95">
        <f t="shared" si="8"/>
        <v>-5.2983173665480363</v>
      </c>
      <c r="J95">
        <f t="shared" si="8"/>
        <v>-7.7832240163360371</v>
      </c>
      <c r="K95">
        <f t="shared" si="8"/>
        <v>-1.9466148973320525</v>
      </c>
      <c r="L95">
        <f t="shared" si="6"/>
        <v>2.0379418292250002E-2</v>
      </c>
      <c r="M95">
        <f t="shared" si="7"/>
        <v>-1.9168991011128937</v>
      </c>
      <c r="N95">
        <f t="shared" si="3"/>
        <v>-2.9715796219158763E-2</v>
      </c>
      <c r="O95">
        <f t="shared" si="4"/>
        <v>-4.2421230629603379E-3</v>
      </c>
    </row>
    <row r="96" spans="1:15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f t="shared" si="9"/>
        <v>0.6069185267743018</v>
      </c>
      <c r="F96">
        <f t="shared" si="10"/>
        <v>-4.7156993440968686E-2</v>
      </c>
      <c r="G96">
        <v>1</v>
      </c>
      <c r="H96">
        <f t="shared" si="8"/>
        <v>-0.35667494393873245</v>
      </c>
      <c r="I96">
        <f t="shared" si="8"/>
        <v>-4.9618451299268242</v>
      </c>
      <c r="J96">
        <f t="shared" si="8"/>
        <v>-5.6549923104867688</v>
      </c>
      <c r="K96">
        <f t="shared" si="8"/>
        <v>-0.58024441927903736</v>
      </c>
      <c r="L96">
        <f t="shared" si="6"/>
        <v>0.3133329741996842</v>
      </c>
      <c r="M96">
        <f t="shared" si="7"/>
        <v>-0.49936071970841933</v>
      </c>
      <c r="N96">
        <f t="shared" si="3"/>
        <v>-8.0883699570618028E-2</v>
      </c>
      <c r="O96">
        <f t="shared" si="4"/>
        <v>-4.5275583693321804E-2</v>
      </c>
    </row>
    <row r="97" spans="1:15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f t="shared" si="9"/>
        <v>0.55581574906643127</v>
      </c>
      <c r="F97">
        <f t="shared" si="10"/>
        <v>-9.9311323997646195E-3</v>
      </c>
      <c r="G97">
        <v>1</v>
      </c>
      <c r="H97">
        <f t="shared" ref="H97:K116" si="11">LN(A97)</f>
        <v>-0.35667494393873245</v>
      </c>
      <c r="I97">
        <f t="shared" si="11"/>
        <v>-4.9618451299268242</v>
      </c>
      <c r="J97">
        <f t="shared" si="11"/>
        <v>-5.8781358618009785</v>
      </c>
      <c r="K97">
        <f t="shared" si="11"/>
        <v>-0.60534765035578575</v>
      </c>
      <c r="L97">
        <f t="shared" si="6"/>
        <v>0.2979900147133136</v>
      </c>
      <c r="M97">
        <f t="shared" si="7"/>
        <v>-0.58731842622338482</v>
      </c>
      <c r="N97">
        <f t="shared" ref="N97:N116" si="12">K97-M97</f>
        <v>-1.8029224132400934E-2</v>
      </c>
      <c r="O97">
        <f t="shared" ref="O97:O116" si="13">SQRT(L97)*N97</f>
        <v>-9.8418761043130992E-3</v>
      </c>
    </row>
    <row r="98" spans="1:15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f t="shared" ref="E98:E129" si="14">EXP($R$2+($R$3-0.42)*LN(A98)+0.42*LN(B98*100)+$R$4*LN(C98))</f>
        <v>0.51727268557494588</v>
      </c>
      <c r="F98">
        <f t="shared" si="10"/>
        <v>-7.4475189082792159E-3</v>
      </c>
      <c r="G98">
        <v>1</v>
      </c>
      <c r="H98">
        <f t="shared" si="11"/>
        <v>-0.35667494393873245</v>
      </c>
      <c r="I98">
        <f t="shared" si="11"/>
        <v>-4.9618451299268242</v>
      </c>
      <c r="J98">
        <f t="shared" si="11"/>
        <v>-6.0604574185949334</v>
      </c>
      <c r="K98">
        <f t="shared" si="11"/>
        <v>-0.6736874224942192</v>
      </c>
      <c r="L98">
        <f t="shared" ref="L98:L116" si="15">D98^2</f>
        <v>0.25992170056669445</v>
      </c>
      <c r="M98">
        <f t="shared" ref="M98:M116" si="16">MMULT(G98:H98,$R$2:$R$3)+J98*$R$4</f>
        <v>-0.65918510527095941</v>
      </c>
      <c r="N98">
        <f t="shared" si="12"/>
        <v>-1.4502317223259786E-2</v>
      </c>
      <c r="O98">
        <f t="shared" si="13"/>
        <v>-7.3936462954012913E-3</v>
      </c>
    </row>
    <row r="99" spans="1:15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f t="shared" si="14"/>
        <v>0.48677780303291385</v>
      </c>
      <c r="F99">
        <f t="shared" si="10"/>
        <v>-8.3049363662472953E-3</v>
      </c>
      <c r="G99">
        <v>1</v>
      </c>
      <c r="H99">
        <f t="shared" si="11"/>
        <v>-0.35667494393873245</v>
      </c>
      <c r="I99">
        <f t="shared" si="11"/>
        <v>-4.9618451299268242</v>
      </c>
      <c r="J99">
        <f t="shared" si="11"/>
        <v>-6.2146080984221914</v>
      </c>
      <c r="K99">
        <f t="shared" si="11"/>
        <v>-0.7371557746777595</v>
      </c>
      <c r="L99">
        <f t="shared" si="15"/>
        <v>0.22893628413621767</v>
      </c>
      <c r="M99">
        <f t="shared" si="16"/>
        <v>-0.71994751662218937</v>
      </c>
      <c r="N99">
        <f t="shared" si="12"/>
        <v>-1.7208258055570136E-2</v>
      </c>
      <c r="O99">
        <f t="shared" si="13"/>
        <v>-8.2336845621883998E-3</v>
      </c>
    </row>
    <row r="100" spans="1:15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f t="shared" si="14"/>
        <v>0.4618189667929597</v>
      </c>
      <c r="F100">
        <f t="shared" si="10"/>
        <v>-1.2395283459626483E-2</v>
      </c>
      <c r="G100">
        <v>1</v>
      </c>
      <c r="H100">
        <f t="shared" si="11"/>
        <v>-0.35667494393873245</v>
      </c>
      <c r="I100">
        <f t="shared" si="11"/>
        <v>-4.9618451299268242</v>
      </c>
      <c r="J100">
        <f t="shared" si="11"/>
        <v>-6.3481394910467142</v>
      </c>
      <c r="K100">
        <f t="shared" si="11"/>
        <v>-0.79978922072334147</v>
      </c>
      <c r="L100">
        <f t="shared" si="15"/>
        <v>0.20198164714090017</v>
      </c>
      <c r="M100">
        <f t="shared" si="16"/>
        <v>-0.77258231146088985</v>
      </c>
      <c r="N100">
        <f t="shared" si="12"/>
        <v>-2.7206909262451617E-2</v>
      </c>
      <c r="O100">
        <f t="shared" si="13"/>
        <v>-1.2227429372846786E-2</v>
      </c>
    </row>
    <row r="101" spans="1:15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f t="shared" si="14"/>
        <v>0.44086812222395722</v>
      </c>
      <c r="F101">
        <f t="shared" si="10"/>
        <v>-7.7298222239572389E-3</v>
      </c>
      <c r="G101">
        <v>1</v>
      </c>
      <c r="H101">
        <f t="shared" si="11"/>
        <v>-0.35667494393873245</v>
      </c>
      <c r="I101">
        <f t="shared" si="11"/>
        <v>-4.9618451299268242</v>
      </c>
      <c r="J101">
        <f t="shared" si="11"/>
        <v>-6.465922526703098</v>
      </c>
      <c r="K101">
        <f t="shared" si="11"/>
        <v>-0.83669820243871484</v>
      </c>
      <c r="L101">
        <f t="shared" si="15"/>
        <v>0.18760878692688998</v>
      </c>
      <c r="M101">
        <f t="shared" si="16"/>
        <v>-0.81900949083349905</v>
      </c>
      <c r="N101">
        <f t="shared" si="12"/>
        <v>-1.768871160521579E-2</v>
      </c>
      <c r="O101">
        <f t="shared" si="13"/>
        <v>-7.6616584738734379E-3</v>
      </c>
    </row>
    <row r="102" spans="1:15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f t="shared" si="14"/>
        <v>0.42293362887663105</v>
      </c>
      <c r="F102">
        <f t="shared" si="10"/>
        <v>-2.5846788766310524E-3</v>
      </c>
      <c r="G102">
        <v>1</v>
      </c>
      <c r="H102">
        <f t="shared" si="11"/>
        <v>-0.35667494393873245</v>
      </c>
      <c r="I102">
        <f t="shared" si="11"/>
        <v>-4.9618451299268242</v>
      </c>
      <c r="J102">
        <f t="shared" si="11"/>
        <v>-6.5712830423609239</v>
      </c>
      <c r="K102">
        <f t="shared" si="11"/>
        <v>-0.86667007932235229</v>
      </c>
      <c r="L102">
        <f t="shared" si="15"/>
        <v>0.17669323976610249</v>
      </c>
      <c r="M102">
        <f t="shared" si="16"/>
        <v>-0.86054001797585533</v>
      </c>
      <c r="N102">
        <f t="shared" si="12"/>
        <v>-6.1300613464969622E-3</v>
      </c>
      <c r="O102">
        <f t="shared" si="13"/>
        <v>-2.5767648504355844E-3</v>
      </c>
    </row>
    <row r="103" spans="1:15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f t="shared" si="14"/>
        <v>0.40733923087524482</v>
      </c>
      <c r="F103">
        <f t="shared" si="10"/>
        <v>-1.4305808752448357E-3</v>
      </c>
      <c r="G103">
        <v>1</v>
      </c>
      <c r="H103">
        <f t="shared" si="11"/>
        <v>-0.35667494393873245</v>
      </c>
      <c r="I103">
        <f t="shared" si="11"/>
        <v>-4.9618451299268242</v>
      </c>
      <c r="J103">
        <f t="shared" si="11"/>
        <v>-6.6665932221652495</v>
      </c>
      <c r="K103">
        <f t="shared" si="11"/>
        <v>-0.90162714469670202</v>
      </c>
      <c r="L103">
        <f t="shared" si="15"/>
        <v>0.16476183214482248</v>
      </c>
      <c r="M103">
        <f t="shared" si="16"/>
        <v>-0.8981089496063861</v>
      </c>
      <c r="N103">
        <f t="shared" si="12"/>
        <v>-3.5181950903159231E-3</v>
      </c>
      <c r="O103">
        <f t="shared" si="13"/>
        <v>-1.4280658195467643E-3</v>
      </c>
    </row>
    <row r="104" spans="1:15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f t="shared" si="14"/>
        <v>0.39360528088027391</v>
      </c>
      <c r="F104">
        <f t="shared" si="10"/>
        <v>6.8105857863927644E-3</v>
      </c>
      <c r="G104">
        <v>1</v>
      </c>
      <c r="H104">
        <f t="shared" si="11"/>
        <v>-0.35667494393873245</v>
      </c>
      <c r="I104">
        <f t="shared" si="11"/>
        <v>-4.9618451299268242</v>
      </c>
      <c r="J104">
        <f t="shared" si="11"/>
        <v>-6.7536045991548788</v>
      </c>
      <c r="K104">
        <f t="shared" si="11"/>
        <v>-0.9152516052865749</v>
      </c>
      <c r="L104">
        <f t="shared" si="15"/>
        <v>0.16033286627841778</v>
      </c>
      <c r="M104">
        <f t="shared" si="16"/>
        <v>-0.93240669702342949</v>
      </c>
      <c r="N104">
        <f t="shared" si="12"/>
        <v>1.7155091736854589E-2</v>
      </c>
      <c r="O104">
        <f t="shared" si="13"/>
        <v>6.8691709255588023E-3</v>
      </c>
    </row>
    <row r="105" spans="1:15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f t="shared" si="14"/>
        <v>0.38138055658546488</v>
      </c>
      <c r="F105">
        <f t="shared" si="10"/>
        <v>1.6384060081201801E-2</v>
      </c>
      <c r="G105">
        <v>1</v>
      </c>
      <c r="H105">
        <f t="shared" si="11"/>
        <v>-0.35667494393873245</v>
      </c>
      <c r="I105">
        <f t="shared" si="11"/>
        <v>-4.9618451299268242</v>
      </c>
      <c r="J105">
        <f t="shared" si="11"/>
        <v>-6.8336473068284151</v>
      </c>
      <c r="K105">
        <f t="shared" si="11"/>
        <v>-0.92189486406316257</v>
      </c>
      <c r="L105">
        <f t="shared" si="15"/>
        <v>0.15821669027198029</v>
      </c>
      <c r="M105">
        <f t="shared" si="16"/>
        <v>-0.96395756617805084</v>
      </c>
      <c r="N105">
        <f t="shared" si="12"/>
        <v>4.2062702114888273E-2</v>
      </c>
      <c r="O105">
        <f t="shared" si="13"/>
        <v>1.6731054582692723E-2</v>
      </c>
    </row>
    <row r="106" spans="1:15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f t="shared" si="14"/>
        <v>0.37040098816756989</v>
      </c>
      <c r="F106">
        <f t="shared" si="10"/>
        <v>2.1336161832430145E-2</v>
      </c>
      <c r="G106">
        <v>1</v>
      </c>
      <c r="H106">
        <f t="shared" si="11"/>
        <v>-0.35667494393873245</v>
      </c>
      <c r="I106">
        <f t="shared" si="11"/>
        <v>-4.9618451299268242</v>
      </c>
      <c r="J106">
        <f t="shared" si="11"/>
        <v>-6.9077552789821368</v>
      </c>
      <c r="K106">
        <f t="shared" si="11"/>
        <v>-0.93716419981557775</v>
      </c>
      <c r="L106">
        <f t="shared" si="15"/>
        <v>0.15345799469012253</v>
      </c>
      <c r="M106">
        <f t="shared" si="16"/>
        <v>-0.99316910837465988</v>
      </c>
      <c r="N106">
        <f t="shared" si="12"/>
        <v>5.6004908559082134E-2</v>
      </c>
      <c r="O106">
        <f t="shared" si="13"/>
        <v>2.1939203264945445E-2</v>
      </c>
    </row>
    <row r="107" spans="1:15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f t="shared" si="14"/>
        <v>0.36046356203973406</v>
      </c>
      <c r="F107">
        <f t="shared" si="10"/>
        <v>2.1424354626932596E-2</v>
      </c>
      <c r="G107">
        <v>1</v>
      </c>
      <c r="H107">
        <f t="shared" si="11"/>
        <v>-0.35667494393873245</v>
      </c>
      <c r="I107">
        <f t="shared" si="11"/>
        <v>-4.9618451299268242</v>
      </c>
      <c r="J107">
        <f t="shared" si="11"/>
        <v>-6.9767481504690885</v>
      </c>
      <c r="K107">
        <f t="shared" si="11"/>
        <v>-0.96262812529661046</v>
      </c>
      <c r="L107">
        <f t="shared" si="15"/>
        <v>0.14583838089600695</v>
      </c>
      <c r="M107">
        <f t="shared" si="16"/>
        <v>-1.020364403538395</v>
      </c>
      <c r="N107">
        <f t="shared" si="12"/>
        <v>5.7736278241784511E-2</v>
      </c>
      <c r="O107">
        <f t="shared" si="13"/>
        <v>2.2048787013842084E-2</v>
      </c>
    </row>
    <row r="108" spans="1:15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f t="shared" si="14"/>
        <v>0.3514092068061539</v>
      </c>
      <c r="F108">
        <f t="shared" si="10"/>
        <v>1.7314859860512732E-2</v>
      </c>
      <c r="G108">
        <v>1</v>
      </c>
      <c r="H108">
        <f t="shared" si="11"/>
        <v>-0.35667494393873245</v>
      </c>
      <c r="I108">
        <f t="shared" si="11"/>
        <v>-4.9618451299268242</v>
      </c>
      <c r="J108">
        <f t="shared" si="11"/>
        <v>-7.0412866716066596</v>
      </c>
      <c r="K108">
        <f t="shared" si="11"/>
        <v>-0.99770670148483087</v>
      </c>
      <c r="L108">
        <f t="shared" si="15"/>
        <v>0.13595743733920443</v>
      </c>
      <c r="M108">
        <f t="shared" si="16"/>
        <v>-1.0458039032133599</v>
      </c>
      <c r="N108">
        <f t="shared" si="12"/>
        <v>4.8097201728529049E-2</v>
      </c>
      <c r="O108">
        <f t="shared" si="13"/>
        <v>1.7734595816630259E-2</v>
      </c>
    </row>
    <row r="109" spans="1:15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f t="shared" si="14"/>
        <v>0.34311121584741255</v>
      </c>
      <c r="F109">
        <f t="shared" si="10"/>
        <v>9.244867485920738E-3</v>
      </c>
      <c r="G109">
        <v>1</v>
      </c>
      <c r="H109">
        <f t="shared" si="11"/>
        <v>-0.35667494393873245</v>
      </c>
      <c r="I109">
        <f t="shared" si="11"/>
        <v>-4.9618451299268242</v>
      </c>
      <c r="J109">
        <f t="shared" si="11"/>
        <v>-7.101911293423095</v>
      </c>
      <c r="K109">
        <f t="shared" si="11"/>
        <v>-1.0431130143281082</v>
      </c>
      <c r="L109">
        <f t="shared" si="15"/>
        <v>0.12415480946200691</v>
      </c>
      <c r="M109">
        <f t="shared" si="16"/>
        <v>-1.0697006399189717</v>
      </c>
      <c r="N109">
        <f t="shared" si="12"/>
        <v>2.6587625590863473E-2</v>
      </c>
      <c r="O109">
        <f t="shared" si="13"/>
        <v>9.3683116183297544E-3</v>
      </c>
    </row>
    <row r="110" spans="1:15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f t="shared" si="14"/>
        <v>0.33546720311791456</v>
      </c>
      <c r="F110">
        <f t="shared" si="10"/>
        <v>1.1366696882085414E-2</v>
      </c>
      <c r="G110">
        <v>1</v>
      </c>
      <c r="H110">
        <f t="shared" si="11"/>
        <v>-0.35667494393873245</v>
      </c>
      <c r="I110">
        <f t="shared" si="11"/>
        <v>-4.9618451299268242</v>
      </c>
      <c r="J110">
        <f t="shared" si="11"/>
        <v>-7.1590697072630434</v>
      </c>
      <c r="K110">
        <f t="shared" si="11"/>
        <v>-1.0589092879880029</v>
      </c>
      <c r="L110">
        <f t="shared" si="15"/>
        <v>0.12029375418920998</v>
      </c>
      <c r="M110">
        <f t="shared" si="16"/>
        <v>-1.0922310825859696</v>
      </c>
      <c r="N110">
        <f t="shared" si="12"/>
        <v>3.3321794597966692E-2</v>
      </c>
      <c r="O110">
        <f t="shared" si="13"/>
        <v>1.1557127975411719E-2</v>
      </c>
    </row>
    <row r="111" spans="1:15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f t="shared" si="14"/>
        <v>0.3283933822576654</v>
      </c>
      <c r="F111">
        <f t="shared" si="10"/>
        <v>8.828817742334627E-3</v>
      </c>
      <c r="G111">
        <v>1</v>
      </c>
      <c r="H111">
        <f t="shared" si="11"/>
        <v>-0.35667494393873245</v>
      </c>
      <c r="I111">
        <f t="shared" si="11"/>
        <v>-4.9618451299268242</v>
      </c>
      <c r="J111">
        <f t="shared" si="11"/>
        <v>-7.2131369285333191</v>
      </c>
      <c r="K111">
        <f t="shared" si="11"/>
        <v>-1.0870132187226182</v>
      </c>
      <c r="L111">
        <f t="shared" si="15"/>
        <v>0.11371881217284002</v>
      </c>
      <c r="M111">
        <f t="shared" si="16"/>
        <v>-1.1135430530756487</v>
      </c>
      <c r="N111">
        <f t="shared" si="12"/>
        <v>2.6529834353030468E-2</v>
      </c>
      <c r="O111">
        <f t="shared" si="13"/>
        <v>8.9464491061645116E-3</v>
      </c>
    </row>
    <row r="112" spans="1:15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f t="shared" si="14"/>
        <v>0.32182041393249011</v>
      </c>
      <c r="F112">
        <f t="shared" si="10"/>
        <v>-3.2819139324901103E-3</v>
      </c>
      <c r="G112">
        <v>1</v>
      </c>
      <c r="H112">
        <f t="shared" si="11"/>
        <v>-0.35667494393873245</v>
      </c>
      <c r="I112">
        <f t="shared" si="11"/>
        <v>-4.9618451299268242</v>
      </c>
      <c r="J112">
        <f t="shared" si="11"/>
        <v>-7.2644302229208693</v>
      </c>
      <c r="K112">
        <f t="shared" si="11"/>
        <v>-1.1440119321543321</v>
      </c>
      <c r="L112">
        <f t="shared" si="15"/>
        <v>0.10146677598225</v>
      </c>
      <c r="M112">
        <f t="shared" si="16"/>
        <v>-1.1337616097283254</v>
      </c>
      <c r="N112">
        <f t="shared" si="12"/>
        <v>-1.0250322426006653E-2</v>
      </c>
      <c r="O112">
        <f t="shared" si="13"/>
        <v>-3.2651223300965201E-3</v>
      </c>
    </row>
    <row r="113" spans="1:15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f t="shared" si="14"/>
        <v>0.31569033640705346</v>
      </c>
      <c r="F113">
        <f t="shared" si="10"/>
        <v>-6.4410697403868289E-3</v>
      </c>
      <c r="G113">
        <v>1</v>
      </c>
      <c r="H113">
        <f t="shared" si="11"/>
        <v>-0.35667494393873245</v>
      </c>
      <c r="I113">
        <f t="shared" si="11"/>
        <v>-4.9618451299268242</v>
      </c>
      <c r="J113">
        <f t="shared" si="11"/>
        <v>-7.3132203870903014</v>
      </c>
      <c r="K113">
        <f t="shared" si="11"/>
        <v>-1.1736076390408343</v>
      </c>
      <c r="L113">
        <f t="shared" si="15"/>
        <v>9.5635108933871088E-2</v>
      </c>
      <c r="M113">
        <f t="shared" si="16"/>
        <v>-1.1529934939372</v>
      </c>
      <c r="N113">
        <f t="shared" si="12"/>
        <v>-2.0614145103634351E-2</v>
      </c>
      <c r="O113">
        <f t="shared" si="13"/>
        <v>-6.3749092562591795E-3</v>
      </c>
    </row>
    <row r="114" spans="1:15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f t="shared" si="14"/>
        <v>0.30995425981945779</v>
      </c>
      <c r="F114">
        <f t="shared" si="10"/>
        <v>-1.1168264861244892E-3</v>
      </c>
      <c r="G114">
        <v>1</v>
      </c>
      <c r="H114">
        <f t="shared" si="11"/>
        <v>-0.35667494393873245</v>
      </c>
      <c r="I114">
        <f t="shared" si="11"/>
        <v>-4.9618451299268242</v>
      </c>
      <c r="J114">
        <f t="shared" si="11"/>
        <v>-7.359740402725194</v>
      </c>
      <c r="K114">
        <f t="shared" si="11"/>
        <v>-1.1749402462439313</v>
      </c>
      <c r="L114">
        <f t="shared" si="15"/>
        <v>9.5380560227921088E-2</v>
      </c>
      <c r="M114">
        <f t="shared" si="16"/>
        <v>-1.1713305413588562</v>
      </c>
      <c r="N114">
        <f t="shared" si="12"/>
        <v>-3.6097048850751712E-3</v>
      </c>
      <c r="O114">
        <f t="shared" si="13"/>
        <v>-1.1148119917974107E-3</v>
      </c>
    </row>
    <row r="115" spans="1:15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f t="shared" si="14"/>
        <v>0.30457060882566511</v>
      </c>
      <c r="F115">
        <f t="shared" si="10"/>
        <v>-1.0230642158998382E-2</v>
      </c>
      <c r="G115">
        <v>1</v>
      </c>
      <c r="H115">
        <f t="shared" si="11"/>
        <v>-0.35667494393873245</v>
      </c>
      <c r="I115">
        <f t="shared" si="11"/>
        <v>-4.9618451299268242</v>
      </c>
      <c r="J115">
        <f t="shared" si="11"/>
        <v>-7.4041921652960285</v>
      </c>
      <c r="K115">
        <f t="shared" si="11"/>
        <v>-1.2230198304938944</v>
      </c>
      <c r="L115">
        <f t="shared" si="15"/>
        <v>8.6636015977334488E-2</v>
      </c>
      <c r="M115">
        <f t="shared" si="16"/>
        <v>-1.1888523342282942</v>
      </c>
      <c r="N115">
        <f t="shared" si="12"/>
        <v>-3.4167496265600228E-2</v>
      </c>
      <c r="O115">
        <f t="shared" si="13"/>
        <v>-1.0056859711900231E-2</v>
      </c>
    </row>
    <row r="116" spans="1:15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f t="shared" si="14"/>
        <v>0.29950376553256586</v>
      </c>
      <c r="F116">
        <f t="shared" si="10"/>
        <v>-1.6095815532565838E-2</v>
      </c>
      <c r="G116">
        <v>1</v>
      </c>
      <c r="H116">
        <f t="shared" si="11"/>
        <v>-0.35667494393873245</v>
      </c>
      <c r="I116">
        <f t="shared" si="11"/>
        <v>-4.9618451299268242</v>
      </c>
      <c r="J116">
        <f t="shared" si="11"/>
        <v>-7.4467517797148242</v>
      </c>
      <c r="K116">
        <f t="shared" si="11"/>
        <v>-1.2608678998960068</v>
      </c>
      <c r="L116">
        <f t="shared" si="15"/>
        <v>8.0320066123202513E-2</v>
      </c>
      <c r="M116">
        <f t="shared" si="16"/>
        <v>-1.2056282887759</v>
      </c>
      <c r="N116">
        <f t="shared" si="12"/>
        <v>-5.523961112010678E-2</v>
      </c>
      <c r="O116">
        <f t="shared" si="13"/>
        <v>-1.5655344946346666E-2</v>
      </c>
    </row>
    <row r="117" spans="1:15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f t="shared" si="14"/>
        <v>4.8982757111700297E-2</v>
      </c>
      <c r="F117">
        <f t="shared" si="10"/>
        <v>-2.5543523778366963E-2</v>
      </c>
    </row>
    <row r="118" spans="1:15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f t="shared" si="14"/>
        <v>4.7060690925130148E-2</v>
      </c>
      <c r="F118">
        <f t="shared" si="10"/>
        <v>-2.5066624258463479E-2</v>
      </c>
    </row>
    <row r="119" spans="1:15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f t="shared" si="14"/>
        <v>4.5371914335520291E-2</v>
      </c>
      <c r="F119">
        <f t="shared" si="10"/>
        <v>-2.2417114335520294E-2</v>
      </c>
    </row>
    <row r="120" spans="1:15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f t="shared" si="14"/>
        <v>4.3871958148105204E-2</v>
      </c>
      <c r="F120">
        <f t="shared" si="10"/>
        <v>-2.7979824814771872E-2</v>
      </c>
    </row>
    <row r="121" spans="1:15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f t="shared" si="14"/>
        <v>4.2527460688393158E-2</v>
      </c>
      <c r="F121">
        <f t="shared" si="10"/>
        <v>-2.8938094021726493E-2</v>
      </c>
    </row>
    <row r="122" spans="1:15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f t="shared" si="14"/>
        <v>4.1312825439835159E-2</v>
      </c>
      <c r="F122">
        <f t="shared" si="10"/>
        <v>-2.4468125439835158E-2</v>
      </c>
    </row>
    <row r="123" spans="1:15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f t="shared" si="14"/>
        <v>4.0208033590452011E-2</v>
      </c>
      <c r="F123">
        <f t="shared" si="10"/>
        <v>-2.5948000257118679E-2</v>
      </c>
    </row>
    <row r="124" spans="1:15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f t="shared" si="14"/>
        <v>3.9197167050113335E-2</v>
      </c>
      <c r="F124">
        <f t="shared" si="10"/>
        <v>-1.7875533716779999E-2</v>
      </c>
    </row>
    <row r="125" spans="1:15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f t="shared" si="14"/>
        <v>3.8267384021279688E-2</v>
      </c>
      <c r="F125">
        <f t="shared" si="10"/>
        <v>-2.2968784021279689E-2</v>
      </c>
    </row>
    <row r="126" spans="1:15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f t="shared" si="14"/>
        <v>3.7408191642391765E-2</v>
      </c>
      <c r="F126">
        <f t="shared" si="10"/>
        <v>-2.1539691642391764E-2</v>
      </c>
    </row>
    <row r="127" spans="1:15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f t="shared" si="14"/>
        <v>3.6610918832246445E-2</v>
      </c>
      <c r="F127">
        <f t="shared" si="10"/>
        <v>-2.3616485498913108E-2</v>
      </c>
    </row>
    <row r="128" spans="1:15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f t="shared" si="14"/>
        <v>3.5868327211809166E-2</v>
      </c>
      <c r="F128">
        <f t="shared" si="10"/>
        <v>-1.6888293878475839E-2</v>
      </c>
    </row>
    <row r="129" spans="1:6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f t="shared" si="14"/>
        <v>3.5174319234835945E-2</v>
      </c>
      <c r="F129">
        <f t="shared" si="10"/>
        <v>-2.1618285901502613E-2</v>
      </c>
    </row>
    <row r="130" spans="1:6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f t="shared" ref="E130:E161" si="17">EXP($R$2+($R$3-0.42)*LN(A130)+0.42*LN(B130*100)+$R$4*LN(C130))</f>
        <v>3.4523716024388189E-2</v>
      </c>
      <c r="F130">
        <f t="shared" si="10"/>
        <v>-1.5108116024388184E-2</v>
      </c>
    </row>
    <row r="131" spans="1:6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f t="shared" si="17"/>
        <v>3.391208602679064E-2</v>
      </c>
      <c r="F131">
        <f t="shared" ref="F131:F194" si="18">D131-E131</f>
        <v>-1.9579019360123975E-2</v>
      </c>
    </row>
    <row r="132" spans="1:6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f t="shared" si="17"/>
        <v>3.3335611270968138E-2</v>
      </c>
      <c r="F132">
        <f t="shared" si="18"/>
        <v>-1.7337811270968135E-2</v>
      </c>
    </row>
    <row r="133" spans="1:6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f t="shared" si="17"/>
        <v>3.279098183691926E-2</v>
      </c>
      <c r="F133">
        <f t="shared" si="18"/>
        <v>-1.2214948503585919E-2</v>
      </c>
    </row>
    <row r="134" spans="1:6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f t="shared" si="17"/>
        <v>3.2275311749093726E-2</v>
      </c>
      <c r="F134">
        <f t="shared" si="18"/>
        <v>-1.4989078415760394E-2</v>
      </c>
    </row>
    <row r="135" spans="1:6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f t="shared" si="17"/>
        <v>3.1786071328198197E-2</v>
      </c>
      <c r="F135">
        <f t="shared" si="18"/>
        <v>-1.2959804661531529E-2</v>
      </c>
    </row>
    <row r="136" spans="1:6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f t="shared" si="17"/>
        <v>3.1321032319257772E-2</v>
      </c>
      <c r="F136">
        <f t="shared" si="18"/>
        <v>-6.7394323192577731E-3</v>
      </c>
    </row>
    <row r="137" spans="1:6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f t="shared" si="17"/>
        <v>3.0878223033861986E-2</v>
      </c>
      <c r="F137">
        <f t="shared" si="18"/>
        <v>-6.5092230338619876E-3</v>
      </c>
    </row>
    <row r="138" spans="1:6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f t="shared" si="17"/>
        <v>0.15988322942607006</v>
      </c>
      <c r="F138">
        <f t="shared" si="18"/>
        <v>-6.1699712759403377E-2</v>
      </c>
    </row>
    <row r="139" spans="1:6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f t="shared" si="17"/>
        <v>0.1536094676535609</v>
      </c>
      <c r="F139">
        <f t="shared" si="18"/>
        <v>-5.6234217653560903E-2</v>
      </c>
    </row>
    <row r="140" spans="1:6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f t="shared" si="17"/>
        <v>0.14809717984358228</v>
      </c>
      <c r="F140">
        <f t="shared" si="18"/>
        <v>-5.1129154843582283E-2</v>
      </c>
    </row>
    <row r="141" spans="1:6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f t="shared" si="17"/>
        <v>0.14320121535765798</v>
      </c>
      <c r="F141">
        <f t="shared" si="18"/>
        <v>-4.6924207024324663E-2</v>
      </c>
    </row>
    <row r="142" spans="1:6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f t="shared" si="17"/>
        <v>0.13881267929947516</v>
      </c>
      <c r="F142">
        <f t="shared" si="18"/>
        <v>-4.4862937632808492E-2</v>
      </c>
    </row>
    <row r="143" spans="1:6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f t="shared" si="17"/>
        <v>0.13484802280471439</v>
      </c>
      <c r="F143">
        <f t="shared" si="18"/>
        <v>-4.2587089471381068E-2</v>
      </c>
    </row>
    <row r="144" spans="1:6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f t="shared" si="17"/>
        <v>0.13124190303648298</v>
      </c>
      <c r="F144">
        <f t="shared" si="18"/>
        <v>-4.2626394703149648E-2</v>
      </c>
    </row>
    <row r="145" spans="1:6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f t="shared" si="17"/>
        <v>0.1279423622078697</v>
      </c>
      <c r="F145">
        <f t="shared" si="18"/>
        <v>-4.1598703874536361E-2</v>
      </c>
    </row>
    <row r="146" spans="1:6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f t="shared" si="17"/>
        <v>0.12490748377143379</v>
      </c>
      <c r="F146">
        <f t="shared" si="18"/>
        <v>-4.1308467104767141E-2</v>
      </c>
    </row>
    <row r="147" spans="1:6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f t="shared" si="17"/>
        <v>0.12210301827510395</v>
      </c>
      <c r="F147">
        <f t="shared" si="18"/>
        <v>-4.0648393275103945E-2</v>
      </c>
    </row>
    <row r="148" spans="1:6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f t="shared" si="17"/>
        <v>0.11950066268844418</v>
      </c>
      <c r="F148">
        <f t="shared" si="18"/>
        <v>-4.1260904355110845E-2</v>
      </c>
    </row>
    <row r="149" spans="1:6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f t="shared" si="17"/>
        <v>0.11707679042356729</v>
      </c>
      <c r="F149">
        <f t="shared" si="18"/>
        <v>-4.1042032090233951E-2</v>
      </c>
    </row>
    <row r="150" spans="1:6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f t="shared" si="17"/>
        <v>0.11481149865256918</v>
      </c>
      <c r="F150">
        <f t="shared" si="18"/>
        <v>-4.416020698590252E-2</v>
      </c>
    </row>
    <row r="151" spans="1:6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f t="shared" si="17"/>
        <v>0.11268788314999252</v>
      </c>
      <c r="F151">
        <f t="shared" si="18"/>
        <v>-4.4062449816659188E-2</v>
      </c>
    </row>
    <row r="152" spans="1:6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f t="shared" si="17"/>
        <v>0.11069147900706613</v>
      </c>
      <c r="F152">
        <f t="shared" si="18"/>
        <v>-4.3632470673732798E-2</v>
      </c>
    </row>
    <row r="153" spans="1:6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f t="shared" si="17"/>
        <v>0.10880982409259637</v>
      </c>
      <c r="F153">
        <f t="shared" si="18"/>
        <v>-4.4090624092596384E-2</v>
      </c>
    </row>
    <row r="154" spans="1:6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f t="shared" si="17"/>
        <v>0.10703211459050252</v>
      </c>
      <c r="F154">
        <f t="shared" si="18"/>
        <v>-4.5265514590502536E-2</v>
      </c>
    </row>
    <row r="155" spans="1:6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f t="shared" si="17"/>
        <v>0.10534893046977287</v>
      </c>
      <c r="F155">
        <f t="shared" si="18"/>
        <v>-4.5981872136439519E-2</v>
      </c>
    </row>
    <row r="156" spans="1:6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f t="shared" si="17"/>
        <v>0.10375201467591154</v>
      </c>
      <c r="F156">
        <f t="shared" si="18"/>
        <v>-4.5827189675911546E-2</v>
      </c>
    </row>
    <row r="157" spans="1:6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f t="shared" si="17"/>
        <v>0.10223409402499878</v>
      </c>
      <c r="F157">
        <f t="shared" si="18"/>
        <v>-4.4251577358332114E-2</v>
      </c>
    </row>
    <row r="158" spans="1:6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f t="shared" si="17"/>
        <v>0.10078873278476722</v>
      </c>
      <c r="F158">
        <f t="shared" si="18"/>
        <v>-4.3549907784767215E-2</v>
      </c>
    </row>
    <row r="159" spans="1:6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f t="shared" si="17"/>
        <v>0.33982173701195462</v>
      </c>
      <c r="F159">
        <f t="shared" si="18"/>
        <v>-0.14525648701195462</v>
      </c>
    </row>
    <row r="160" spans="1:6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f t="shared" si="17"/>
        <v>0.32648725139525597</v>
      </c>
      <c r="F160">
        <f t="shared" si="18"/>
        <v>-0.13294091806192265</v>
      </c>
    </row>
    <row r="161" spans="1:6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f t="shared" si="17"/>
        <v>0.31477123073930019</v>
      </c>
      <c r="F161">
        <f t="shared" si="18"/>
        <v>-0.12112373073930013</v>
      </c>
    </row>
    <row r="162" spans="1:6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f t="shared" ref="E162:E193" si="19">EXP($R$2+($R$3-0.42)*LN(A162)+0.42*LN(B162*100)+$R$4*LN(C162))</f>
        <v>0.3043651665014937</v>
      </c>
      <c r="F162">
        <f t="shared" si="18"/>
        <v>-0.11603724983482708</v>
      </c>
    </row>
    <row r="163" spans="1:6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f t="shared" si="19"/>
        <v>0.29503760943634899</v>
      </c>
      <c r="F163">
        <f t="shared" si="18"/>
        <v>-0.11215910943634899</v>
      </c>
    </row>
    <row r="164" spans="1:6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f t="shared" si="19"/>
        <v>0.28661098169345428</v>
      </c>
      <c r="F164">
        <f t="shared" si="18"/>
        <v>-0.1076930650267876</v>
      </c>
    </row>
    <row r="165" spans="1:6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f t="shared" si="19"/>
        <v>0.27894640118734065</v>
      </c>
      <c r="F165">
        <f t="shared" si="18"/>
        <v>-0.10011565118734067</v>
      </c>
    </row>
    <row r="166" spans="1:6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f t="shared" si="19"/>
        <v>0.27193343491347832</v>
      </c>
      <c r="F166">
        <f t="shared" si="18"/>
        <v>-8.894601824681167E-2</v>
      </c>
    </row>
    <row r="167" spans="1:6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f t="shared" si="19"/>
        <v>0.26548299188957969</v>
      </c>
      <c r="F167">
        <f t="shared" si="18"/>
        <v>-9.0061658556246371E-2</v>
      </c>
    </row>
    <row r="168" spans="1:6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f t="shared" si="19"/>
        <v>0.25952227706180231</v>
      </c>
      <c r="F168">
        <f t="shared" si="18"/>
        <v>-8.4101277061802343E-2</v>
      </c>
    </row>
    <row r="169" spans="1:6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f t="shared" si="19"/>
        <v>0.25399113412107005</v>
      </c>
      <c r="F169">
        <f t="shared" si="18"/>
        <v>-8.4835967454403388E-2</v>
      </c>
    </row>
    <row r="170" spans="1:6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f t="shared" si="19"/>
        <v>0.24883934624248935</v>
      </c>
      <c r="F170">
        <f t="shared" si="18"/>
        <v>-7.7728512909156028E-2</v>
      </c>
    </row>
    <row r="171" spans="1:6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f t="shared" si="19"/>
        <v>0.2440246112185423</v>
      </c>
      <c r="F171">
        <f t="shared" si="18"/>
        <v>-8.6630527885208947E-2</v>
      </c>
    </row>
    <row r="172" spans="1:6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f t="shared" si="19"/>
        <v>0.23951100018240284</v>
      </c>
      <c r="F172">
        <f t="shared" si="18"/>
        <v>-8.8087500182402828E-2</v>
      </c>
    </row>
    <row r="173" spans="1:6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f t="shared" si="19"/>
        <v>0.23526776888126882</v>
      </c>
      <c r="F173">
        <f t="shared" si="18"/>
        <v>-7.43689355479355E-2</v>
      </c>
    </row>
    <row r="174" spans="1:6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f t="shared" si="19"/>
        <v>0.2312684298399727</v>
      </c>
      <c r="F174">
        <f t="shared" si="18"/>
        <v>-7.9493596506639397E-2</v>
      </c>
    </row>
    <row r="175" spans="1:6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f t="shared" si="19"/>
        <v>0.22749002022770287</v>
      </c>
      <c r="F175">
        <f t="shared" si="18"/>
        <v>-7.7412270227702862E-2</v>
      </c>
    </row>
    <row r="176" spans="1:6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f t="shared" si="19"/>
        <v>0.22391251836168152</v>
      </c>
      <c r="F176">
        <f t="shared" si="18"/>
        <v>-7.4083685028348195E-2</v>
      </c>
    </row>
    <row r="177" spans="1:6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f t="shared" si="19"/>
        <v>0.22051837439248737</v>
      </c>
      <c r="F177">
        <f t="shared" si="18"/>
        <v>-8.153170772582069E-2</v>
      </c>
    </row>
    <row r="178" spans="1:6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f t="shared" si="19"/>
        <v>0.21729212962565891</v>
      </c>
      <c r="F178">
        <f t="shared" si="18"/>
        <v>-9.0104629625658905E-2</v>
      </c>
    </row>
    <row r="179" spans="1:6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f t="shared" si="19"/>
        <v>0.21422010531749114</v>
      </c>
      <c r="F179">
        <f t="shared" si="18"/>
        <v>-0.1044935219841578</v>
      </c>
    </row>
    <row r="180" spans="1:6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f t="shared" si="19"/>
        <v>0.69207337936893254</v>
      </c>
      <c r="F180">
        <f t="shared" si="18"/>
        <v>-0.27892042936893258</v>
      </c>
    </row>
    <row r="181" spans="1:6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f t="shared" si="19"/>
        <v>0.66491666301511543</v>
      </c>
      <c r="F181">
        <f t="shared" si="18"/>
        <v>-0.25385297968178211</v>
      </c>
    </row>
    <row r="182" spans="1:6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f t="shared" si="19"/>
        <v>0.64105607634570438</v>
      </c>
      <c r="F182">
        <f t="shared" si="18"/>
        <v>-0.24833355967903775</v>
      </c>
    </row>
    <row r="183" spans="1:6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f t="shared" si="19"/>
        <v>0.61986331773551717</v>
      </c>
      <c r="F183">
        <f t="shared" si="18"/>
        <v>-0.24939613440218389</v>
      </c>
    </row>
    <row r="184" spans="1:6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f t="shared" si="19"/>
        <v>0.6008670228072025</v>
      </c>
      <c r="F184">
        <f t="shared" si="18"/>
        <v>-0.22460675614053577</v>
      </c>
    </row>
    <row r="185" spans="1:6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f t="shared" si="19"/>
        <v>0.58370554046652467</v>
      </c>
      <c r="F185">
        <f t="shared" si="18"/>
        <v>-0.21072524046652469</v>
      </c>
    </row>
    <row r="186" spans="1:6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f t="shared" si="19"/>
        <v>0.56809602655210234</v>
      </c>
      <c r="F186">
        <f t="shared" si="18"/>
        <v>-0.20420499321876912</v>
      </c>
    </row>
    <row r="187" spans="1:6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f t="shared" si="19"/>
        <v>0.5538135756670326</v>
      </c>
      <c r="F187">
        <f t="shared" si="18"/>
        <v>-0.21017634233369931</v>
      </c>
    </row>
    <row r="188" spans="1:6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f t="shared" si="19"/>
        <v>0.54067674710147451</v>
      </c>
      <c r="F188">
        <f t="shared" si="18"/>
        <v>-0.19610816376814116</v>
      </c>
    </row>
    <row r="189" spans="1:6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f t="shared" si="19"/>
        <v>0.52853728807043177</v>
      </c>
      <c r="F189">
        <f t="shared" si="18"/>
        <v>-0.19547588807043176</v>
      </c>
    </row>
    <row r="190" spans="1:6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f t="shared" si="19"/>
        <v>0.51727268557494588</v>
      </c>
      <c r="F190">
        <f t="shared" si="18"/>
        <v>-0.20070643557494589</v>
      </c>
    </row>
    <row r="191" spans="1:6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f t="shared" si="19"/>
        <v>0.50678066914812203</v>
      </c>
      <c r="F191">
        <f t="shared" si="18"/>
        <v>-0.18454640248145537</v>
      </c>
    </row>
    <row r="192" spans="1:6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f t="shared" si="19"/>
        <v>0.49697508705649801</v>
      </c>
      <c r="F192">
        <f t="shared" si="18"/>
        <v>-0.19840945372316471</v>
      </c>
    </row>
    <row r="193" spans="1:6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f t="shared" si="19"/>
        <v>0.48778276737028547</v>
      </c>
      <c r="F193">
        <f t="shared" si="18"/>
        <v>-0.19018301737028553</v>
      </c>
    </row>
    <row r="194" spans="1:6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f t="shared" ref="E194:E200" si="20">EXP($R$2+($R$3-0.42)*LN(A194)+0.42*LN(B194*100)+$R$4*LN(C194))</f>
        <v>0.479141097029119</v>
      </c>
      <c r="F194">
        <f t="shared" si="18"/>
        <v>-0.17712248036245237</v>
      </c>
    </row>
    <row r="195" spans="1:6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f t="shared" si="20"/>
        <v>0.47099613223113573</v>
      </c>
      <c r="F195">
        <f t="shared" ref="F195:F200" si="21">D195-E195</f>
        <v>-0.16891159889780244</v>
      </c>
    </row>
    <row r="196" spans="1:6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f t="shared" si="20"/>
        <v>0.46330110738664892</v>
      </c>
      <c r="F196">
        <f t="shared" si="21"/>
        <v>-0.1744713073866489</v>
      </c>
    </row>
    <row r="197" spans="1:6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f t="shared" si="20"/>
        <v>0.45601524678253758</v>
      </c>
      <c r="F197">
        <f t="shared" si="21"/>
        <v>-0.18644804678253762</v>
      </c>
    </row>
    <row r="198" spans="1:6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f t="shared" si="20"/>
        <v>0.44910280878642961</v>
      </c>
      <c r="F198">
        <f t="shared" si="21"/>
        <v>-0.18358697545309621</v>
      </c>
    </row>
    <row r="199" spans="1:6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f t="shared" si="20"/>
        <v>0.44253231056555875</v>
      </c>
      <c r="F199">
        <f t="shared" si="21"/>
        <v>-0.1885549272322255</v>
      </c>
    </row>
    <row r="200" spans="1:6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f t="shared" si="20"/>
        <v>0.43627589429521751</v>
      </c>
      <c r="F200">
        <f t="shared" si="21"/>
        <v>-0.19002814429521753</v>
      </c>
    </row>
  </sheetData>
  <pageMargins left="0.70866141732283472" right="0.70866141732283472" top="0.74803149606299213" bottom="0.74803149606299213" header="0.31496062992125984" footer="0.31496062992125984"/>
  <pageSetup scale="40" fitToHeight="3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topLeftCell="A16" workbookViewId="0">
      <selection activeCell="K6" sqref="K6:L36"/>
    </sheetView>
  </sheetViews>
  <sheetFormatPr baseColWidth="10" defaultRowHeight="14.5" x14ac:dyDescent="0.35"/>
  <cols>
    <col min="1" max="1" width="4.81640625" bestFit="1" customWidth="1"/>
    <col min="2" max="3" width="6.81640625" bestFit="1" customWidth="1"/>
    <col min="4" max="5" width="6.08984375" bestFit="1" customWidth="1"/>
    <col min="6" max="6" width="7.08984375" bestFit="1" customWidth="1"/>
  </cols>
  <sheetData>
    <row r="1" spans="1:22" x14ac:dyDescent="0.35">
      <c r="A1" s="5" t="s">
        <v>116</v>
      </c>
      <c r="E1" t="s">
        <v>114</v>
      </c>
      <c r="H1" s="5" t="s">
        <v>54</v>
      </c>
      <c r="I1">
        <f>'Table S17'!D19</f>
        <v>2.0706327242777156E-2</v>
      </c>
    </row>
    <row r="2" spans="1:22" x14ac:dyDescent="0.35">
      <c r="A2" s="5" t="s">
        <v>118</v>
      </c>
      <c r="E2">
        <v>0</v>
      </c>
    </row>
    <row r="3" spans="1:22" x14ac:dyDescent="0.35">
      <c r="A3" s="5" t="s">
        <v>115</v>
      </c>
      <c r="E3" t="s">
        <v>122</v>
      </c>
    </row>
    <row r="5" spans="1:22" x14ac:dyDescent="0.35">
      <c r="A5" s="5" t="s">
        <v>169</v>
      </c>
      <c r="B5" s="5" t="s">
        <v>2</v>
      </c>
      <c r="C5" s="5" t="s">
        <v>3</v>
      </c>
      <c r="D5" s="5" t="s">
        <v>61</v>
      </c>
      <c r="E5" s="5" t="s">
        <v>62</v>
      </c>
      <c r="F5" s="5" t="s">
        <v>63</v>
      </c>
      <c r="H5" s="5" t="s">
        <v>64</v>
      </c>
      <c r="I5" s="5" t="s">
        <v>65</v>
      </c>
      <c r="J5" s="5" t="s">
        <v>184</v>
      </c>
      <c r="K5" s="6" t="s">
        <v>192</v>
      </c>
      <c r="L5" s="5" t="s">
        <v>191</v>
      </c>
      <c r="M5" s="6"/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0.2</v>
      </c>
      <c r="B6">
        <f>A6/100</f>
        <v>2E-3</v>
      </c>
      <c r="C6">
        <f>B6/2</f>
        <v>1E-3</v>
      </c>
      <c r="D6" s="1">
        <v>28.52</v>
      </c>
      <c r="E6" s="1">
        <v>59.37</v>
      </c>
      <c r="F6" s="1">
        <v>65.67</v>
      </c>
      <c r="H6" s="1">
        <f>35*D6/24-79*E6/600+F6/50</f>
        <v>35.088016666666661</v>
      </c>
      <c r="I6" s="2">
        <f>H6/100</f>
        <v>0.3508801666666666</v>
      </c>
      <c r="J6" s="2">
        <f t="shared" ref="J6:J36" si="0">H6/100*A6</f>
        <v>7.0176033333333318E-2</v>
      </c>
      <c r="K6" s="3">
        <f t="shared" ref="K6:K36" si="1">A6/(A6-$I$1)</f>
        <v>1.1154883322113385</v>
      </c>
      <c r="L6" s="2">
        <f>J6*A6/(A6-$I$1)</f>
        <v>7.8280546384207284E-2</v>
      </c>
      <c r="M6" s="2"/>
      <c r="O6" s="2">
        <f t="shared" ref="O6:O36" si="2">-LN(MAX(($A6-$I$1)/$A6-D6/100,0.001))</f>
        <v>0.49221919564046934</v>
      </c>
      <c r="P6" s="2">
        <f t="shared" ref="P6:P36" si="3">-LN(MAX(($A6-$I$1)/$A6-E6/100,0.001))</f>
        <v>1.1947872417869392</v>
      </c>
      <c r="Q6" s="2">
        <f t="shared" ref="Q6:Q36" si="4">-LN(MAX(($A6-$I$1)/$A6-F6/100,0.001))</f>
        <v>1.4280819725893596</v>
      </c>
      <c r="R6" s="2">
        <f>EXP(-2*O6)</f>
        <v>0.37364901256575334</v>
      </c>
      <c r="S6" s="2">
        <f t="shared" ref="S6:T21" si="5">EXP(-2*P6)</f>
        <v>9.1668682109720831E-2</v>
      </c>
      <c r="T6" s="2">
        <f t="shared" si="5"/>
        <v>5.7488868272670399E-2</v>
      </c>
      <c r="U6" s="2">
        <f>SUMPRODUCT({1,5,10},O6:Q6,R6:T6)/(1^2*R6+5^2*S6+10^2*T6)</f>
        <v>0.18451171596174099</v>
      </c>
      <c r="V6" s="2">
        <f>U6*A6</f>
        <v>3.6902343192348197E-2</v>
      </c>
    </row>
    <row r="7" spans="1:22" x14ac:dyDescent="0.35">
      <c r="A7">
        <v>0.22</v>
      </c>
      <c r="B7">
        <f t="shared" ref="B7:B36" si="6">A7/100</f>
        <v>2.2000000000000001E-3</v>
      </c>
      <c r="C7">
        <f t="shared" ref="C7:C36" si="7">B7/2</f>
        <v>1.1000000000000001E-3</v>
      </c>
      <c r="D7" s="1">
        <v>38.68</v>
      </c>
      <c r="E7" s="1">
        <v>62.6</v>
      </c>
      <c r="F7" s="1">
        <v>67.52</v>
      </c>
      <c r="H7" s="1">
        <f t="shared" ref="H7:H36" si="8">35*D7/24-79*E7/600+F7/50</f>
        <v>49.516399999999997</v>
      </c>
      <c r="I7" s="2">
        <f t="shared" ref="I7:I36" si="9">H7/100</f>
        <v>0.49516399999999999</v>
      </c>
      <c r="J7" s="2">
        <f t="shared" si="0"/>
        <v>0.10893608</v>
      </c>
      <c r="K7" s="3">
        <f t="shared" si="1"/>
        <v>1.1038985681597697</v>
      </c>
      <c r="L7" s="2">
        <f t="shared" ref="L7:L36" si="10">J7*A7/(A7-$I$1)</f>
        <v>0.12025438273293813</v>
      </c>
      <c r="M7" s="2"/>
      <c r="O7" s="2">
        <f t="shared" si="2"/>
        <v>0.65569662799639339</v>
      </c>
      <c r="P7" s="2">
        <f t="shared" si="3"/>
        <v>1.2733931574749791</v>
      </c>
      <c r="Q7" s="2">
        <f t="shared" si="4"/>
        <v>1.4667223765847939</v>
      </c>
      <c r="R7" s="2">
        <f t="shared" ref="R7:T26" si="11">EXP(-2*O7)</f>
        <v>0.26944438973482959</v>
      </c>
      <c r="S7" s="2">
        <f t="shared" si="5"/>
        <v>7.8332999520941415E-2</v>
      </c>
      <c r="T7" s="2">
        <f t="shared" si="5"/>
        <v>5.3213414978619998E-2</v>
      </c>
      <c r="U7" s="2">
        <f>SUMPRODUCT({1,5,10},O7:Q7,R7:T7)/(1^2*R7+5^2*S7+10^2*T7)</f>
        <v>0.19285852262312458</v>
      </c>
      <c r="V7" s="2">
        <f t="shared" ref="V7:V36" si="12">U7*A7</f>
        <v>4.2428874977087409E-2</v>
      </c>
    </row>
    <row r="8" spans="1:22" x14ac:dyDescent="0.35">
      <c r="A8">
        <v>0.24</v>
      </c>
      <c r="B8">
        <f t="shared" si="6"/>
        <v>2.3999999999999998E-3</v>
      </c>
      <c r="C8">
        <f t="shared" si="7"/>
        <v>1.1999999999999999E-3</v>
      </c>
      <c r="D8" s="1">
        <v>44.9</v>
      </c>
      <c r="E8" s="1">
        <v>64.39</v>
      </c>
      <c r="F8" s="1">
        <v>70.62</v>
      </c>
      <c r="H8" s="1">
        <f t="shared" si="8"/>
        <v>58.413550000000001</v>
      </c>
      <c r="I8" s="2">
        <f t="shared" si="9"/>
        <v>0.58413550000000003</v>
      </c>
      <c r="J8" s="2">
        <f t="shared" si="0"/>
        <v>0.14019252000000001</v>
      </c>
      <c r="K8" s="3">
        <f t="shared" si="1"/>
        <v>1.0944228211531706</v>
      </c>
      <c r="L8" s="2">
        <f t="shared" si="10"/>
        <v>0.15342989324297229</v>
      </c>
      <c r="M8" s="2"/>
      <c r="O8" s="2">
        <f t="shared" si="2"/>
        <v>0.76631238021135506</v>
      </c>
      <c r="P8" s="2">
        <f t="shared" si="3"/>
        <v>1.3099867316016516</v>
      </c>
      <c r="Q8" s="2">
        <f t="shared" si="4"/>
        <v>1.5725100350111183</v>
      </c>
      <c r="R8" s="2">
        <f t="shared" si="11"/>
        <v>0.215968058311029</v>
      </c>
      <c r="S8" s="2">
        <f t="shared" si="5"/>
        <v>7.2804794807839565E-2</v>
      </c>
      <c r="T8" s="2">
        <f t="shared" si="5"/>
        <v>4.306605970138138E-2</v>
      </c>
      <c r="U8" s="2">
        <f>SUMPRODUCT({1,5,10},O8:Q8,R8:T8)/(1^2*R8+5^2*S8+10^2*T8)</f>
        <v>0.20804782705345065</v>
      </c>
      <c r="V8" s="2">
        <f t="shared" si="12"/>
        <v>4.9931478492828155E-2</v>
      </c>
    </row>
    <row r="9" spans="1:22" x14ac:dyDescent="0.35">
      <c r="A9">
        <v>0.26</v>
      </c>
      <c r="B9">
        <f t="shared" si="6"/>
        <v>2.5999999999999999E-3</v>
      </c>
      <c r="C9">
        <f t="shared" si="7"/>
        <v>1.2999999999999999E-3</v>
      </c>
      <c r="D9" s="1">
        <v>47.62</v>
      </c>
      <c r="E9" s="1">
        <v>66.38</v>
      </c>
      <c r="F9" s="1">
        <v>74.78</v>
      </c>
      <c r="H9" s="1">
        <f t="shared" si="8"/>
        <v>62.2014</v>
      </c>
      <c r="I9" s="2">
        <f t="shared" si="9"/>
        <v>0.62201399999999996</v>
      </c>
      <c r="J9" s="2">
        <f t="shared" si="0"/>
        <v>0.16172364</v>
      </c>
      <c r="K9" s="3">
        <f t="shared" si="1"/>
        <v>1.0865310269351958</v>
      </c>
      <c r="L9" s="2">
        <f t="shared" si="10"/>
        <v>0.17571775264889788</v>
      </c>
      <c r="M9" s="2"/>
      <c r="O9" s="2">
        <f t="shared" si="2"/>
        <v>0.81156979107091609</v>
      </c>
      <c r="P9" s="2">
        <f t="shared" si="3"/>
        <v>1.3603916328764707</v>
      </c>
      <c r="Q9" s="2">
        <f t="shared" si="4"/>
        <v>1.757008655231987</v>
      </c>
      <c r="R9" s="2">
        <f t="shared" si="11"/>
        <v>0.1972783541835253</v>
      </c>
      <c r="S9" s="2">
        <f t="shared" si="5"/>
        <v>6.5823177189255982E-2</v>
      </c>
      <c r="T9" s="2">
        <f t="shared" si="5"/>
        <v>2.9777050176896587E-2</v>
      </c>
      <c r="U9" s="2">
        <f>SUMPRODUCT({1,5,10},O9:Q9,R9:T9)/(1^2*R9+5^2*S9+10^2*T9)</f>
        <v>0.23462343415170436</v>
      </c>
      <c r="V9" s="2">
        <f t="shared" si="12"/>
        <v>6.1002092879443137E-2</v>
      </c>
    </row>
    <row r="10" spans="1:22" x14ac:dyDescent="0.35">
      <c r="A10">
        <v>0.28000000000000003</v>
      </c>
      <c r="B10">
        <f t="shared" si="6"/>
        <v>2.8000000000000004E-3</v>
      </c>
      <c r="C10">
        <f t="shared" si="7"/>
        <v>1.4000000000000002E-3</v>
      </c>
      <c r="D10" s="1">
        <v>50.52</v>
      </c>
      <c r="E10" s="1">
        <v>69.03</v>
      </c>
      <c r="F10" s="1">
        <v>80.06</v>
      </c>
      <c r="H10" s="1">
        <f t="shared" si="8"/>
        <v>66.187250000000006</v>
      </c>
      <c r="I10" s="2">
        <f t="shared" si="9"/>
        <v>0.66187250000000009</v>
      </c>
      <c r="J10" s="2">
        <f t="shared" si="0"/>
        <v>0.18532430000000005</v>
      </c>
      <c r="K10" s="3">
        <f t="shared" si="1"/>
        <v>1.0798566622262493</v>
      </c>
      <c r="L10" s="2">
        <f t="shared" si="10"/>
        <v>0.20012368002741615</v>
      </c>
      <c r="M10" s="2"/>
      <c r="O10" s="2">
        <f t="shared" si="2"/>
        <v>0.86548158038485123</v>
      </c>
      <c r="P10" s="2">
        <f t="shared" si="3"/>
        <v>1.4449883149536227</v>
      </c>
      <c r="Q10" s="2">
        <f t="shared" si="4"/>
        <v>2.0758573224682171</v>
      </c>
      <c r="R10" s="2">
        <f t="shared" si="11"/>
        <v>0.17711373878620329</v>
      </c>
      <c r="S10" s="2">
        <f t="shared" si="5"/>
        <v>5.5577511447903655E-2</v>
      </c>
      <c r="T10" s="2">
        <f t="shared" si="5"/>
        <v>1.5737409268463096E-2</v>
      </c>
      <c r="U10" s="2">
        <f>SUMPRODUCT({1,5,10},O10:Q10,R10:T10)/(1^2*R10+5^2*S10+10^2*T10)</f>
        <v>0.28071242657259926</v>
      </c>
      <c r="V10" s="2">
        <f t="shared" si="12"/>
        <v>7.8599479440327802E-2</v>
      </c>
    </row>
    <row r="11" spans="1:22" x14ac:dyDescent="0.35">
      <c r="A11">
        <v>0.3</v>
      </c>
      <c r="B11">
        <f t="shared" si="6"/>
        <v>3.0000000000000001E-3</v>
      </c>
      <c r="C11">
        <f t="shared" si="7"/>
        <v>1.5E-3</v>
      </c>
      <c r="D11" s="1">
        <v>53.69</v>
      </c>
      <c r="E11" s="1">
        <v>71.709999999999994</v>
      </c>
      <c r="F11" s="1">
        <v>85.37</v>
      </c>
      <c r="H11" s="1">
        <f t="shared" si="8"/>
        <v>70.563500000000005</v>
      </c>
      <c r="I11" s="2">
        <f t="shared" si="9"/>
        <v>0.70563500000000001</v>
      </c>
      <c r="J11" s="2">
        <f t="shared" si="0"/>
        <v>0.2116905</v>
      </c>
      <c r="K11" s="3">
        <f t="shared" si="1"/>
        <v>1.0741381895205919</v>
      </c>
      <c r="L11" s="2">
        <f t="shared" si="10"/>
        <v>0.22738485040870887</v>
      </c>
      <c r="M11" s="2"/>
      <c r="O11" s="2">
        <f t="shared" si="2"/>
        <v>0.93120411260312597</v>
      </c>
      <c r="P11" s="2">
        <f t="shared" si="3"/>
        <v>1.542345269014</v>
      </c>
      <c r="Q11" s="2">
        <f t="shared" si="4"/>
        <v>2.5603342042041128</v>
      </c>
      <c r="R11" s="2">
        <f t="shared" si="11"/>
        <v>0.15529818666896575</v>
      </c>
      <c r="S11" s="2">
        <f t="shared" si="5"/>
        <v>4.5744187796622024E-2</v>
      </c>
      <c r="T11" s="2">
        <f t="shared" si="5"/>
        <v>5.9720298057110684E-3</v>
      </c>
      <c r="U11" s="2">
        <f>SUMPRODUCT({1,5,10},O11:Q11,R11:T11)/(1^2*R11+5^2*S11+10^2*T11)</f>
        <v>0.34295811381152785</v>
      </c>
      <c r="V11" s="2">
        <f t="shared" si="12"/>
        <v>0.10288743414345836</v>
      </c>
    </row>
    <row r="12" spans="1:22" x14ac:dyDescent="0.35">
      <c r="A12">
        <v>0.32</v>
      </c>
      <c r="B12">
        <f t="shared" si="6"/>
        <v>3.2000000000000002E-3</v>
      </c>
      <c r="C12">
        <f t="shared" si="7"/>
        <v>1.6000000000000001E-3</v>
      </c>
      <c r="D12" s="1">
        <v>53.93</v>
      </c>
      <c r="E12" s="1">
        <v>74.89</v>
      </c>
      <c r="F12" s="1">
        <v>89.85</v>
      </c>
      <c r="H12" s="1">
        <f t="shared" si="8"/>
        <v>70.584399999999988</v>
      </c>
      <c r="I12" s="2">
        <f t="shared" si="9"/>
        <v>0.70584399999999992</v>
      </c>
      <c r="J12" s="2">
        <f t="shared" si="0"/>
        <v>0.22587007999999997</v>
      </c>
      <c r="K12" s="3">
        <f t="shared" si="1"/>
        <v>1.0691839792402609</v>
      </c>
      <c r="L12" s="2">
        <f t="shared" si="10"/>
        <v>0.24149667092571603</v>
      </c>
      <c r="M12" s="2"/>
      <c r="O12" s="2">
        <f t="shared" si="2"/>
        <v>0.92635943313286162</v>
      </c>
      <c r="P12" s="2">
        <f t="shared" si="3"/>
        <v>1.6798993937669007</v>
      </c>
      <c r="Q12" s="2">
        <f t="shared" si="4"/>
        <v>3.3024550792530043</v>
      </c>
      <c r="R12" s="2">
        <f t="shared" si="11"/>
        <v>0.15681024012701775</v>
      </c>
      <c r="S12" s="2">
        <f t="shared" si="5"/>
        <v>3.4742248815055818E-2</v>
      </c>
      <c r="T12" s="2">
        <f t="shared" si="5"/>
        <v>1.3537047870524591E-3</v>
      </c>
      <c r="U12" s="2">
        <f>SUMPRODUCT({1,5,10},O12:Q12,R12:T12)/(1^2*R12+5^2*S12+10^2*T12)</f>
        <v>0.41506868179159817</v>
      </c>
      <c r="V12" s="2">
        <f t="shared" si="12"/>
        <v>0.13282197817331143</v>
      </c>
    </row>
    <row r="13" spans="1:22" x14ac:dyDescent="0.35">
      <c r="A13">
        <v>0.34</v>
      </c>
      <c r="B13">
        <f t="shared" si="6"/>
        <v>3.4000000000000002E-3</v>
      </c>
      <c r="C13">
        <f t="shared" si="7"/>
        <v>1.7000000000000001E-3</v>
      </c>
      <c r="D13" s="1">
        <v>53.6</v>
      </c>
      <c r="E13" s="1">
        <v>78.72</v>
      </c>
      <c r="F13" s="1">
        <v>96.18</v>
      </c>
      <c r="H13" s="1">
        <f t="shared" si="8"/>
        <v>69.725466666666662</v>
      </c>
      <c r="I13" s="2">
        <f t="shared" si="9"/>
        <v>0.69725466666666658</v>
      </c>
      <c r="J13" s="2">
        <f t="shared" si="0"/>
        <v>0.23706658666666666</v>
      </c>
      <c r="K13" s="3">
        <f t="shared" si="1"/>
        <v>1.064850415180389</v>
      </c>
      <c r="L13" s="2">
        <f t="shared" si="10"/>
        <v>0.25244045323739767</v>
      </c>
      <c r="M13" s="2"/>
      <c r="O13" s="2">
        <f t="shared" si="2"/>
        <v>0.90857299655414325</v>
      </c>
      <c r="P13" s="2">
        <f t="shared" si="3"/>
        <v>1.884539205666161</v>
      </c>
      <c r="Q13" s="2">
        <f t="shared" si="4"/>
        <v>6.9077552789821368</v>
      </c>
      <c r="R13" s="2">
        <f t="shared" si="11"/>
        <v>0.16248883405055298</v>
      </c>
      <c r="S13" s="2">
        <f t="shared" si="5"/>
        <v>2.3073317599880197E-2</v>
      </c>
      <c r="T13" s="2">
        <f t="shared" si="5"/>
        <v>1.0000000000000004E-6</v>
      </c>
      <c r="U13" s="2">
        <f>SUMPRODUCT({1,5,10},O13:Q13,R13:T13)/(1^2*R13+5^2*S13+10^2*T13)</f>
        <v>0.49378435331012133</v>
      </c>
      <c r="V13" s="2">
        <f t="shared" si="12"/>
        <v>0.16788668012544125</v>
      </c>
    </row>
    <row r="14" spans="1:22" x14ac:dyDescent="0.35">
      <c r="A14">
        <v>0.36</v>
      </c>
      <c r="B14">
        <f t="shared" si="6"/>
        <v>3.5999999999999999E-3</v>
      </c>
      <c r="C14">
        <f t="shared" si="7"/>
        <v>1.8E-3</v>
      </c>
      <c r="D14" s="1">
        <v>53.96</v>
      </c>
      <c r="E14" s="1">
        <v>82.41</v>
      </c>
      <c r="F14" s="1">
        <v>99.46</v>
      </c>
      <c r="H14" s="1">
        <f t="shared" si="8"/>
        <v>69.830216666666672</v>
      </c>
      <c r="I14" s="2">
        <f t="shared" si="9"/>
        <v>0.69830216666666667</v>
      </c>
      <c r="J14" s="2">
        <f t="shared" si="0"/>
        <v>0.25138877999999998</v>
      </c>
      <c r="K14" s="3">
        <f t="shared" si="1"/>
        <v>1.0610277435311719</v>
      </c>
      <c r="L14" s="2">
        <f t="shared" si="10"/>
        <v>0.26673046999245414</v>
      </c>
      <c r="M14" s="2"/>
      <c r="O14" s="2">
        <f t="shared" si="2"/>
        <v>0.90911051065612669</v>
      </c>
      <c r="P14" s="2">
        <f t="shared" si="3"/>
        <v>2.133835010746798</v>
      </c>
      <c r="Q14" s="2">
        <f t="shared" si="4"/>
        <v>6.9077552789821368</v>
      </c>
      <c r="R14" s="2">
        <f t="shared" si="11"/>
        <v>0.16231424783048815</v>
      </c>
      <c r="S14" s="2">
        <f t="shared" si="5"/>
        <v>1.4014398389210932E-2</v>
      </c>
      <c r="T14" s="2">
        <f t="shared" si="5"/>
        <v>1.0000000000000004E-6</v>
      </c>
      <c r="U14" s="2">
        <f>SUMPRODUCT({1,5,10},O14:Q14,R14:T14)/(1^2*R14+5^2*S14+10^2*T14)</f>
        <v>0.57950016126109039</v>
      </c>
      <c r="V14" s="2">
        <f t="shared" si="12"/>
        <v>0.20862005805399253</v>
      </c>
    </row>
    <row r="15" spans="1:22" x14ac:dyDescent="0.35">
      <c r="A15">
        <v>0.38</v>
      </c>
      <c r="B15">
        <f t="shared" si="6"/>
        <v>3.8E-3</v>
      </c>
      <c r="C15">
        <f t="shared" si="7"/>
        <v>1.9E-3</v>
      </c>
      <c r="D15" s="1">
        <v>55.31</v>
      </c>
      <c r="E15" s="1">
        <v>86.86</v>
      </c>
      <c r="F15" s="1">
        <v>100</v>
      </c>
      <c r="H15" s="1">
        <f t="shared" si="8"/>
        <v>71.223850000000013</v>
      </c>
      <c r="I15" s="2">
        <f t="shared" si="9"/>
        <v>0.71223850000000011</v>
      </c>
      <c r="J15" s="2">
        <f t="shared" si="0"/>
        <v>0.27065063000000006</v>
      </c>
      <c r="K15" s="3">
        <f t="shared" si="1"/>
        <v>1.0576306481655426</v>
      </c>
      <c r="L15" s="2">
        <f t="shared" si="10"/>
        <v>0.28624840123331258</v>
      </c>
      <c r="M15" s="2"/>
      <c r="O15" s="2">
        <f t="shared" si="2"/>
        <v>0.9354489207314034</v>
      </c>
      <c r="P15" s="2">
        <f t="shared" si="3"/>
        <v>2.5651237257051722</v>
      </c>
      <c r="Q15" s="2">
        <f t="shared" si="4"/>
        <v>6.9077552789821368</v>
      </c>
      <c r="R15" s="2">
        <f t="shared" si="11"/>
        <v>0.15398534530359534</v>
      </c>
      <c r="S15" s="2">
        <f t="shared" si="5"/>
        <v>5.9150965935753233E-3</v>
      </c>
      <c r="T15" s="2">
        <f t="shared" si="5"/>
        <v>1.0000000000000004E-6</v>
      </c>
      <c r="U15" s="2">
        <f>SUMPRODUCT({1,5,10},O15:Q15,R15:T15)/(1^2*R15+5^2*S15+10^2*T15)</f>
        <v>0.72849802929811813</v>
      </c>
      <c r="V15" s="2">
        <f t="shared" si="12"/>
        <v>0.27682925113328488</v>
      </c>
    </row>
    <row r="16" spans="1:22" x14ac:dyDescent="0.35">
      <c r="A16">
        <v>0.4</v>
      </c>
      <c r="B16">
        <f t="shared" si="6"/>
        <v>4.0000000000000001E-3</v>
      </c>
      <c r="C16">
        <f t="shared" si="7"/>
        <v>2E-3</v>
      </c>
      <c r="D16" s="1">
        <v>57.58</v>
      </c>
      <c r="E16" s="1">
        <v>92.05</v>
      </c>
      <c r="F16" s="1">
        <v>99.83</v>
      </c>
      <c r="H16" s="1">
        <f t="shared" si="8"/>
        <v>73.847516666666664</v>
      </c>
      <c r="I16" s="2">
        <f t="shared" si="9"/>
        <v>0.73847516666666668</v>
      </c>
      <c r="J16" s="2">
        <f t="shared" si="0"/>
        <v>0.29539006666666667</v>
      </c>
      <c r="K16" s="3">
        <f t="shared" si="1"/>
        <v>1.0545918076941685</v>
      </c>
      <c r="L16" s="2">
        <f t="shared" si="10"/>
        <v>0.31151594438090091</v>
      </c>
      <c r="M16" s="2"/>
      <c r="O16" s="2">
        <f t="shared" si="2"/>
        <v>0.98769494967909788</v>
      </c>
      <c r="P16" s="2">
        <f t="shared" si="3"/>
        <v>3.5850896231857416</v>
      </c>
      <c r="Q16" s="2">
        <f t="shared" si="4"/>
        <v>6.9077552789821368</v>
      </c>
      <c r="R16" s="2">
        <f t="shared" si="11"/>
        <v>0.13870721984235074</v>
      </c>
      <c r="S16" s="2">
        <f t="shared" si="5"/>
        <v>7.6918484527717596E-4</v>
      </c>
      <c r="T16" s="2">
        <f t="shared" si="5"/>
        <v>1.0000000000000004E-6</v>
      </c>
      <c r="U16" s="2">
        <f>SUMPRODUCT({1,5,10},O16:Q16,R16:T16)/(1^2*R16+5^2*S16+10^2*T16)</f>
        <v>0.95457160609300029</v>
      </c>
      <c r="V16" s="2">
        <f t="shared" si="12"/>
        <v>0.38182864243720016</v>
      </c>
    </row>
    <row r="17" spans="1:22" x14ac:dyDescent="0.35">
      <c r="A17">
        <v>0.42</v>
      </c>
      <c r="B17">
        <f t="shared" si="6"/>
        <v>4.1999999999999997E-3</v>
      </c>
      <c r="C17">
        <f t="shared" si="7"/>
        <v>2.0999999999999999E-3</v>
      </c>
      <c r="D17" s="1">
        <v>59.34</v>
      </c>
      <c r="E17" s="1">
        <v>96.28</v>
      </c>
      <c r="F17" s="1">
        <v>99.31</v>
      </c>
      <c r="H17" s="1">
        <f t="shared" si="8"/>
        <v>75.846833333333336</v>
      </c>
      <c r="I17" s="2">
        <f t="shared" si="9"/>
        <v>0.75846833333333341</v>
      </c>
      <c r="J17" s="2">
        <f t="shared" si="0"/>
        <v>0.31855670000000003</v>
      </c>
      <c r="K17" s="3">
        <f t="shared" si="1"/>
        <v>1.0518573888231055</v>
      </c>
      <c r="L17" s="2">
        <f t="shared" si="10"/>
        <v>0.33507621865410542</v>
      </c>
      <c r="M17" s="2"/>
      <c r="O17" s="2">
        <f t="shared" si="2"/>
        <v>1.029181694614175</v>
      </c>
      <c r="P17" s="2">
        <f t="shared" si="3"/>
        <v>6.9077552789821368</v>
      </c>
      <c r="Q17" s="2">
        <f t="shared" si="4"/>
        <v>6.9077552789821368</v>
      </c>
      <c r="R17" s="2">
        <f t="shared" si="11"/>
        <v>0.12766273322039623</v>
      </c>
      <c r="S17" s="2">
        <f t="shared" si="5"/>
        <v>1.0000000000000004E-6</v>
      </c>
      <c r="T17" s="2">
        <f t="shared" si="5"/>
        <v>1.0000000000000004E-6</v>
      </c>
      <c r="U17" s="2">
        <f>SUMPRODUCT({1,5,10},O17:Q17,R17:T17)/(1^2*R17+5^2*S17+10^2*T17)</f>
        <v>1.0289858120986064</v>
      </c>
      <c r="V17" s="2">
        <f t="shared" si="12"/>
        <v>0.43217404108141466</v>
      </c>
    </row>
    <row r="18" spans="1:22" x14ac:dyDescent="0.35">
      <c r="A18">
        <v>0.44</v>
      </c>
      <c r="B18">
        <f t="shared" si="6"/>
        <v>4.4000000000000003E-3</v>
      </c>
      <c r="C18">
        <f t="shared" si="7"/>
        <v>2.2000000000000001E-3</v>
      </c>
      <c r="D18" s="1">
        <v>59.53</v>
      </c>
      <c r="E18" s="1">
        <v>98.35</v>
      </c>
      <c r="F18" s="1">
        <v>99.16</v>
      </c>
      <c r="H18" s="1">
        <f t="shared" si="8"/>
        <v>75.848366666666678</v>
      </c>
      <c r="I18" s="2">
        <f t="shared" si="9"/>
        <v>0.75848366666666678</v>
      </c>
      <c r="J18" s="2">
        <f t="shared" si="0"/>
        <v>0.33373281333333338</v>
      </c>
      <c r="K18" s="3">
        <f t="shared" si="1"/>
        <v>1.0493838294926201</v>
      </c>
      <c r="L18" s="2">
        <f t="shared" si="10"/>
        <v>0.35021381768307913</v>
      </c>
      <c r="M18" s="2"/>
      <c r="O18" s="2">
        <f t="shared" si="2"/>
        <v>1.0282279227582187</v>
      </c>
      <c r="P18" s="2">
        <f t="shared" si="3"/>
        <v>6.9077552789821368</v>
      </c>
      <c r="Q18" s="2">
        <f t="shared" si="4"/>
        <v>6.9077552789821368</v>
      </c>
      <c r="R18" s="2">
        <f t="shared" si="11"/>
        <v>0.12790648787681444</v>
      </c>
      <c r="S18" s="2">
        <f t="shared" si="5"/>
        <v>1.0000000000000004E-6</v>
      </c>
      <c r="T18" s="2">
        <f t="shared" si="5"/>
        <v>1.0000000000000004E-6</v>
      </c>
      <c r="U18" s="2">
        <f>SUMPRODUCT({1,5,10},O18:Q18,R18:T18)/(1^2*R18+5^2*S18+10^2*T18)</f>
        <v>1.0280333443652534</v>
      </c>
      <c r="V18" s="2">
        <f t="shared" si="12"/>
        <v>0.4523346715207115</v>
      </c>
    </row>
    <row r="19" spans="1:22" x14ac:dyDescent="0.35">
      <c r="A19">
        <v>0.46</v>
      </c>
      <c r="B19">
        <f t="shared" si="6"/>
        <v>4.5999999999999999E-3</v>
      </c>
      <c r="C19">
        <f t="shared" si="7"/>
        <v>2.3E-3</v>
      </c>
      <c r="D19" s="1">
        <v>60.13</v>
      </c>
      <c r="E19" s="1">
        <v>98.99</v>
      </c>
      <c r="F19" s="1">
        <v>99.88</v>
      </c>
      <c r="H19" s="1">
        <f t="shared" si="8"/>
        <v>76.653500000000022</v>
      </c>
      <c r="I19" s="2">
        <f t="shared" si="9"/>
        <v>0.76653500000000019</v>
      </c>
      <c r="J19" s="2">
        <f t="shared" si="0"/>
        <v>0.35260610000000009</v>
      </c>
      <c r="K19" s="3">
        <f t="shared" si="1"/>
        <v>1.0471355007524104</v>
      </c>
      <c r="L19" s="2">
        <f t="shared" si="10"/>
        <v>0.36922636509185458</v>
      </c>
      <c r="M19" s="2"/>
      <c r="O19" s="2">
        <f t="shared" si="2"/>
        <v>1.0393450720640667</v>
      </c>
      <c r="P19" s="2">
        <f t="shared" si="3"/>
        <v>6.9077552789821368</v>
      </c>
      <c r="Q19" s="2">
        <f t="shared" si="4"/>
        <v>6.9077552789821368</v>
      </c>
      <c r="R19" s="2">
        <f t="shared" si="11"/>
        <v>0.12509395999019532</v>
      </c>
      <c r="S19" s="2">
        <f t="shared" si="5"/>
        <v>1.0000000000000004E-6</v>
      </c>
      <c r="T19" s="2">
        <f t="shared" si="5"/>
        <v>1.0000000000000004E-6</v>
      </c>
      <c r="U19" s="2">
        <f>SUMPRODUCT({1,5,10},O19:Q19,R19:T19)/(1^2*R19+5^2*S19+10^2*T19)</f>
        <v>1.0391350255597247</v>
      </c>
      <c r="V19" s="2">
        <f t="shared" si="12"/>
        <v>0.47800211175747337</v>
      </c>
    </row>
    <row r="20" spans="1:22" x14ac:dyDescent="0.35">
      <c r="A20">
        <v>0.48</v>
      </c>
      <c r="B20">
        <f t="shared" si="6"/>
        <v>4.7999999999999996E-3</v>
      </c>
      <c r="C20">
        <f t="shared" si="7"/>
        <v>2.3999999999999998E-3</v>
      </c>
      <c r="D20" s="1">
        <v>59.64</v>
      </c>
      <c r="E20" s="1">
        <v>99.25</v>
      </c>
      <c r="F20" s="1">
        <v>99.44</v>
      </c>
      <c r="H20" s="1">
        <f t="shared" si="8"/>
        <v>75.895883333333344</v>
      </c>
      <c r="I20" s="2">
        <f t="shared" si="9"/>
        <v>0.75895883333333347</v>
      </c>
      <c r="J20" s="2">
        <f t="shared" si="0"/>
        <v>0.36430024000000005</v>
      </c>
      <c r="K20" s="3">
        <f t="shared" si="1"/>
        <v>1.0450829795204304</v>
      </c>
      <c r="L20" s="2">
        <f t="shared" si="10"/>
        <v>0.38072398025920795</v>
      </c>
      <c r="M20" s="2"/>
      <c r="O20" s="2">
        <f t="shared" si="2"/>
        <v>1.020369241197236</v>
      </c>
      <c r="P20" s="2">
        <f t="shared" si="3"/>
        <v>6.9077552789821368</v>
      </c>
      <c r="Q20" s="2">
        <f t="shared" si="4"/>
        <v>6.9077552789821368</v>
      </c>
      <c r="R20" s="2">
        <f t="shared" si="11"/>
        <v>0.12993272241192491</v>
      </c>
      <c r="S20" s="2">
        <f t="shared" si="5"/>
        <v>1.0000000000000004E-6</v>
      </c>
      <c r="T20" s="2">
        <f t="shared" si="5"/>
        <v>1.0000000000000004E-6</v>
      </c>
      <c r="U20" s="2">
        <f>SUMPRODUCT({1,5,10},O20:Q20,R20:T20)/(1^2*R20+5^2*S20+10^2*T20)</f>
        <v>1.0201852473095903</v>
      </c>
      <c r="V20" s="2">
        <f t="shared" si="12"/>
        <v>0.48968891870860332</v>
      </c>
    </row>
    <row r="21" spans="1:22" x14ac:dyDescent="0.35">
      <c r="A21">
        <v>0.5</v>
      </c>
      <c r="B21">
        <f t="shared" si="6"/>
        <v>5.0000000000000001E-3</v>
      </c>
      <c r="C21">
        <f t="shared" si="7"/>
        <v>2.5000000000000001E-3</v>
      </c>
      <c r="D21" s="1">
        <v>61.18</v>
      </c>
      <c r="E21" s="1">
        <v>99.35</v>
      </c>
      <c r="F21" s="1">
        <v>99.07</v>
      </c>
      <c r="H21" s="1">
        <f t="shared" si="8"/>
        <v>78.121150000000014</v>
      </c>
      <c r="I21" s="2">
        <f t="shared" si="9"/>
        <v>0.78121150000000017</v>
      </c>
      <c r="J21" s="2">
        <f t="shared" si="0"/>
        <v>0.39060575000000008</v>
      </c>
      <c r="K21" s="3">
        <f t="shared" si="1"/>
        <v>1.0432017537883618</v>
      </c>
      <c r="L21" s="2">
        <f t="shared" si="10"/>
        <v>0.40748060343981846</v>
      </c>
      <c r="M21" s="2"/>
      <c r="O21" s="2">
        <f t="shared" si="2"/>
        <v>1.0590435240308729</v>
      </c>
      <c r="P21" s="2">
        <f t="shared" si="3"/>
        <v>6.9077552789821368</v>
      </c>
      <c r="Q21" s="2">
        <f t="shared" si="4"/>
        <v>6.9077552789821368</v>
      </c>
      <c r="R21" s="2">
        <f t="shared" si="11"/>
        <v>0.12026146300895553</v>
      </c>
      <c r="S21" s="2">
        <f t="shared" si="5"/>
        <v>1.0000000000000004E-6</v>
      </c>
      <c r="T21" s="2">
        <f t="shared" si="5"/>
        <v>1.0000000000000004E-6</v>
      </c>
      <c r="U21" s="2">
        <f>SUMPRODUCT({1,5,10},O21:Q21,R21:T21)/(1^2*R21+5^2*S21+10^2*T21)</f>
        <v>1.0588045925879168</v>
      </c>
      <c r="V21" s="2">
        <f t="shared" si="12"/>
        <v>0.52940229629395841</v>
      </c>
    </row>
    <row r="22" spans="1:22" x14ac:dyDescent="0.35">
      <c r="A22">
        <v>0.52</v>
      </c>
      <c r="B22">
        <f t="shared" si="6"/>
        <v>5.1999999999999998E-3</v>
      </c>
      <c r="C22">
        <f t="shared" si="7"/>
        <v>2.5999999999999999E-3</v>
      </c>
      <c r="D22" s="1">
        <v>63.01</v>
      </c>
      <c r="E22" s="1">
        <v>99.13</v>
      </c>
      <c r="F22" s="1">
        <v>98.9</v>
      </c>
      <c r="H22" s="1">
        <f t="shared" si="8"/>
        <v>80.815466666666666</v>
      </c>
      <c r="I22" s="2">
        <f t="shared" si="9"/>
        <v>0.80815466666666669</v>
      </c>
      <c r="J22" s="2">
        <f t="shared" si="0"/>
        <v>0.42024042666666667</v>
      </c>
      <c r="K22" s="3">
        <f t="shared" si="1"/>
        <v>1.0414712390173737</v>
      </c>
      <c r="L22" s="2">
        <f t="shared" si="10"/>
        <v>0.43766831784572308</v>
      </c>
      <c r="M22" s="2"/>
      <c r="O22" s="2">
        <f t="shared" si="2"/>
        <v>1.1084198057689065</v>
      </c>
      <c r="P22" s="2">
        <f t="shared" si="3"/>
        <v>6.9077552789821368</v>
      </c>
      <c r="Q22" s="2">
        <f t="shared" si="4"/>
        <v>6.9077552789821368</v>
      </c>
      <c r="R22" s="2">
        <f t="shared" si="11"/>
        <v>0.1089528987681123</v>
      </c>
      <c r="S22" s="2">
        <f t="shared" si="11"/>
        <v>1.0000000000000004E-6</v>
      </c>
      <c r="T22" s="2">
        <f t="shared" si="11"/>
        <v>1.0000000000000004E-6</v>
      </c>
      <c r="U22" s="2">
        <f>SUMPRODUCT({1,5,10},O22:Q22,R22:T22)/(1^2*R22+5^2*S22+10^2*T22)</f>
        <v>1.1080995195612426</v>
      </c>
      <c r="V22" s="2">
        <f t="shared" si="12"/>
        <v>0.57621175017184623</v>
      </c>
    </row>
    <row r="23" spans="1:22" x14ac:dyDescent="0.35">
      <c r="A23">
        <v>0.54</v>
      </c>
      <c r="B23">
        <f t="shared" si="6"/>
        <v>5.4000000000000003E-3</v>
      </c>
      <c r="C23">
        <f t="shared" si="7"/>
        <v>2.7000000000000001E-3</v>
      </c>
      <c r="D23" s="1">
        <v>62.7</v>
      </c>
      <c r="E23" s="1">
        <v>99.06</v>
      </c>
      <c r="F23" s="1">
        <v>98.41</v>
      </c>
      <c r="H23" s="1">
        <f t="shared" si="8"/>
        <v>80.362799999999993</v>
      </c>
      <c r="I23" s="2">
        <f t="shared" si="9"/>
        <v>0.8036279999999999</v>
      </c>
      <c r="J23" s="2">
        <f t="shared" si="0"/>
        <v>0.43395911999999998</v>
      </c>
      <c r="K23" s="3">
        <f t="shared" si="1"/>
        <v>1.0398740218282183</v>
      </c>
      <c r="L23" s="2">
        <f t="shared" si="10"/>
        <v>0.45126281542343444</v>
      </c>
      <c r="M23" s="2"/>
      <c r="O23" s="2">
        <f t="shared" si="2"/>
        <v>1.0946552793150304</v>
      </c>
      <c r="P23" s="2">
        <f t="shared" si="3"/>
        <v>6.9077552789821368</v>
      </c>
      <c r="Q23" s="2">
        <f t="shared" si="4"/>
        <v>6.9077552789821368</v>
      </c>
      <c r="R23" s="2">
        <f t="shared" si="11"/>
        <v>0.11199393525858917</v>
      </c>
      <c r="S23" s="2">
        <f t="shared" si="11"/>
        <v>1.0000000000000004E-6</v>
      </c>
      <c r="T23" s="2">
        <f t="shared" si="11"/>
        <v>1.0000000000000004E-6</v>
      </c>
      <c r="U23" s="2">
        <f>SUMPRODUCT({1,5,10},O23:Q23,R23:T23)/(1^2*R23+5^2*S23+10^2*T23)</f>
        <v>1.0943590262276008</v>
      </c>
      <c r="V23" s="2">
        <f t="shared" si="12"/>
        <v>0.59095387416290446</v>
      </c>
    </row>
    <row r="24" spans="1:22" x14ac:dyDescent="0.35">
      <c r="A24">
        <v>0.56000000000000005</v>
      </c>
      <c r="B24">
        <f t="shared" si="6"/>
        <v>5.6000000000000008E-3</v>
      </c>
      <c r="C24">
        <f t="shared" si="7"/>
        <v>2.8000000000000004E-3</v>
      </c>
      <c r="D24" s="1">
        <v>63.05</v>
      </c>
      <c r="E24" s="1">
        <v>99.45</v>
      </c>
      <c r="F24" s="1">
        <v>98.29</v>
      </c>
      <c r="H24" s="1">
        <f t="shared" si="8"/>
        <v>80.819466666666671</v>
      </c>
      <c r="I24" s="2">
        <f t="shared" si="9"/>
        <v>0.80819466666666673</v>
      </c>
      <c r="J24" s="2">
        <f t="shared" si="0"/>
        <v>0.4525890133333334</v>
      </c>
      <c r="K24" s="3">
        <f t="shared" si="1"/>
        <v>1.0383952719803162</v>
      </c>
      <c r="L24" s="2">
        <f t="shared" si="10"/>
        <v>0.46996629159556969</v>
      </c>
      <c r="M24" s="2"/>
      <c r="O24" s="2">
        <f t="shared" si="2"/>
        <v>1.101041991092196</v>
      </c>
      <c r="P24" s="2">
        <f t="shared" si="3"/>
        <v>6.9077552789821368</v>
      </c>
      <c r="Q24" s="2">
        <f t="shared" si="4"/>
        <v>6.9077552789821368</v>
      </c>
      <c r="R24" s="2">
        <f t="shared" si="11"/>
        <v>0.11057248699532551</v>
      </c>
      <c r="S24" s="2">
        <f t="shared" si="11"/>
        <v>1.0000000000000004E-6</v>
      </c>
      <c r="T24" s="2">
        <f t="shared" si="11"/>
        <v>1.0000000000000004E-6</v>
      </c>
      <c r="U24" s="2">
        <f>SUMPRODUCT({1,5,10},O24:Q24,R24:T24)/(1^2*R24+5^2*S24+10^2*T24)</f>
        <v>1.1007347219696075</v>
      </c>
      <c r="V24" s="2">
        <f t="shared" si="12"/>
        <v>0.61641144430298023</v>
      </c>
    </row>
    <row r="25" spans="1:22" x14ac:dyDescent="0.35">
      <c r="A25">
        <v>0.57999999999999996</v>
      </c>
      <c r="B25">
        <f t="shared" si="6"/>
        <v>5.7999999999999996E-3</v>
      </c>
      <c r="C25">
        <f t="shared" si="7"/>
        <v>2.8999999999999998E-3</v>
      </c>
      <c r="D25" s="1">
        <v>64</v>
      </c>
      <c r="E25" s="1">
        <v>99.28</v>
      </c>
      <c r="F25" s="1">
        <v>98.15</v>
      </c>
      <c r="H25" s="1">
        <f t="shared" si="8"/>
        <v>82.224466666666657</v>
      </c>
      <c r="I25" s="2">
        <f t="shared" si="9"/>
        <v>0.82224466666666662</v>
      </c>
      <c r="J25" s="2">
        <f t="shared" si="0"/>
        <v>0.4769019066666666</v>
      </c>
      <c r="K25" s="3">
        <f t="shared" si="1"/>
        <v>1.037022280514454</v>
      </c>
      <c r="L25" s="2">
        <f t="shared" si="10"/>
        <v>0.49455790283315781</v>
      </c>
      <c r="M25" s="2"/>
      <c r="O25" s="2">
        <f t="shared" si="2"/>
        <v>1.1260880054535563</v>
      </c>
      <c r="P25" s="2">
        <f t="shared" si="3"/>
        <v>6.9077552789821368</v>
      </c>
      <c r="Q25" s="2">
        <f t="shared" si="4"/>
        <v>6.9077552789821368</v>
      </c>
      <c r="R25" s="2">
        <f t="shared" si="11"/>
        <v>0.10517012405261968</v>
      </c>
      <c r="S25" s="2">
        <f t="shared" si="11"/>
        <v>1.0000000000000004E-6</v>
      </c>
      <c r="T25" s="2">
        <f t="shared" si="11"/>
        <v>1.0000000000000004E-6</v>
      </c>
      <c r="U25" s="2">
        <f>SUMPRODUCT({1,5,10},O25:Q25,R25:T25)/(1^2*R25+5^2*S25+10^2*T25)</f>
        <v>1.1257352382021648</v>
      </c>
      <c r="V25" s="2">
        <f t="shared" si="12"/>
        <v>0.6529264381572556</v>
      </c>
    </row>
    <row r="26" spans="1:22" x14ac:dyDescent="0.35">
      <c r="A26">
        <v>0.6</v>
      </c>
      <c r="B26">
        <f t="shared" si="6"/>
        <v>6.0000000000000001E-3</v>
      </c>
      <c r="C26">
        <f t="shared" si="7"/>
        <v>3.0000000000000001E-3</v>
      </c>
      <c r="D26" s="1">
        <v>65.3</v>
      </c>
      <c r="E26" s="1">
        <v>99.7</v>
      </c>
      <c r="F26" s="1">
        <v>99.23</v>
      </c>
      <c r="H26" s="1">
        <f t="shared" si="8"/>
        <v>84.086600000000004</v>
      </c>
      <c r="I26" s="2">
        <f t="shared" si="9"/>
        <v>0.840866</v>
      </c>
      <c r="J26" s="2">
        <f t="shared" si="0"/>
        <v>0.50451959999999996</v>
      </c>
      <c r="K26" s="3">
        <f t="shared" si="1"/>
        <v>1.0357440935686777</v>
      </c>
      <c r="L26" s="2">
        <f t="shared" si="10"/>
        <v>0.52255319578963177</v>
      </c>
      <c r="M26" s="2"/>
      <c r="O26" s="2">
        <f t="shared" si="2"/>
        <v>1.1631845556698774</v>
      </c>
      <c r="P26" s="2">
        <f t="shared" si="3"/>
        <v>6.9077552789821368</v>
      </c>
      <c r="Q26" s="2">
        <f t="shared" si="4"/>
        <v>6.9077552789821368</v>
      </c>
      <c r="R26" s="2">
        <f t="shared" si="11"/>
        <v>9.764965923331273E-2</v>
      </c>
      <c r="S26" s="2">
        <f t="shared" si="11"/>
        <v>1.0000000000000004E-6</v>
      </c>
      <c r="T26" s="2">
        <f t="shared" si="11"/>
        <v>1.0000000000000004E-6</v>
      </c>
      <c r="U26" s="2">
        <f>SUMPRODUCT({1,5,10},O26:Q26,R26:T26)/(1^2*R26+5^2*S26+10^2*T26)</f>
        <v>1.1627572287878238</v>
      </c>
      <c r="V26" s="2">
        <f t="shared" si="12"/>
        <v>0.69765433727269432</v>
      </c>
    </row>
    <row r="27" spans="1:22" x14ac:dyDescent="0.35">
      <c r="A27">
        <v>0.62</v>
      </c>
      <c r="B27">
        <f t="shared" si="6"/>
        <v>6.1999999999999998E-3</v>
      </c>
      <c r="C27">
        <f t="shared" si="7"/>
        <v>3.0999999999999999E-3</v>
      </c>
      <c r="D27" s="1">
        <v>64.739999999999995</v>
      </c>
      <c r="E27" s="1">
        <v>99.91</v>
      </c>
      <c r="F27" s="1">
        <v>99.87</v>
      </c>
      <c r="H27" s="1">
        <f t="shared" si="8"/>
        <v>83.255083333333317</v>
      </c>
      <c r="I27" s="2">
        <f t="shared" si="9"/>
        <v>0.83255083333333313</v>
      </c>
      <c r="J27" s="2">
        <f t="shared" si="0"/>
        <v>0.51618151666666656</v>
      </c>
      <c r="K27" s="3">
        <f t="shared" si="1"/>
        <v>1.0345512195173223</v>
      </c>
      <c r="L27" s="2">
        <f t="shared" si="10"/>
        <v>0.53401621755980089</v>
      </c>
      <c r="M27" s="2"/>
      <c r="O27" s="2">
        <f t="shared" si="2"/>
        <v>1.1419289610752845</v>
      </c>
      <c r="P27" s="2">
        <f t="shared" si="3"/>
        <v>6.9077552789821368</v>
      </c>
      <c r="Q27" s="2">
        <f t="shared" si="4"/>
        <v>6.9077552789821368</v>
      </c>
      <c r="R27" s="2">
        <f t="shared" ref="R27:T36" si="13">EXP(-2*O27)</f>
        <v>0.10189036240761967</v>
      </c>
      <c r="S27" s="2">
        <f t="shared" si="13"/>
        <v>1.0000000000000004E-6</v>
      </c>
      <c r="T27" s="2">
        <f t="shared" si="13"/>
        <v>1.0000000000000004E-6</v>
      </c>
      <c r="U27" s="2">
        <f>SUMPRODUCT({1,5,10},O27:Q27,R27:T27)/(1^2*R27+5^2*S27+10^2*T27)</f>
        <v>1.1415454424558695</v>
      </c>
      <c r="V27" s="2">
        <f t="shared" si="12"/>
        <v>0.7077581743226391</v>
      </c>
    </row>
    <row r="28" spans="1:22" x14ac:dyDescent="0.35">
      <c r="A28">
        <v>0.64</v>
      </c>
      <c r="B28">
        <f t="shared" si="6"/>
        <v>6.4000000000000003E-3</v>
      </c>
      <c r="C28">
        <f t="shared" si="7"/>
        <v>3.2000000000000002E-3</v>
      </c>
      <c r="D28" s="1">
        <v>64.28</v>
      </c>
      <c r="E28" s="1">
        <v>99.77</v>
      </c>
      <c r="F28" s="1">
        <v>98.97</v>
      </c>
      <c r="H28" s="1">
        <f t="shared" si="8"/>
        <v>82.584683333333345</v>
      </c>
      <c r="I28" s="2">
        <f t="shared" si="9"/>
        <v>0.82584683333333342</v>
      </c>
      <c r="J28" s="2">
        <f t="shared" si="0"/>
        <v>0.52854197333333341</v>
      </c>
      <c r="K28" s="3">
        <f t="shared" si="1"/>
        <v>1.0334353928574602</v>
      </c>
      <c r="L28" s="2">
        <f t="shared" si="10"/>
        <v>0.54621398185339065</v>
      </c>
      <c r="M28" s="2"/>
      <c r="O28" s="2">
        <f t="shared" si="2"/>
        <v>1.1244029355518308</v>
      </c>
      <c r="P28" s="2">
        <f t="shared" si="3"/>
        <v>6.9077552789821368</v>
      </c>
      <c r="Q28" s="2">
        <f t="shared" si="4"/>
        <v>6.9077552789821368</v>
      </c>
      <c r="R28" s="2">
        <f t="shared" si="13"/>
        <v>0.10552515999817237</v>
      </c>
      <c r="S28" s="2">
        <f t="shared" si="13"/>
        <v>1.0000000000000004E-6</v>
      </c>
      <c r="T28" s="2">
        <f t="shared" si="13"/>
        <v>1.0000000000000004E-6</v>
      </c>
      <c r="U28" s="2">
        <f>SUMPRODUCT({1,5,10},O28:Q28,R28:T28)/(1^2*R28+5^2*S28+10^2*T28)</f>
        <v>1.1240533474607206</v>
      </c>
      <c r="V28" s="2">
        <f t="shared" si="12"/>
        <v>0.71939414237486121</v>
      </c>
    </row>
    <row r="29" spans="1:22" x14ac:dyDescent="0.35">
      <c r="A29">
        <v>0.66</v>
      </c>
      <c r="B29">
        <f t="shared" si="6"/>
        <v>6.6E-3</v>
      </c>
      <c r="C29">
        <f t="shared" si="7"/>
        <v>3.3E-3</v>
      </c>
      <c r="D29" s="1">
        <v>65.42</v>
      </c>
      <c r="E29" s="1">
        <v>99.9</v>
      </c>
      <c r="F29" s="1">
        <v>98.49</v>
      </c>
      <c r="H29" s="1">
        <f t="shared" si="8"/>
        <v>84.220466666666695</v>
      </c>
      <c r="I29" s="2">
        <f t="shared" si="9"/>
        <v>0.84220466666666693</v>
      </c>
      <c r="J29" s="2">
        <f t="shared" si="0"/>
        <v>0.55585508000000017</v>
      </c>
      <c r="K29" s="3">
        <f t="shared" si="1"/>
        <v>1.032389382415553</v>
      </c>
      <c r="L29" s="2">
        <f t="shared" si="10"/>
        <v>0.57385888275374797</v>
      </c>
      <c r="M29" s="2"/>
      <c r="O29" s="2">
        <f t="shared" si="2"/>
        <v>1.1570040537811677</v>
      </c>
      <c r="P29" s="2">
        <f t="shared" si="3"/>
        <v>6.9077552789821368</v>
      </c>
      <c r="Q29" s="2">
        <f t="shared" si="4"/>
        <v>6.9077552789821368</v>
      </c>
      <c r="R29" s="2">
        <f t="shared" si="13"/>
        <v>9.8864198034793196E-2</v>
      </c>
      <c r="S29" s="2">
        <f t="shared" si="13"/>
        <v>1.0000000000000004E-6</v>
      </c>
      <c r="T29" s="2">
        <f t="shared" si="13"/>
        <v>1.0000000000000004E-6</v>
      </c>
      <c r="U29" s="2">
        <f>SUMPRODUCT({1,5,10},O29:Q29,R29:T29)/(1^2*R29+5^2*S29+10^2*T29)</f>
        <v>1.1565897744622917</v>
      </c>
      <c r="V29" s="2">
        <f t="shared" si="12"/>
        <v>0.76334925114511254</v>
      </c>
    </row>
    <row r="30" spans="1:22" x14ac:dyDescent="0.35">
      <c r="A30">
        <v>0.68</v>
      </c>
      <c r="B30">
        <f t="shared" si="6"/>
        <v>6.8000000000000005E-3</v>
      </c>
      <c r="C30">
        <f t="shared" si="7"/>
        <v>3.4000000000000002E-3</v>
      </c>
      <c r="D30" s="1">
        <v>65.849999999999994</v>
      </c>
      <c r="E30" s="1">
        <v>99.84</v>
      </c>
      <c r="F30" s="1">
        <v>99.41</v>
      </c>
      <c r="H30" s="1">
        <f t="shared" si="8"/>
        <v>84.873850000000004</v>
      </c>
      <c r="I30" s="2">
        <f t="shared" si="9"/>
        <v>0.84873850000000006</v>
      </c>
      <c r="J30" s="2">
        <f t="shared" si="0"/>
        <v>0.57714218000000006</v>
      </c>
      <c r="K30" s="3">
        <f t="shared" si="1"/>
        <v>1.0314068344629814</v>
      </c>
      <c r="L30" s="2">
        <f t="shared" si="10"/>
        <v>0.59526838890886424</v>
      </c>
      <c r="M30" s="2"/>
      <c r="O30" s="2">
        <f t="shared" si="2"/>
        <v>1.1678031551670667</v>
      </c>
      <c r="P30" s="2">
        <f t="shared" si="3"/>
        <v>6.9077552789821368</v>
      </c>
      <c r="Q30" s="2">
        <f t="shared" si="4"/>
        <v>6.9077552789821368</v>
      </c>
      <c r="R30" s="2">
        <f t="shared" si="13"/>
        <v>9.675180312121448E-2</v>
      </c>
      <c r="S30" s="2">
        <f t="shared" si="13"/>
        <v>1.0000000000000004E-6</v>
      </c>
      <c r="T30" s="2">
        <f t="shared" si="13"/>
        <v>1.0000000000000004E-6</v>
      </c>
      <c r="U30" s="2">
        <f>SUMPRODUCT({1,5,10},O30:Q30,R30:T30)/(1^2*R30+5^2*S30+10^2*T30)</f>
        <v>1.1673659084387848</v>
      </c>
      <c r="V30" s="2">
        <f t="shared" si="12"/>
        <v>0.79380881773837375</v>
      </c>
    </row>
    <row r="31" spans="1:22" x14ac:dyDescent="0.35">
      <c r="A31">
        <v>0.7</v>
      </c>
      <c r="B31">
        <f t="shared" si="6"/>
        <v>6.9999999999999993E-3</v>
      </c>
      <c r="C31">
        <f t="shared" si="7"/>
        <v>3.4999999999999996E-3</v>
      </c>
      <c r="D31" s="1">
        <v>66.84</v>
      </c>
      <c r="E31" s="1">
        <v>99.3</v>
      </c>
      <c r="F31" s="1">
        <v>98.36</v>
      </c>
      <c r="H31" s="1">
        <f t="shared" si="8"/>
        <v>86.367700000000013</v>
      </c>
      <c r="I31" s="2">
        <f t="shared" si="9"/>
        <v>0.86367700000000014</v>
      </c>
      <c r="J31" s="2">
        <f t="shared" si="0"/>
        <v>0.60457390000000011</v>
      </c>
      <c r="K31" s="3">
        <f t="shared" si="1"/>
        <v>1.0304821435458558</v>
      </c>
      <c r="L31" s="2">
        <f t="shared" si="10"/>
        <v>0.623002608403878</v>
      </c>
      <c r="M31" s="2"/>
      <c r="O31" s="2">
        <f t="shared" si="2"/>
        <v>1.1972635865122621</v>
      </c>
      <c r="P31" s="2">
        <f t="shared" si="3"/>
        <v>6.9077552789821368</v>
      </c>
      <c r="Q31" s="2">
        <f t="shared" si="4"/>
        <v>6.9077552789821368</v>
      </c>
      <c r="R31" s="2">
        <f t="shared" si="13"/>
        <v>9.1215798017751204E-2</v>
      </c>
      <c r="S31" s="2">
        <f t="shared" si="13"/>
        <v>1.0000000000000004E-6</v>
      </c>
      <c r="T31" s="2">
        <f t="shared" si="13"/>
        <v>1.0000000000000004E-6</v>
      </c>
      <c r="U31" s="2">
        <f>SUMPRODUCT({1,5,10},O31:Q31,R31:T31)/(1^2*R31+5^2*S31+10^2*T31)</f>
        <v>1.1967595223905498</v>
      </c>
      <c r="V31" s="2">
        <f t="shared" si="12"/>
        <v>0.83773166567338486</v>
      </c>
    </row>
    <row r="32" spans="1:22" x14ac:dyDescent="0.35">
      <c r="A32">
        <v>0.72</v>
      </c>
      <c r="B32">
        <f t="shared" si="6"/>
        <v>7.1999999999999998E-3</v>
      </c>
      <c r="C32">
        <f t="shared" si="7"/>
        <v>3.5999999999999999E-3</v>
      </c>
      <c r="D32" s="1">
        <v>68.09</v>
      </c>
      <c r="E32" s="1">
        <v>99.49</v>
      </c>
      <c r="F32" s="1">
        <v>97.83</v>
      </c>
      <c r="H32" s="1">
        <f t="shared" si="8"/>
        <v>88.154999999999987</v>
      </c>
      <c r="I32" s="2">
        <f t="shared" si="9"/>
        <v>0.88154999999999983</v>
      </c>
      <c r="J32" s="2">
        <f t="shared" si="0"/>
        <v>0.63471599999999984</v>
      </c>
      <c r="K32" s="3">
        <f t="shared" si="1"/>
        <v>1.0296103454806547</v>
      </c>
      <c r="L32" s="2">
        <f t="shared" si="10"/>
        <v>0.65351016004209905</v>
      </c>
      <c r="M32" s="2"/>
      <c r="O32" s="2">
        <f t="shared" si="2"/>
        <v>1.2366984539806141</v>
      </c>
      <c r="P32" s="2">
        <f t="shared" si="3"/>
        <v>6.9077552789821368</v>
      </c>
      <c r="Q32" s="2">
        <f t="shared" si="4"/>
        <v>6.9077552789821368</v>
      </c>
      <c r="R32" s="2">
        <f t="shared" si="13"/>
        <v>8.4298019480169503E-2</v>
      </c>
      <c r="S32" s="2">
        <f t="shared" si="13"/>
        <v>1.0000000000000004E-6</v>
      </c>
      <c r="T32" s="2">
        <f t="shared" si="13"/>
        <v>1.0000000000000004E-6</v>
      </c>
      <c r="U32" s="2">
        <f>SUMPRODUCT({1,5,10},O32:Q32,R32:T32)/(1^2*R32+5^2*S32+10^2*T32)</f>
        <v>1.23609469711576</v>
      </c>
      <c r="V32" s="2">
        <f t="shared" si="12"/>
        <v>0.88998818192334717</v>
      </c>
    </row>
    <row r="33" spans="1:22" x14ac:dyDescent="0.35">
      <c r="A33">
        <v>0.74</v>
      </c>
      <c r="B33">
        <f t="shared" si="6"/>
        <v>7.4000000000000003E-3</v>
      </c>
      <c r="C33">
        <f t="shared" si="7"/>
        <v>3.7000000000000002E-3</v>
      </c>
      <c r="D33" s="1">
        <v>66.97</v>
      </c>
      <c r="E33" s="1">
        <v>99.71</v>
      </c>
      <c r="F33" s="1">
        <v>98.75</v>
      </c>
      <c r="H33" s="1">
        <f t="shared" si="8"/>
        <v>86.511099999999985</v>
      </c>
      <c r="I33" s="2">
        <f t="shared" si="9"/>
        <v>0.86511099999999985</v>
      </c>
      <c r="J33" s="2">
        <f t="shared" si="0"/>
        <v>0.64018213999999984</v>
      </c>
      <c r="K33" s="3">
        <f t="shared" si="1"/>
        <v>1.0287870282014369</v>
      </c>
      <c r="L33" s="2">
        <f t="shared" si="10"/>
        <v>0.65861108131823598</v>
      </c>
      <c r="M33" s="2"/>
      <c r="O33" s="2">
        <f t="shared" si="2"/>
        <v>1.1962742586577864</v>
      </c>
      <c r="P33" s="2">
        <f t="shared" si="3"/>
        <v>6.9077552789821368</v>
      </c>
      <c r="Q33" s="2">
        <f t="shared" si="4"/>
        <v>6.9077552789821368</v>
      </c>
      <c r="R33" s="2">
        <f t="shared" si="13"/>
        <v>9.1396461353573405E-2</v>
      </c>
      <c r="S33" s="2">
        <f t="shared" si="13"/>
        <v>1.0000000000000004E-6</v>
      </c>
      <c r="T33" s="2">
        <f t="shared" si="13"/>
        <v>1.0000000000000004E-6</v>
      </c>
      <c r="U33" s="2">
        <f>SUMPRODUCT({1,5,10},O33:Q33,R33:T33)/(1^2*R33+5^2*S33+10^2*T33)</f>
        <v>1.1957725407823461</v>
      </c>
      <c r="V33" s="2">
        <f t="shared" si="12"/>
        <v>0.88487168017893614</v>
      </c>
    </row>
    <row r="34" spans="1:22" x14ac:dyDescent="0.35">
      <c r="A34">
        <v>0.76</v>
      </c>
      <c r="B34">
        <f t="shared" si="6"/>
        <v>7.6E-3</v>
      </c>
      <c r="C34">
        <f t="shared" si="7"/>
        <v>3.8E-3</v>
      </c>
      <c r="D34" s="1">
        <v>66.64</v>
      </c>
      <c r="E34" s="1">
        <v>99.76</v>
      </c>
      <c r="F34" s="1">
        <v>99.1</v>
      </c>
      <c r="H34" s="1">
        <f t="shared" si="8"/>
        <v>86.030266666666677</v>
      </c>
      <c r="I34" s="2">
        <f t="shared" si="9"/>
        <v>0.86030266666666677</v>
      </c>
      <c r="J34" s="2">
        <f t="shared" si="0"/>
        <v>0.65383002666666679</v>
      </c>
      <c r="K34" s="3">
        <f t="shared" si="1"/>
        <v>1.0280082570780731</v>
      </c>
      <c r="L34" s="2">
        <f t="shared" si="10"/>
        <v>0.67214266613891027</v>
      </c>
      <c r="M34" s="2"/>
      <c r="O34" s="2">
        <f t="shared" si="2"/>
        <v>1.1830112652481186</v>
      </c>
      <c r="P34" s="2">
        <f t="shared" si="3"/>
        <v>6.9077552789821368</v>
      </c>
      <c r="Q34" s="2">
        <f t="shared" si="4"/>
        <v>6.9077552789821368</v>
      </c>
      <c r="R34" s="2">
        <f t="shared" si="13"/>
        <v>9.3853283442235924E-2</v>
      </c>
      <c r="S34" s="2">
        <f t="shared" si="13"/>
        <v>1.0000000000000004E-6</v>
      </c>
      <c r="T34" s="2">
        <f t="shared" si="13"/>
        <v>1.0000000000000004E-6</v>
      </c>
      <c r="U34" s="2">
        <f>SUMPRODUCT({1,5,10},O34:Q34,R34:T34)/(1^2*R34+5^2*S34+10^2*T34)</f>
        <v>1.18254030453943</v>
      </c>
      <c r="V34" s="2">
        <f t="shared" si="12"/>
        <v>0.89873063144996679</v>
      </c>
    </row>
    <row r="35" spans="1:22" x14ac:dyDescent="0.35">
      <c r="A35">
        <v>0.78</v>
      </c>
      <c r="B35">
        <f t="shared" si="6"/>
        <v>7.8000000000000005E-3</v>
      </c>
      <c r="C35">
        <f t="shared" si="7"/>
        <v>3.9000000000000003E-3</v>
      </c>
      <c r="D35" s="1">
        <v>67.489999999999995</v>
      </c>
      <c r="E35" s="1">
        <v>99.9</v>
      </c>
      <c r="F35" s="1">
        <v>98.59</v>
      </c>
      <c r="H35" s="1">
        <f t="shared" si="8"/>
        <v>87.241216666666645</v>
      </c>
      <c r="I35" s="2">
        <f t="shared" si="9"/>
        <v>0.87241216666666643</v>
      </c>
      <c r="J35" s="2">
        <f t="shared" si="0"/>
        <v>0.6804814899999998</v>
      </c>
      <c r="K35" s="3">
        <f t="shared" si="1"/>
        <v>1.0272705120373073</v>
      </c>
      <c r="L35" s="2">
        <f t="shared" si="10"/>
        <v>0.69903856866420977</v>
      </c>
      <c r="M35" s="2"/>
      <c r="O35" s="2">
        <f t="shared" si="2"/>
        <v>1.2088063785409366</v>
      </c>
      <c r="P35" s="2">
        <f t="shared" si="3"/>
        <v>6.9077552789821368</v>
      </c>
      <c r="Q35" s="2">
        <f t="shared" si="4"/>
        <v>6.9077552789821368</v>
      </c>
      <c r="R35" s="2">
        <f t="shared" si="13"/>
        <v>8.9134148541661865E-2</v>
      </c>
      <c r="S35" s="2">
        <f t="shared" si="13"/>
        <v>1.0000000000000004E-6</v>
      </c>
      <c r="T35" s="2">
        <f t="shared" si="13"/>
        <v>1.0000000000000004E-6</v>
      </c>
      <c r="U35" s="2">
        <f>SUMPRODUCT({1,5,10},O35:Q35,R35:T35)/(1^2*R35+5^2*S35+10^2*T35)</f>
        <v>1.2082743942131819</v>
      </c>
      <c r="V35" s="2">
        <f t="shared" si="12"/>
        <v>0.94245402748628193</v>
      </c>
    </row>
    <row r="36" spans="1:22" x14ac:dyDescent="0.35">
      <c r="A36">
        <v>0.8</v>
      </c>
      <c r="B36">
        <f t="shared" si="6"/>
        <v>8.0000000000000002E-3</v>
      </c>
      <c r="C36">
        <f t="shared" si="7"/>
        <v>4.0000000000000001E-3</v>
      </c>
      <c r="D36" s="1">
        <v>64.03</v>
      </c>
      <c r="E36" s="1">
        <v>99.69</v>
      </c>
      <c r="F36" s="1">
        <v>99.25</v>
      </c>
      <c r="H36" s="1">
        <f t="shared" si="8"/>
        <v>82.236233333333345</v>
      </c>
      <c r="I36" s="2">
        <f t="shared" si="9"/>
        <v>0.82236233333333342</v>
      </c>
      <c r="J36" s="2">
        <f t="shared" si="0"/>
        <v>0.65788986666666682</v>
      </c>
      <c r="K36" s="3">
        <f t="shared" si="1"/>
        <v>1.0265706343662666</v>
      </c>
      <c r="L36" s="2">
        <f t="shared" si="10"/>
        <v>0.6753704177671388</v>
      </c>
      <c r="M36" s="2"/>
      <c r="O36" s="2">
        <f t="shared" si="2"/>
        <v>1.0971620679071723</v>
      </c>
      <c r="P36" s="2">
        <f t="shared" si="3"/>
        <v>6.9077552789821368</v>
      </c>
      <c r="Q36" s="2">
        <f t="shared" si="4"/>
        <v>6.9077552789821368</v>
      </c>
      <c r="R36" s="2">
        <f t="shared" si="13"/>
        <v>0.11143385020800294</v>
      </c>
      <c r="S36" s="2">
        <f t="shared" si="13"/>
        <v>1.0000000000000004E-6</v>
      </c>
      <c r="T36" s="2">
        <f t="shared" si="13"/>
        <v>1.0000000000000004E-6</v>
      </c>
      <c r="U36" s="2">
        <f>SUMPRODUCT({1,5,10},O36:Q36,R36:T36)/(1^2*R36+5^2*S36+10^2*T36)</f>
        <v>1.0968615186523067</v>
      </c>
      <c r="V36" s="2">
        <f t="shared" si="12"/>
        <v>0.8774892149218454</v>
      </c>
    </row>
  </sheetData>
  <pageMargins left="0.7" right="0.7" top="0.75" bottom="0.75" header="0.3" footer="0.3"/>
  <pageSetup scale="5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5"/>
  <sheetViews>
    <sheetView topLeftCell="M1" workbookViewId="0">
      <selection activeCell="R2" sqref="R1:U1048576"/>
    </sheetView>
  </sheetViews>
  <sheetFormatPr baseColWidth="10" defaultRowHeight="14.5" x14ac:dyDescent="0.35"/>
  <cols>
    <col min="1" max="1" width="5.90625" bestFit="1" customWidth="1"/>
    <col min="2" max="2" width="8.36328125" bestFit="1" customWidth="1"/>
    <col min="3" max="6" width="14.08984375" bestFit="1" customWidth="1"/>
    <col min="7" max="7" width="13.08984375" bestFit="1" customWidth="1"/>
  </cols>
  <sheetData>
    <row r="1" spans="1:29" ht="16.5" x14ac:dyDescent="0.35">
      <c r="A1" s="5" t="s">
        <v>169</v>
      </c>
      <c r="B1" s="5" t="s">
        <v>170</v>
      </c>
      <c r="C1" s="5" t="s">
        <v>171</v>
      </c>
      <c r="D1" s="5" t="s">
        <v>172</v>
      </c>
      <c r="E1" s="5" t="s">
        <v>173</v>
      </c>
      <c r="F1" s="5" t="s">
        <v>174</v>
      </c>
      <c r="G1" s="5" t="s">
        <v>175</v>
      </c>
      <c r="H1" s="5" t="s">
        <v>35</v>
      </c>
      <c r="I1" s="5" t="s">
        <v>36</v>
      </c>
      <c r="J1" s="5" t="s">
        <v>34</v>
      </c>
      <c r="K1" s="5" t="s">
        <v>25</v>
      </c>
      <c r="L1" s="5" t="s">
        <v>37</v>
      </c>
      <c r="M1" s="5" t="s">
        <v>39</v>
      </c>
      <c r="N1" s="5" t="s">
        <v>40</v>
      </c>
      <c r="O1" s="5" t="s">
        <v>41</v>
      </c>
      <c r="P1" s="5" t="s">
        <v>42</v>
      </c>
      <c r="Q1" s="5" t="s">
        <v>43</v>
      </c>
      <c r="R1" s="5"/>
      <c r="S1" s="5"/>
      <c r="T1" s="5"/>
      <c r="U1" s="5"/>
      <c r="W1" s="5" t="s">
        <v>101</v>
      </c>
      <c r="Z1" s="5" t="s">
        <v>98</v>
      </c>
      <c r="AC1" s="5" t="s">
        <v>99</v>
      </c>
    </row>
    <row r="2" spans="1:29" x14ac:dyDescent="0.35">
      <c r="A2" s="1">
        <v>0.2</v>
      </c>
      <c r="B2" s="2">
        <f t="shared" ref="B2:B32" si="0">LOG10(A2)</f>
        <v>-0.69897000433601875</v>
      </c>
      <c r="C2" s="2">
        <f>LOG10('Table S3 (2)'!L6)</f>
        <v>-1.3863368631353066</v>
      </c>
      <c r="D2" s="2">
        <f>LOG10('Table S4 (2)'!L6)</f>
        <v>-1.4308715960479235</v>
      </c>
      <c r="E2" s="2">
        <f>LOG10('Table S5 (2)'!L6)</f>
        <v>-1.3822015897795972</v>
      </c>
      <c r="F2" s="2">
        <f>LOG10('Table S6 (2)'!L6)</f>
        <v>-1.1412719493858681</v>
      </c>
      <c r="G2" s="2">
        <f>LOG10('Table S7 (2)'!L6)</f>
        <v>-1.1063461517056805</v>
      </c>
      <c r="H2" s="2">
        <f>10^(2*C2)</f>
        <v>1.6878205632567132E-3</v>
      </c>
      <c r="I2" s="2">
        <f t="shared" ref="I2:L32" si="1">10^(2*D2)</f>
        <v>1.3748547166048597E-3</v>
      </c>
      <c r="J2" s="2">
        <f t="shared" si="1"/>
        <v>1.7202708110280302E-3</v>
      </c>
      <c r="K2" s="2">
        <f t="shared" si="1"/>
        <v>5.2174236351241569E-3</v>
      </c>
      <c r="L2" s="2">
        <f t="shared" si="1"/>
        <v>6.1278439422100314E-3</v>
      </c>
      <c r="M2" s="2">
        <f>10^(C2)-10^($X$2+$X$3*$B2)</f>
        <v>1.2377472827867018E-2</v>
      </c>
      <c r="N2" s="2">
        <f>10^(D2)-10^($X$9+$X$10*$B2)</f>
        <v>-1.2489232980757103E-2</v>
      </c>
      <c r="O2" s="2">
        <f>10^(E2)-10^($X$16+$X$17*$B2)</f>
        <v>4.3059039185960116E-3</v>
      </c>
      <c r="P2" s="2">
        <f>10^F2-10^($X$23+$X$24*$B2)</f>
        <v>-2.5757724162073309E-2</v>
      </c>
      <c r="Q2" s="2">
        <f>10^G2-10^($X$30+$X$31*$B2)</f>
        <v>-5.4418906016765453E-2</v>
      </c>
      <c r="R2" s="2"/>
      <c r="S2" s="2"/>
      <c r="T2" s="2"/>
      <c r="U2" s="2"/>
      <c r="W2" t="s">
        <v>22</v>
      </c>
      <c r="X2">
        <f t="array" ref="X2:X3">MMULT(Z5:AA6,AC2:AC3)</f>
        <v>-0.16105011058286234</v>
      </c>
      <c r="Z2">
        <f>SUM(H$2:H$32)</f>
        <v>1.6848777703978846</v>
      </c>
      <c r="AA2">
        <f>SUMPRODUCT(B$2:B$32,H$2:H$32)</f>
        <v>-0.29984603586126074</v>
      </c>
      <c r="AC2">
        <f>SUMPRODUCT(C$2:C$32,H$2:H$32)</f>
        <v>-0.86376753795660666</v>
      </c>
    </row>
    <row r="3" spans="1:29" x14ac:dyDescent="0.35">
      <c r="A3" s="1">
        <v>0.22</v>
      </c>
      <c r="B3" s="2">
        <f t="shared" si="0"/>
        <v>-0.65757731917779372</v>
      </c>
      <c r="C3" s="2">
        <f>LOG10('Table S3 (2)'!L7)</f>
        <v>-1.2986273541276954</v>
      </c>
      <c r="D3" s="2">
        <f>LOG10('Table S4 (2)'!L7)</f>
        <v>-1.2997455384920493</v>
      </c>
      <c r="E3" s="2">
        <f>LOG10('Table S5 (2)'!L7)</f>
        <v>-1.331130554774387</v>
      </c>
      <c r="F3" s="2">
        <f>LOG10('Table S6 (2)'!L7)</f>
        <v>-1.058710874128082</v>
      </c>
      <c r="G3" s="2">
        <f>LOG10('Table S7 (2)'!L7)</f>
        <v>-0.91989908657953501</v>
      </c>
      <c r="H3" s="2">
        <f t="shared" ref="H3:H32" si="2">10^(2*C3)</f>
        <v>2.5278150298727697E-3</v>
      </c>
      <c r="I3" s="2">
        <f t="shared" si="1"/>
        <v>2.5148316822050983E-3</v>
      </c>
      <c r="J3" s="2">
        <f t="shared" si="1"/>
        <v>2.176400868052326E-3</v>
      </c>
      <c r="K3" s="2">
        <f t="shared" si="1"/>
        <v>7.6309437411071065E-3</v>
      </c>
      <c r="L3" s="2">
        <f t="shared" si="1"/>
        <v>1.4461116566479961E-2</v>
      </c>
      <c r="M3" s="2">
        <f>10^(C3)-10^($X$2+$X$3*$B3)</f>
        <v>1.5623799810756754E-2</v>
      </c>
      <c r="N3" s="2">
        <f>10^(D3)-10^($X$9+$X$10*$B3)</f>
        <v>-8.3755331126757621E-3</v>
      </c>
      <c r="O3" s="2">
        <f>10^(E3)-10^($X$16+$X$17*$B3)</f>
        <v>1.7229524667993629E-3</v>
      </c>
      <c r="P3" s="2">
        <f>10^F3-10^($X$23+$X$24*$B3)</f>
        <v>-2.4937305497405957E-2</v>
      </c>
      <c r="Q3" s="2">
        <f>10^G3-10^($X$30+$X$31*$B3)</f>
        <v>-2.8841389322751654E-2</v>
      </c>
      <c r="R3" s="2"/>
      <c r="S3" s="2"/>
      <c r="T3" s="2"/>
      <c r="U3" s="2"/>
      <c r="W3" t="s">
        <v>32</v>
      </c>
      <c r="X3">
        <v>1.9757399327084411</v>
      </c>
      <c r="Z3">
        <f>AA2</f>
        <v>-0.29984603586126074</v>
      </c>
      <c r="AA3">
        <f>SUMPRODUCT(B$2:B$32,B$2:B$32,H$2:H$32)</f>
        <v>6.6864144608199297E-2</v>
      </c>
      <c r="AC3">
        <f>SUMPRODUCT(B$2:B$32,C$2:C$32,H$2:H$32)</f>
        <v>0.18039639780210023</v>
      </c>
    </row>
    <row r="4" spans="1:29" ht="16.5" x14ac:dyDescent="0.35">
      <c r="A4" s="1">
        <v>0.24</v>
      </c>
      <c r="B4" s="2">
        <f t="shared" si="0"/>
        <v>-0.61978875828839397</v>
      </c>
      <c r="C4" s="2">
        <f>LOG10('Table S3 (2)'!L8)</f>
        <v>-1.2205893894842372</v>
      </c>
      <c r="D4" s="2">
        <f>LOG10('Table S4 (2)'!L8)</f>
        <v>-1.2212836978142239</v>
      </c>
      <c r="E4" s="2">
        <f>LOG10('Table S5 (2)'!L8)</f>
        <v>-1.3041317925651936</v>
      </c>
      <c r="F4" s="2">
        <f>LOG10('Table S6 (2)'!L8)</f>
        <v>-0.98344135156463863</v>
      </c>
      <c r="G4" s="2">
        <f>LOG10('Table S7 (2)'!L8)</f>
        <v>-0.81409001714271889</v>
      </c>
      <c r="H4" s="2">
        <f t="shared" si="2"/>
        <v>3.6209391040274252E-3</v>
      </c>
      <c r="I4" s="2">
        <f t="shared" si="1"/>
        <v>3.6093799737678778E-3</v>
      </c>
      <c r="J4" s="2">
        <f t="shared" si="1"/>
        <v>2.4645430850081282E-3</v>
      </c>
      <c r="K4" s="2">
        <f t="shared" si="1"/>
        <v>1.0792381700184961E-2</v>
      </c>
      <c r="L4" s="2">
        <f t="shared" si="1"/>
        <v>2.3540732140549858E-2</v>
      </c>
      <c r="M4" s="2">
        <f>10^(C4)-10^($X$2+$X$3*$B4)</f>
        <v>1.9020577208727317E-2</v>
      </c>
      <c r="N4" s="2">
        <f>10^(D4)-10^($X$9+$X$10*$B4)</f>
        <v>-8.0268122023641753E-3</v>
      </c>
      <c r="O4" s="2">
        <f>10^(E4)-10^($X$16+$X$17*$B4)</f>
        <v>-3.7739589487752606E-3</v>
      </c>
      <c r="P4" s="2">
        <f>10^F4-10^($X$23+$X$24*$B4)</f>
        <v>-2.3279484439015452E-2</v>
      </c>
      <c r="Q4" s="2">
        <f>10^G4-10^($X$30+$X$31*$B4)</f>
        <v>-1.2397409818569599E-2</v>
      </c>
      <c r="R4" s="2"/>
      <c r="S4" s="2"/>
      <c r="T4" s="2"/>
      <c r="U4" s="2"/>
      <c r="W4" t="s">
        <v>38</v>
      </c>
      <c r="X4">
        <f>SQRT(SUMSQ(M2:M32)/29)</f>
        <v>1.1122280048820838E-2</v>
      </c>
      <c r="Z4" s="5" t="s">
        <v>100</v>
      </c>
    </row>
    <row r="5" spans="1:29" x14ac:dyDescent="0.35">
      <c r="A5" s="1">
        <v>0.26</v>
      </c>
      <c r="B5" s="2">
        <f t="shared" si="0"/>
        <v>-0.58502665202918203</v>
      </c>
      <c r="C5" s="2">
        <f>LOG10('Table S3 (2)'!L9)</f>
        <v>-1.217485727459765</v>
      </c>
      <c r="D5" s="2">
        <f>LOG10('Table S4 (2)'!L9)</f>
        <v>-1.1887678138874544</v>
      </c>
      <c r="E5" s="2">
        <f>LOG10('Table S5 (2)'!L9)</f>
        <v>-1.2392717495842773</v>
      </c>
      <c r="F5" s="2">
        <f>LOG10('Table S6 (2)'!L9)</f>
        <v>-0.90266099659333265</v>
      </c>
      <c r="G5" s="2">
        <f>LOG10('Table S7 (2)'!L9)</f>
        <v>-0.75518435980248266</v>
      </c>
      <c r="H5" s="2">
        <f t="shared" si="2"/>
        <v>3.6730644183032377E-3</v>
      </c>
      <c r="I5" s="2">
        <f t="shared" si="1"/>
        <v>4.1924160237670517E-3</v>
      </c>
      <c r="J5" s="2">
        <f t="shared" si="1"/>
        <v>3.3224350585647905E-3</v>
      </c>
      <c r="K5" s="2">
        <f t="shared" si="1"/>
        <v>1.5655898851958984E-2</v>
      </c>
      <c r="L5" s="2">
        <f t="shared" si="1"/>
        <v>3.0876728595979237E-2</v>
      </c>
      <c r="M5" s="2">
        <f>10^(C5)-10^($X$2+$X$3*$B5)</f>
        <v>1.2401113206123374E-2</v>
      </c>
      <c r="N5" s="2">
        <f>10^(D5)-10^($X$9+$X$10*$B5)</f>
        <v>-1.3549399815944344E-2</v>
      </c>
      <c r="O5" s="2">
        <f>10^(E5)-10^($X$16+$X$17*$B5)</f>
        <v>-4.9964704924868736E-3</v>
      </c>
      <c r="P5" s="2">
        <f>10^F5-10^($X$23+$X$24*$B5)</f>
        <v>-1.7458142990057463E-2</v>
      </c>
      <c r="Q5" s="2">
        <f>10^G5-10^($X$30+$X$31*$B5)</f>
        <v>-7.1543133061530151E-3</v>
      </c>
      <c r="R5" s="2"/>
      <c r="S5" s="2"/>
      <c r="T5" s="2"/>
      <c r="U5" s="2"/>
      <c r="W5" t="s">
        <v>31</v>
      </c>
      <c r="X5" t="s">
        <v>33</v>
      </c>
      <c r="Z5">
        <f t="array" ref="Z5:AA6">MINVERSE(Z2:AA3)</f>
        <v>2.9390489584545256</v>
      </c>
      <c r="AA5">
        <v>13.179891622911617</v>
      </c>
    </row>
    <row r="6" spans="1:29" x14ac:dyDescent="0.35">
      <c r="A6" s="1">
        <v>0.28000000000000003</v>
      </c>
      <c r="B6" s="2">
        <f t="shared" si="0"/>
        <v>-0.55284196865778079</v>
      </c>
      <c r="C6" s="2">
        <f>LOG10('Table S3 (2)'!L10)</f>
        <v>-1.1903029415032094</v>
      </c>
      <c r="D6" s="2">
        <f>LOG10('Table S4 (2)'!L10)</f>
        <v>-1.132959802114013</v>
      </c>
      <c r="E6" s="2">
        <f>LOG10('Table S5 (2)'!L10)</f>
        <v>-1.1724591402265425</v>
      </c>
      <c r="F6" s="2">
        <f>LOG10('Table S6 (2)'!L10)</f>
        <v>-0.83830222782301589</v>
      </c>
      <c r="G6" s="2">
        <f>LOG10('Table S7 (2)'!L10)</f>
        <v>-0.69870151957582916</v>
      </c>
      <c r="H6" s="2">
        <f t="shared" si="2"/>
        <v>4.1628821565662753E-3</v>
      </c>
      <c r="I6" s="2">
        <f t="shared" si="1"/>
        <v>5.421012338673618E-3</v>
      </c>
      <c r="J6" s="2">
        <f t="shared" si="1"/>
        <v>4.5194097639550748E-3</v>
      </c>
      <c r="K6" s="2">
        <f t="shared" si="1"/>
        <v>2.1056953804104758E-2</v>
      </c>
      <c r="L6" s="2">
        <f t="shared" si="1"/>
        <v>4.0049487307715632E-2</v>
      </c>
      <c r="M6" s="2">
        <f>10^(C6)-10^($X$2+$X$3*$B6)</f>
        <v>8.7147813505447438E-3</v>
      </c>
      <c r="N6" s="2">
        <f>10^(D6)-10^($X$9+$X$10*$B6)</f>
        <v>-1.5463627539064925E-2</v>
      </c>
      <c r="O6" s="2">
        <f>10^(E6)-10^($X$16+$X$17*$B6)</f>
        <v>-5.3585062048778775E-3</v>
      </c>
      <c r="P6" s="2">
        <f>10^F6-10^($X$23+$X$24*$B6)</f>
        <v>-1.3405593078944067E-2</v>
      </c>
      <c r="Q6" s="2">
        <f>10^G6-10^($X$30+$X$31*$B6)</f>
        <v>-8.7442882927141197E-5</v>
      </c>
      <c r="R6" s="2"/>
      <c r="S6" s="2"/>
      <c r="T6" s="2"/>
      <c r="U6" s="2"/>
      <c r="W6">
        <v>-0.75</v>
      </c>
      <c r="X6">
        <f>W6*$X$3+$X$2</f>
        <v>-1.6428550601141931</v>
      </c>
      <c r="Z6">
        <v>13.179891622911617</v>
      </c>
      <c r="AA6">
        <v>74.05969649694508</v>
      </c>
    </row>
    <row r="7" spans="1:29" x14ac:dyDescent="0.35">
      <c r="A7" s="1">
        <v>0.3</v>
      </c>
      <c r="B7" s="2">
        <f t="shared" si="0"/>
        <v>-0.52287874528033762</v>
      </c>
      <c r="C7" s="2">
        <f>LOG10('Table S3 (2)'!L11)</f>
        <v>-1.114897166571337</v>
      </c>
      <c r="D7" s="2">
        <f>LOG10('Table S4 (2)'!L11)</f>
        <v>-1.0319887867313717</v>
      </c>
      <c r="E7" s="2">
        <f>LOG10('Table S5 (2)'!L11)</f>
        <v>-1.1340700628201232</v>
      </c>
      <c r="F7" s="2">
        <f>LOG10('Table S6 (2)'!L11)</f>
        <v>-0.78594999424409762</v>
      </c>
      <c r="G7" s="2">
        <f>LOG10('Table S7 (2)'!L11)</f>
        <v>-0.64323847369873599</v>
      </c>
      <c r="H7" s="2">
        <f t="shared" si="2"/>
        <v>5.8912257739891895E-3</v>
      </c>
      <c r="I7" s="2">
        <f t="shared" si="1"/>
        <v>8.6302311227577418E-3</v>
      </c>
      <c r="J7" s="2">
        <f t="shared" si="1"/>
        <v>5.3933657683929489E-3</v>
      </c>
      <c r="K7" s="2">
        <f t="shared" si="1"/>
        <v>2.6797853681853341E-2</v>
      </c>
      <c r="L7" s="2">
        <f t="shared" si="1"/>
        <v>5.1703870195390904E-2</v>
      </c>
      <c r="M7" s="2">
        <f>10^(C7)-10^($X$2+$X$3*$B7)</f>
        <v>1.2798883640454964E-2</v>
      </c>
      <c r="N7" s="2">
        <f>10^(D7)-10^($X$9+$X$10*$B7)</f>
        <v>-7.5731953744020974E-3</v>
      </c>
      <c r="O7" s="2">
        <f>10^(E7)-10^($X$16+$X$17*$B7)</f>
        <v>-9.8220621038518086E-3</v>
      </c>
      <c r="P7" s="2">
        <f>10^F7-10^($X$23+$X$24*$B7)</f>
        <v>-1.1246067252903835E-2</v>
      </c>
      <c r="Q7" s="2">
        <f>10^G7-10^($X$30+$X$31*$B7)</f>
        <v>9.5568834585335882E-3</v>
      </c>
      <c r="R7" s="2"/>
      <c r="S7" s="2"/>
      <c r="T7" s="2"/>
      <c r="U7" s="2"/>
      <c r="W7">
        <v>-0.04</v>
      </c>
      <c r="X7">
        <f>W7*$X$3+$X$2</f>
        <v>-0.24007970789119998</v>
      </c>
    </row>
    <row r="8" spans="1:29" ht="16.5" x14ac:dyDescent="0.35">
      <c r="A8" s="1">
        <v>0.32</v>
      </c>
      <c r="B8" s="2">
        <f t="shared" si="0"/>
        <v>-0.49485002168009401</v>
      </c>
      <c r="C8" s="2">
        <f>LOG10('Table S3 (2)'!L12)</f>
        <v>-1.1164776827807936</v>
      </c>
      <c r="D8" s="2">
        <f>LOG10('Table S4 (2)'!L12)</f>
        <v>-0.95016117704064185</v>
      </c>
      <c r="E8" s="2">
        <f>LOG10('Table S5 (2)'!L12)</f>
        <v>-1.0751866790348579</v>
      </c>
      <c r="F8" s="2">
        <f>LOG10('Table S6 (2)'!L12)</f>
        <v>-0.72406118480026427</v>
      </c>
      <c r="G8" s="2">
        <f>LOG10('Table S7 (2)'!L12)</f>
        <v>-0.61708885169738259</v>
      </c>
      <c r="H8" s="2">
        <f t="shared" si="2"/>
        <v>5.8485018879565285E-3</v>
      </c>
      <c r="I8" s="2">
        <f t="shared" si="1"/>
        <v>1.2579913240051269E-2</v>
      </c>
      <c r="J8" s="2">
        <f t="shared" si="1"/>
        <v>7.0733743290883246E-3</v>
      </c>
      <c r="K8" s="2">
        <f t="shared" si="1"/>
        <v>3.5635071161559333E-2</v>
      </c>
      <c r="L8" s="2">
        <f t="shared" si="1"/>
        <v>5.8320642068203553E-2</v>
      </c>
      <c r="M8" s="2">
        <f>10^(C8)-10^($X$2+$X$3*$B8)</f>
        <v>3.8222662602120372E-3</v>
      </c>
      <c r="N8" s="2">
        <f>10^(D8)-10^($X$9+$X$10*$B8)</f>
        <v>-2.7093165217176307E-4</v>
      </c>
      <c r="O8" s="2">
        <f>10^(E8)-10^($X$16+$X$17*$B8)</f>
        <v>-1.0562746997656469E-2</v>
      </c>
      <c r="P8" s="2">
        <f>10^F8-10^($X$23+$X$24*$B8)</f>
        <v>-3.0824343138446397E-3</v>
      </c>
      <c r="Q8" s="2">
        <f>10^G8-10^($X$30+$X$31*$B8)</f>
        <v>5.7886040754981938E-3</v>
      </c>
      <c r="R8" s="2"/>
      <c r="S8" s="2"/>
      <c r="T8" s="2"/>
      <c r="U8" s="2"/>
      <c r="W8" s="5" t="s">
        <v>105</v>
      </c>
      <c r="Z8" s="5" t="s">
        <v>98</v>
      </c>
      <c r="AC8" s="5" t="s">
        <v>99</v>
      </c>
    </row>
    <row r="9" spans="1:29" x14ac:dyDescent="0.35">
      <c r="A9" s="1">
        <v>0.34</v>
      </c>
      <c r="B9" s="2">
        <f t="shared" si="0"/>
        <v>-0.46852108295774486</v>
      </c>
      <c r="C9" s="2">
        <f>LOG10('Table S3 (2)'!L13)</f>
        <v>-1.0761468646201517</v>
      </c>
      <c r="D9" s="2">
        <f>LOG10('Table S4 (2)'!L13)</f>
        <v>-0.89972718614231229</v>
      </c>
      <c r="E9" s="2">
        <f>LOG10('Table S5 (2)'!L13)</f>
        <v>-1.011028619388638</v>
      </c>
      <c r="F9" s="2">
        <f>LOG10('Table S6 (2)'!L13)</f>
        <v>-0.68832128733519482</v>
      </c>
      <c r="G9" s="2">
        <f>LOG10('Table S7 (2)'!L13)</f>
        <v>-0.59784104875425736</v>
      </c>
      <c r="H9" s="2">
        <f t="shared" si="2"/>
        <v>7.0421662041186134E-3</v>
      </c>
      <c r="I9" s="2">
        <f t="shared" si="1"/>
        <v>1.5868856310916363E-2</v>
      </c>
      <c r="J9" s="2">
        <f t="shared" si="1"/>
        <v>9.5047951490453888E-3</v>
      </c>
      <c r="K9" s="2">
        <f t="shared" si="1"/>
        <v>4.2010458877058288E-2</v>
      </c>
      <c r="L9" s="2">
        <f t="shared" si="1"/>
        <v>6.372618243070273E-2</v>
      </c>
      <c r="M9" s="2">
        <f>10^(C9)-10^($X$2+$X$3*$B9)</f>
        <v>2.019468420154949E-3</v>
      </c>
      <c r="N9" s="2">
        <f>10^(D9)-10^($X$9+$X$10*$B9)</f>
        <v>1.0132937783900176E-3</v>
      </c>
      <c r="O9" s="2">
        <f>10^(E9)-10^($X$16+$X$17*$B9)</f>
        <v>-9.3055120624689208E-3</v>
      </c>
      <c r="P9" s="2">
        <f>10^F9-10^($X$23+$X$24*$B9)</f>
        <v>-4.2591397274238663E-3</v>
      </c>
      <c r="Q9" s="2">
        <f>10^G9-10^($X$30+$X$31*$B9)</f>
        <v>-1.3980674445585595E-3</v>
      </c>
      <c r="R9" s="2"/>
      <c r="S9" s="2"/>
      <c r="T9" s="2"/>
      <c r="U9" s="2"/>
      <c r="W9" t="s">
        <v>22</v>
      </c>
      <c r="X9">
        <f t="array" ref="X9:X10">MMULT(Z12:AA13,AC9:AC10)</f>
        <v>-8.6827921915485717E-2</v>
      </c>
      <c r="Z9">
        <f>SUM(I$2:I$32)</f>
        <v>2.8948778885306057</v>
      </c>
      <c r="AA9">
        <f>SUMPRODUCT(B$2:B$32,I$2:I$32)</f>
        <v>-0.54220386924991559</v>
      </c>
      <c r="AC9">
        <f>SUMPRODUCT(D$2:D$32,I$2:I$32)</f>
        <v>-1.196156647508003</v>
      </c>
    </row>
    <row r="10" spans="1:29" x14ac:dyDescent="0.35">
      <c r="A10" s="1">
        <v>0.36</v>
      </c>
      <c r="B10" s="2">
        <f t="shared" si="0"/>
        <v>-0.44369749923271273</v>
      </c>
      <c r="C10" s="2">
        <f>LOG10('Table S3 (2)'!L14)</f>
        <v>-1.0447787363670327</v>
      </c>
      <c r="D10" s="2">
        <f>LOG10('Table S4 (2)'!L14)</f>
        <v>-0.84270541928184073</v>
      </c>
      <c r="E10" s="2">
        <f>LOG10('Table S5 (2)'!L14)</f>
        <v>-0.94335410718182078</v>
      </c>
      <c r="F10" s="2">
        <f>LOG10('Table S6 (2)'!L14)</f>
        <v>-0.64726278716436259</v>
      </c>
      <c r="G10" s="2">
        <f>LOG10('Table S7 (2)'!L14)</f>
        <v>-0.57392736978547532</v>
      </c>
      <c r="H10" s="2">
        <f t="shared" si="2"/>
        <v>8.136591773661923E-3</v>
      </c>
      <c r="I10" s="2">
        <f t="shared" si="1"/>
        <v>2.0634272491444852E-2</v>
      </c>
      <c r="J10" s="2">
        <f t="shared" si="1"/>
        <v>1.2980510883163807E-2</v>
      </c>
      <c r="K10" s="2">
        <f t="shared" si="1"/>
        <v>5.0754485032072333E-2</v>
      </c>
      <c r="L10" s="2">
        <f t="shared" si="1"/>
        <v>7.1145143622395463E-2</v>
      </c>
      <c r="M10" s="2">
        <f>10^(C10)-10^($X$2+$X$3*$B10)</f>
        <v>-1.4863185013406777E-3</v>
      </c>
      <c r="N10" s="2">
        <f>10^(D10)-10^($X$9+$X$10*$B10)</f>
        <v>5.6012883379751854E-3</v>
      </c>
      <c r="O10" s="2">
        <f>10^(E10)-10^($X$16+$X$17*$B10)</f>
        <v>-5.7249178637232556E-3</v>
      </c>
      <c r="P10" s="2">
        <f>10^F10-10^($X$23+$X$24*$B10)</f>
        <v>-1.7494385767642118E-3</v>
      </c>
      <c r="Q10" s="2">
        <f>10^G10-10^($X$30+$X$31*$B10)</f>
        <v>-5.477317132230819E-3</v>
      </c>
      <c r="R10" s="2"/>
      <c r="S10" s="2"/>
      <c r="T10" s="2"/>
      <c r="U10" s="2"/>
      <c r="W10" t="s">
        <v>32</v>
      </c>
      <c r="X10">
        <v>1.7425187643069329</v>
      </c>
      <c r="Z10">
        <f>AA9</f>
        <v>-0.54220386924991559</v>
      </c>
      <c r="AA10">
        <f>SUMPRODUCT(B$2:B$32,B$2:B$32,I$2:I$32)</f>
        <v>0.1253627449698648</v>
      </c>
      <c r="AC10">
        <f>SUMPRODUCT(B$2:B$32,D$2:D$32,I$2:I$32)</f>
        <v>0.26552537067652004</v>
      </c>
    </row>
    <row r="11" spans="1:29" ht="16.5" x14ac:dyDescent="0.35">
      <c r="A11" s="1">
        <v>0.38</v>
      </c>
      <c r="B11" s="2">
        <f t="shared" si="0"/>
        <v>-0.42021640338318983</v>
      </c>
      <c r="C11" s="2">
        <f>LOG10('Table S3 (2)'!L15)</f>
        <v>-1.0330828732193713</v>
      </c>
      <c r="D11" s="2">
        <f>LOG10('Table S4 (2)'!L15)</f>
        <v>-0.80565360215600945</v>
      </c>
      <c r="E11" s="2">
        <f>LOG10('Table S5 (2)'!L15)</f>
        <v>-0.90846021920133746</v>
      </c>
      <c r="F11" s="2">
        <f>LOG10('Table S6 (2)'!L15)</f>
        <v>-0.61683714401321865</v>
      </c>
      <c r="G11" s="2">
        <f>LOG10('Table S7 (2)'!L15)</f>
        <v>-0.54325693028520572</v>
      </c>
      <c r="H11" s="2">
        <f t="shared" si="2"/>
        <v>8.5868574560130084E-3</v>
      </c>
      <c r="I11" s="2">
        <f t="shared" si="1"/>
        <v>2.4473314750708835E-2</v>
      </c>
      <c r="J11" s="2">
        <f t="shared" si="1"/>
        <v>1.5243319817960945E-2</v>
      </c>
      <c r="K11" s="2">
        <f t="shared" si="1"/>
        <v>5.8388284028771636E-2</v>
      </c>
      <c r="L11" s="2">
        <f t="shared" si="1"/>
        <v>8.1938147208627479E-2</v>
      </c>
      <c r="M11" s="2">
        <f>10^(C11)-10^($X$2+$X$3*$B11)</f>
        <v>-9.360866597984005E-3</v>
      </c>
      <c r="N11" s="2">
        <f>10^(D11)-10^($X$9+$X$10*$B11)</f>
        <v>4.7564222626430286E-3</v>
      </c>
      <c r="O11" s="2">
        <f>10^(E11)-10^($X$16+$X$17*$B11)</f>
        <v>-9.7785412906188363E-3</v>
      </c>
      <c r="P11" s="2">
        <f>10^F11-10^($X$23+$X$24*$B11)</f>
        <v>-3.6440046268799986E-3</v>
      </c>
      <c r="Q11" s="2">
        <f>10^G11-10^($X$30+$X$31*$B11)</f>
        <v>-4.5570724616040281E-3</v>
      </c>
      <c r="R11" s="2"/>
      <c r="S11" s="2"/>
      <c r="T11" s="2"/>
      <c r="U11" s="2"/>
      <c r="W11" t="s">
        <v>38</v>
      </c>
      <c r="X11">
        <f>SQRT(SUMSQ(N2:N32)/29)</f>
        <v>8.7474178696063665E-3</v>
      </c>
      <c r="Z11" s="5" t="s">
        <v>100</v>
      </c>
    </row>
    <row r="12" spans="1:29" x14ac:dyDescent="0.35">
      <c r="A12" s="1">
        <v>0.4</v>
      </c>
      <c r="B12" s="2">
        <f t="shared" si="0"/>
        <v>-0.3979400086720376</v>
      </c>
      <c r="C12" s="2">
        <f>LOG10('Table S3 (2)'!L16)</f>
        <v>-0.98812530446133806</v>
      </c>
      <c r="D12" s="2">
        <f>LOG10('Table S4 (2)'!L16)</f>
        <v>-0.77491315699492835</v>
      </c>
      <c r="E12" s="2">
        <f>LOG10('Table S5 (2)'!L16)</f>
        <v>-0.86029413249342435</v>
      </c>
      <c r="F12" s="2">
        <f>LOG10('Table S6 (2)'!L16)</f>
        <v>-0.59462546298499164</v>
      </c>
      <c r="G12" s="2">
        <f>LOG10('Table S7 (2)'!L16)</f>
        <v>-0.50651971985736655</v>
      </c>
      <c r="H12" s="2">
        <f t="shared" si="2"/>
        <v>1.0562078503113357E-2</v>
      </c>
      <c r="I12" s="2">
        <f t="shared" si="1"/>
        <v>2.8195103035997333E-2</v>
      </c>
      <c r="J12" s="2">
        <f t="shared" si="1"/>
        <v>1.9028814611309387E-2</v>
      </c>
      <c r="K12" s="2">
        <f t="shared" si="1"/>
        <v>6.4676881872114692E-2</v>
      </c>
      <c r="L12" s="2">
        <f t="shared" si="1"/>
        <v>9.7042183603524512E-2</v>
      </c>
      <c r="M12" s="2">
        <f>10^(C12)-10^($X$2+$X$3*$B12)</f>
        <v>-1.0135820990212457E-2</v>
      </c>
      <c r="N12" s="2">
        <f>10^(D12)-10^($X$9+$X$10*$B12)</f>
        <v>2.0492069857714623E-3</v>
      </c>
      <c r="O12" s="2">
        <f>10^(E12)-10^($X$16+$X$17*$B12)</f>
        <v>-9.608905768103887E-3</v>
      </c>
      <c r="P12" s="2">
        <f>10^F12-10^($X$23+$X$24*$B12)</f>
        <v>-9.625138994318605E-3</v>
      </c>
      <c r="Q12" s="2">
        <f>10^G12-10^($X$30+$X$31*$B12)</f>
        <v>1.8937769342999289E-3</v>
      </c>
      <c r="R12" s="2"/>
      <c r="S12" s="2"/>
      <c r="T12" s="2"/>
      <c r="U12" s="2"/>
      <c r="W12" t="s">
        <v>31</v>
      </c>
      <c r="X12" t="s">
        <v>33</v>
      </c>
      <c r="Z12">
        <f t="array" ref="Z12:AA13">MINVERSE(Z9:AA10)</f>
        <v>1.818833572064303</v>
      </c>
      <c r="AA12">
        <v>7.8666002450087689</v>
      </c>
    </row>
    <row r="13" spans="1:29" x14ac:dyDescent="0.35">
      <c r="A13" s="1">
        <v>0.42</v>
      </c>
      <c r="B13" s="2">
        <f t="shared" si="0"/>
        <v>-0.37675070960209955</v>
      </c>
      <c r="C13" s="2">
        <f>LOG10('Table S3 (2)'!L17)</f>
        <v>-0.91322143135160183</v>
      </c>
      <c r="D13" s="2">
        <f>LOG10('Table S4 (2)'!L17)</f>
        <v>-0.7367901366174161</v>
      </c>
      <c r="E13" s="2">
        <f>LOG10('Table S5 (2)'!L17)</f>
        <v>-0.78254347064316232</v>
      </c>
      <c r="F13" s="2">
        <f>LOG10('Table S6 (2)'!L17)</f>
        <v>-0.56031770413990689</v>
      </c>
      <c r="G13" s="2">
        <f>LOG10('Table S7 (2)'!L17)</f>
        <v>-0.47485639422916798</v>
      </c>
      <c r="H13" s="2">
        <f t="shared" si="2"/>
        <v>1.4912729396163799E-2</v>
      </c>
      <c r="I13" s="2">
        <f t="shared" si="1"/>
        <v>3.360622469200527E-2</v>
      </c>
      <c r="J13" s="2">
        <f t="shared" si="1"/>
        <v>2.7221563058467596E-2</v>
      </c>
      <c r="K13" s="2">
        <f t="shared" si="1"/>
        <v>7.5746852562464759E-2</v>
      </c>
      <c r="L13" s="2">
        <f t="shared" si="1"/>
        <v>0.11227607230753384</v>
      </c>
      <c r="M13" s="2">
        <f>10^(C13)-10^($X$2+$X$3*$B13)</f>
        <v>-2.2159016638244461E-3</v>
      </c>
      <c r="N13" s="2">
        <f>10^(D13)-10^($X$9+$X$10*$B13)</f>
        <v>2.736992314938097E-3</v>
      </c>
      <c r="O13" s="2">
        <f>10^(E13)-10^($X$16+$X$17*$B13)</f>
        <v>2.3985491633019551E-3</v>
      </c>
      <c r="P13" s="2">
        <f>10^F13-10^($X$23+$X$24*$B13)</f>
        <v>-7.7863650923786221E-3</v>
      </c>
      <c r="Q13" s="2">
        <f>10^G13-10^($X$30+$X$31*$B13)</f>
        <v>6.4269207459848876E-3</v>
      </c>
      <c r="R13" s="2"/>
      <c r="S13" s="2"/>
      <c r="T13" s="2"/>
      <c r="U13" s="2"/>
      <c r="W13">
        <v>-0.75</v>
      </c>
      <c r="X13">
        <f>W13*$X$10+$X$9</f>
        <v>-1.3937169951456854</v>
      </c>
      <c r="Z13">
        <v>7.8666002450087698</v>
      </c>
      <c r="AA13">
        <v>42.000524892397522</v>
      </c>
    </row>
    <row r="14" spans="1:29" x14ac:dyDescent="0.35">
      <c r="A14" s="1">
        <v>0.44</v>
      </c>
      <c r="B14" s="2">
        <f t="shared" si="0"/>
        <v>-0.35654732351381258</v>
      </c>
      <c r="C14" s="2">
        <f>LOG10('Table S3 (2)'!L18)</f>
        <v>-0.87951636962870727</v>
      </c>
      <c r="D14" s="2">
        <f>LOG10('Table S4 (2)'!L18)</f>
        <v>-0.71379775305562498</v>
      </c>
      <c r="E14" s="2">
        <f>LOG10('Table S5 (2)'!L18)</f>
        <v>-0.73698036748547113</v>
      </c>
      <c r="F14" s="2">
        <f>LOG10('Table S6 (2)'!L18)</f>
        <v>-0.52269262542244344</v>
      </c>
      <c r="G14" s="2">
        <f>LOG10('Table S7 (2)'!L18)</f>
        <v>-0.4556667228295892</v>
      </c>
      <c r="H14" s="2">
        <f t="shared" si="2"/>
        <v>1.7416755723583418E-2</v>
      </c>
      <c r="I14" s="2">
        <f t="shared" si="1"/>
        <v>3.7359795806655112E-2</v>
      </c>
      <c r="J14" s="2">
        <f t="shared" si="1"/>
        <v>3.3576797001232186E-2</v>
      </c>
      <c r="K14" s="2">
        <f t="shared" si="1"/>
        <v>9.0077173294269758E-2</v>
      </c>
      <c r="L14" s="2">
        <f t="shared" si="1"/>
        <v>0.12264971809615698</v>
      </c>
      <c r="M14" s="2">
        <f>10^(C14)-10^($X$2+$X$3*$B14)</f>
        <v>-4.3303459319947168E-3</v>
      </c>
      <c r="N14" s="2">
        <f>10^(D14)-10^($X$9+$X$10*$B14)</f>
        <v>-2.5442832694304862E-3</v>
      </c>
      <c r="O14" s="2">
        <f>10^(E14)-10^($X$16+$X$17*$B14)</f>
        <v>4.8862520403873677E-3</v>
      </c>
      <c r="P14" s="2">
        <f>10^F14-10^($X$23+$X$24*$B14)</f>
        <v>-2.3395202027964856E-3</v>
      </c>
      <c r="Q14" s="2">
        <f>10^G14-10^($X$30+$X$31*$B14)</f>
        <v>2.3347928208135582E-3</v>
      </c>
      <c r="R14" s="2"/>
      <c r="S14" s="2"/>
      <c r="T14" s="2"/>
      <c r="U14" s="2"/>
      <c r="W14">
        <v>-0.04</v>
      </c>
      <c r="X14">
        <f>W14*$X$10+$X$9</f>
        <v>-0.15652867248776303</v>
      </c>
    </row>
    <row r="15" spans="1:29" ht="16.5" x14ac:dyDescent="0.35">
      <c r="A15" s="1">
        <v>0.46</v>
      </c>
      <c r="B15" s="2">
        <f t="shared" si="0"/>
        <v>-0.33724216831842591</v>
      </c>
      <c r="C15" s="2">
        <f>LOG10('Table S3 (2)'!L19)</f>
        <v>-0.89094290639035678</v>
      </c>
      <c r="D15" s="2">
        <f>LOG10('Table S4 (2)'!L19)</f>
        <v>-0.68329221953887187</v>
      </c>
      <c r="E15" s="2">
        <f>LOG10('Table S5 (2)'!L19)</f>
        <v>-0.7114936102384869</v>
      </c>
      <c r="F15" s="2">
        <f>LOG10('Table S6 (2)'!L19)</f>
        <v>-0.49421019901024754</v>
      </c>
      <c r="G15" s="2">
        <f>LOG10('Table S7 (2)'!L19)</f>
        <v>-0.43270729517297052</v>
      </c>
      <c r="H15" s="2">
        <f t="shared" si="2"/>
        <v>1.6523961986931505E-2</v>
      </c>
      <c r="I15" s="2">
        <f t="shared" si="1"/>
        <v>4.2994763157588524E-2</v>
      </c>
      <c r="J15" s="2">
        <f t="shared" si="1"/>
        <v>3.7758330150522448E-2</v>
      </c>
      <c r="K15" s="2">
        <f t="shared" si="1"/>
        <v>0.10270216575575158</v>
      </c>
      <c r="L15" s="2">
        <f t="shared" si="1"/>
        <v>0.13632810867894346</v>
      </c>
      <c r="M15" s="2">
        <f>10^(C15)-10^($X$2+$X$3*$B15)</f>
        <v>-2.0269560114593549E-2</v>
      </c>
      <c r="N15" s="2">
        <f>10^(D15)-10^($X$9+$X$10*$B15)</f>
        <v>-4.2509465377162936E-3</v>
      </c>
      <c r="O15" s="2">
        <f>10^(E15)-10^($X$16+$X$17*$B15)</f>
        <v>-5.2579049038697923E-4</v>
      </c>
      <c r="P15" s="2">
        <f>10^F15-10^($X$23+$X$24*$B15)</f>
        <v>-1.8403913390586113E-3</v>
      </c>
      <c r="Q15" s="2">
        <f>10^G15-10^($X$30+$X$31*$B15)</f>
        <v>1.9222195588575741E-3</v>
      </c>
      <c r="R15" s="2"/>
      <c r="S15" s="2"/>
      <c r="T15" s="2"/>
      <c r="U15" s="2"/>
      <c r="W15" s="5" t="s">
        <v>104</v>
      </c>
      <c r="Z15" s="5" t="s">
        <v>98</v>
      </c>
      <c r="AC15" s="5" t="s">
        <v>99</v>
      </c>
    </row>
    <row r="16" spans="1:29" x14ac:dyDescent="0.35">
      <c r="A16" s="1">
        <v>0.48</v>
      </c>
      <c r="B16" s="2">
        <f t="shared" si="0"/>
        <v>-0.31875876262441277</v>
      </c>
      <c r="C16" s="2">
        <f>LOG10('Table S3 (2)'!L20)</f>
        <v>-0.82245944688017913</v>
      </c>
      <c r="D16" s="2">
        <f>LOG10('Table S4 (2)'!L20)</f>
        <v>-0.65350683355519901</v>
      </c>
      <c r="E16" s="2">
        <f>LOG10('Table S5 (2)'!L20)</f>
        <v>-0.67450998446127541</v>
      </c>
      <c r="F16" s="2">
        <f>LOG10('Table S6 (2)'!L20)</f>
        <v>-0.45700965616916234</v>
      </c>
      <c r="G16" s="2">
        <f>LOG10('Table S7 (2)'!L20)</f>
        <v>-0.41938976787631216</v>
      </c>
      <c r="H16" s="2">
        <f t="shared" si="2"/>
        <v>2.26506727851216E-2</v>
      </c>
      <c r="I16" s="2">
        <f t="shared" si="1"/>
        <v>4.9315828417504197E-2</v>
      </c>
      <c r="J16" s="2">
        <f t="shared" si="1"/>
        <v>4.476927187277039E-2</v>
      </c>
      <c r="K16" s="2">
        <f t="shared" si="1"/>
        <v>0.12189353937320506</v>
      </c>
      <c r="L16" s="2">
        <f t="shared" si="1"/>
        <v>0.14495074914441375</v>
      </c>
      <c r="M16" s="2">
        <f>10^(C16)-10^($X$2+$X$3*$B16)</f>
        <v>-1.136826237384253E-2</v>
      </c>
      <c r="N16" s="2">
        <f>10^(D16)-10^($X$9+$X$10*$B16)</f>
        <v>-5.8202593559928129E-3</v>
      </c>
      <c r="O16" s="2">
        <f>10^(E16)-10^($X$16+$X$17*$B16)</f>
        <v>-4.652131213914168E-4</v>
      </c>
      <c r="P16" s="2">
        <f>10^F16-10^($X$23+$X$24*$B16)</f>
        <v>6.6021530569778664E-3</v>
      </c>
      <c r="Q16" s="2">
        <f>10^G16-10^($X$30+$X$31*$B16)</f>
        <v>-6.1940368596223316E-3</v>
      </c>
      <c r="R16" s="2"/>
      <c r="S16" s="2"/>
      <c r="T16" s="2"/>
      <c r="U16" s="2"/>
      <c r="W16" t="s">
        <v>22</v>
      </c>
      <c r="X16">
        <f t="array" ref="X16:X17">MMULT(Z19:AA20,AC16:AC17)</f>
        <v>-3.9538041903469878E-2</v>
      </c>
      <c r="Z16">
        <f>SUM(J2:J32)</f>
        <v>2.9245612510556298</v>
      </c>
      <c r="AA16">
        <f>SUMPRODUCT(B2:B32,J2:J32)</f>
        <v>-0.52141976132709578</v>
      </c>
      <c r="AC16">
        <f>SUMPRODUCT(E2:E32,J2:J32)</f>
        <v>-1.1527466787933924</v>
      </c>
    </row>
    <row r="17" spans="1:29" x14ac:dyDescent="0.35">
      <c r="A17" s="1">
        <v>0.5</v>
      </c>
      <c r="B17" s="2">
        <f t="shared" si="0"/>
        <v>-0.3010299956639812</v>
      </c>
      <c r="C17" s="2">
        <f>LOG10('Table S3 (2)'!L21)</f>
        <v>-0.76946254186593077</v>
      </c>
      <c r="D17" s="2">
        <f>LOG10('Table S4 (2)'!L21)</f>
        <v>-0.62765620179601844</v>
      </c>
      <c r="E17" s="2">
        <f>LOG10('Table S5 (2)'!L21)</f>
        <v>-0.62449144748917917</v>
      </c>
      <c r="F17" s="2">
        <f>LOG10('Table S6 (2)'!L21)</f>
        <v>-0.42412524815103503</v>
      </c>
      <c r="G17" s="2">
        <f>LOG10('Table S7 (2)'!L21)</f>
        <v>-0.389893059364602</v>
      </c>
      <c r="H17" s="2">
        <f t="shared" si="2"/>
        <v>2.8911785707844959E-2</v>
      </c>
      <c r="I17" s="2">
        <f t="shared" si="1"/>
        <v>5.5550451919694654E-2</v>
      </c>
      <c r="J17" s="2">
        <f t="shared" si="1"/>
        <v>5.6365985556499083E-2</v>
      </c>
      <c r="K17" s="2">
        <f t="shared" si="1"/>
        <v>0.1418239260852478</v>
      </c>
      <c r="L17" s="2">
        <f t="shared" si="1"/>
        <v>0.16604044217967859</v>
      </c>
      <c r="M17" s="2">
        <f>10^(C17)-10^($X$2+$X$3*$B17)</f>
        <v>-5.4313114908954852E-3</v>
      </c>
      <c r="N17" s="2">
        <f>10^(D17)-10^($X$9+$X$10*$B17)</f>
        <v>-9.0016319237390674E-3</v>
      </c>
      <c r="O17" s="2">
        <f>10^(E17)-10^($X$16+$X$17*$B17)</f>
        <v>7.4263869923045234E-3</v>
      </c>
      <c r="P17" s="2">
        <f>10^F17-10^($X$23+$X$24*$B17)</f>
        <v>1.3481373346679038E-2</v>
      </c>
      <c r="Q17" s="2">
        <f>10^G17-10^($X$30+$X$31*$B17)</f>
        <v>7.6611184267871835E-4</v>
      </c>
      <c r="R17" s="2"/>
      <c r="S17" s="2"/>
      <c r="T17" s="2"/>
      <c r="U17" s="2"/>
      <c r="W17" t="s">
        <v>32</v>
      </c>
      <c r="X17">
        <v>1.9890217640778864</v>
      </c>
      <c r="Z17">
        <f>AA16</f>
        <v>-0.52141976132709578</v>
      </c>
      <c r="AA17">
        <f>SUMPRODUCT(B2:B32,B2:B32,J2:J32)</f>
        <v>0.11330652129989605</v>
      </c>
      <c r="AC17">
        <f>SUMPRODUCT(B2:B32,E2:E32,J2:J32)</f>
        <v>0.24598505325009584</v>
      </c>
    </row>
    <row r="18" spans="1:29" ht="16.5" x14ac:dyDescent="0.35">
      <c r="A18" s="1">
        <v>0.52</v>
      </c>
      <c r="B18" s="2">
        <f t="shared" si="0"/>
        <v>-0.28399665636520083</v>
      </c>
      <c r="C18" s="2">
        <f>LOG10('Table S3 (2)'!L22)</f>
        <v>-0.7364803612803279</v>
      </c>
      <c r="D18" s="2">
        <f>LOG10('Table S4 (2)'!L22)</f>
        <v>-0.58936352502550748</v>
      </c>
      <c r="E18" s="2">
        <f>LOG10('Table S5 (2)'!L22)</f>
        <v>-0.58731896009675766</v>
      </c>
      <c r="F18" s="2">
        <f>LOG10('Table S6 (2)'!L22)</f>
        <v>-0.4014619803773386</v>
      </c>
      <c r="G18" s="2">
        <f>LOG10('Table S7 (2)'!L22)</f>
        <v>-0.35885489017641276</v>
      </c>
      <c r="H18" s="2">
        <f t="shared" si="2"/>
        <v>3.365420047390702E-2</v>
      </c>
      <c r="I18" s="2">
        <f t="shared" si="1"/>
        <v>6.6263283128772388E-2</v>
      </c>
      <c r="J18" s="2">
        <f t="shared" si="1"/>
        <v>6.689013613123522E-2</v>
      </c>
      <c r="K18" s="2">
        <f t="shared" si="1"/>
        <v>0.15742584722677258</v>
      </c>
      <c r="L18" s="2">
        <f t="shared" si="1"/>
        <v>0.19155355644590485</v>
      </c>
      <c r="M18" s="2">
        <f>10^(C18)-10^($X$2+$X$3*$B18)</f>
        <v>-6.1526899201818364E-3</v>
      </c>
      <c r="N18" s="2">
        <f>10^(D18)-10^($X$9+$X$10*$B18)</f>
        <v>-4.5842189763590224E-3</v>
      </c>
      <c r="O18" s="2">
        <f>10^(E18)-10^($X$16+$X$17*$B18)</f>
        <v>9.9824400959049875E-3</v>
      </c>
      <c r="P18" s="2">
        <f>10^F18-10^($X$23+$X$24*$B18)</f>
        <v>1.271528716990622E-2</v>
      </c>
      <c r="Q18" s="2">
        <f>10^G18-10^($X$30+$X$31*$B18)</f>
        <v>1.0980457406401634E-2</v>
      </c>
      <c r="R18" s="2"/>
      <c r="S18" s="2"/>
      <c r="T18" s="2"/>
      <c r="U18" s="2"/>
      <c r="W18" t="s">
        <v>38</v>
      </c>
      <c r="X18">
        <f>SQRT(SUMSQ(O2:O32)/29)</f>
        <v>8.8666390958345859E-3</v>
      </c>
      <c r="Z18" s="5" t="s">
        <v>100</v>
      </c>
    </row>
    <row r="19" spans="1:29" x14ac:dyDescent="0.35">
      <c r="A19" s="1">
        <v>0.54</v>
      </c>
      <c r="B19" s="2">
        <f t="shared" si="0"/>
        <v>-0.26760624017703144</v>
      </c>
      <c r="C19" s="2">
        <f>LOG10('Table S3 (2)'!L23)</f>
        <v>-0.7038456513075827</v>
      </c>
      <c r="D19" s="2">
        <f>LOG10('Table S4 (2)'!L23)</f>
        <v>-0.54685323036041655</v>
      </c>
      <c r="E19" s="2">
        <f>LOG10('Table S5 (2)'!L23)</f>
        <v>-0.56735486655146761</v>
      </c>
      <c r="F19" s="2">
        <f>LOG10('Table S6 (2)'!L23)</f>
        <v>-0.38076522678695407</v>
      </c>
      <c r="G19" s="2">
        <f>LOG10('Table S7 (2)'!L23)</f>
        <v>-0.34557045137182513</v>
      </c>
      <c r="H19" s="2">
        <f t="shared" si="2"/>
        <v>3.9111880503899368E-2</v>
      </c>
      <c r="I19" s="2">
        <f t="shared" si="1"/>
        <v>8.0592297982360589E-2</v>
      </c>
      <c r="J19" s="2">
        <f t="shared" si="1"/>
        <v>7.3331449056061412E-2</v>
      </c>
      <c r="K19" s="2">
        <f t="shared" si="1"/>
        <v>0.17316875971896023</v>
      </c>
      <c r="L19" s="2">
        <f t="shared" si="1"/>
        <v>0.20363812858388464</v>
      </c>
      <c r="M19" s="2">
        <f>10^(C19)-10^($X$2+$X$3*$B19)</f>
        <v>-6.5145046682690277E-3</v>
      </c>
      <c r="N19" s="2">
        <f>10^(D19)-10^($X$9+$X$10*$B19)</f>
        <v>4.0778575600753375E-3</v>
      </c>
      <c r="O19" s="2">
        <f>10^(E19)-10^($X$16+$X$17*$B19)</f>
        <v>2.7653843493236629E-3</v>
      </c>
      <c r="P19" s="2">
        <f>10^F19-10^($X$23+$X$24*$B19)</f>
        <v>1.0792485505246252E-2</v>
      </c>
      <c r="Q19" s="2">
        <f>10^G19-10^($X$30+$X$31*$B19)</f>
        <v>4.4300080188607316E-3</v>
      </c>
      <c r="R19" s="2"/>
      <c r="S19" s="2"/>
      <c r="T19" s="2"/>
      <c r="U19" s="2"/>
      <c r="W19" t="s">
        <v>31</v>
      </c>
      <c r="X19" t="s">
        <v>33</v>
      </c>
      <c r="Z19">
        <f t="array" ref="Z19:AA20">MINVERSE(Z16:AA17)</f>
        <v>1.9045259277629731</v>
      </c>
      <c r="AA19">
        <v>8.764345099493811</v>
      </c>
    </row>
    <row r="20" spans="1:29" x14ac:dyDescent="0.35">
      <c r="A20" s="1">
        <v>0.56000000000000005</v>
      </c>
      <c r="B20" s="2">
        <f t="shared" si="0"/>
        <v>-0.25181197299379954</v>
      </c>
      <c r="C20" s="2">
        <f>LOG10('Table S3 (2)'!L24)</f>
        <v>-0.70708063907631646</v>
      </c>
      <c r="D20" s="2">
        <f>LOG10('Table S4 (2)'!L24)</f>
        <v>-0.52125700809661801</v>
      </c>
      <c r="E20" s="2">
        <f>LOG10('Table S5 (2)'!L24)</f>
        <v>-0.54305254829669336</v>
      </c>
      <c r="F20" s="2">
        <f>LOG10('Table S6 (2)'!L24)</f>
        <v>-0.35728243948998489</v>
      </c>
      <c r="G20" s="2">
        <f>LOG10('Table S7 (2)'!L24)</f>
        <v>-0.32793329078562505</v>
      </c>
      <c r="H20" s="2">
        <f t="shared" si="2"/>
        <v>3.8533523428303781E-2</v>
      </c>
      <c r="I20" s="2">
        <f t="shared" si="1"/>
        <v>9.0674670024235168E-2</v>
      </c>
      <c r="J20" s="2">
        <f t="shared" si="1"/>
        <v>8.2015304832023725E-2</v>
      </c>
      <c r="K20" s="2">
        <f t="shared" si="1"/>
        <v>0.19294570742776751</v>
      </c>
      <c r="L20" s="2">
        <f t="shared" si="1"/>
        <v>0.22086831523609196</v>
      </c>
      <c r="M20" s="2">
        <f>10^(C20)-10^($X$2+$X$3*$B20)</f>
        <v>-2.3200623545344551E-2</v>
      </c>
      <c r="N20" s="2">
        <f>10^(D20)-10^($X$9+$X$10*$B20)</f>
        <v>3.0065533239669873E-3</v>
      </c>
      <c r="O20" s="2">
        <f>10^(E20)-10^($X$16+$X$17*$B20)</f>
        <v>-1.7561344160485493E-3</v>
      </c>
      <c r="P20" s="2">
        <f>10^F20-10^($X$23+$X$24*$B20)</f>
        <v>1.2282349733310549E-2</v>
      </c>
      <c r="Q20" s="2">
        <f>10^G20-10^($X$30+$X$31*$B20)</f>
        <v>2.8219236210418885E-3</v>
      </c>
      <c r="R20" s="2"/>
      <c r="S20" s="2"/>
      <c r="T20" s="2"/>
      <c r="U20" s="2"/>
      <c r="W20">
        <v>-0.75</v>
      </c>
      <c r="X20">
        <f>W20*$X$17+$X$16</f>
        <v>-1.5313043649618847</v>
      </c>
      <c r="Z20">
        <v>8.764345099493811</v>
      </c>
      <c r="AA20">
        <v>49.157830158990812</v>
      </c>
    </row>
    <row r="21" spans="1:29" x14ac:dyDescent="0.35">
      <c r="A21" s="1">
        <v>0.57999999999999996</v>
      </c>
      <c r="B21" s="2">
        <f t="shared" si="0"/>
        <v>-0.23657200643706275</v>
      </c>
      <c r="C21" s="2">
        <f>LOG10('Table S3 (2)'!L25)</f>
        <v>-0.65220584434214435</v>
      </c>
      <c r="D21" s="2">
        <f>LOG10('Table S4 (2)'!L25)</f>
        <v>-0.49093029482025341</v>
      </c>
      <c r="E21" s="2">
        <f>LOG10('Table S5 (2)'!L25)</f>
        <v>-0.51669984080179976</v>
      </c>
      <c r="F21" s="2">
        <f>LOG10('Table S6 (2)'!L25)</f>
        <v>-0.33156731322710725</v>
      </c>
      <c r="G21" s="2">
        <f>LOG10('Table S7 (2)'!L25)</f>
        <v>-0.30578285389739573</v>
      </c>
      <c r="H21" s="2">
        <f t="shared" si="2"/>
        <v>4.9612180068937299E-2</v>
      </c>
      <c r="I21" s="2">
        <f t="shared" si="1"/>
        <v>0.10426520713899817</v>
      </c>
      <c r="J21" s="2">
        <f t="shared" si="1"/>
        <v>9.2597725342715112E-2</v>
      </c>
      <c r="K21" s="2">
        <f t="shared" si="1"/>
        <v>0.21720277700678614</v>
      </c>
      <c r="L21" s="2">
        <f t="shared" si="1"/>
        <v>0.24458751925473116</v>
      </c>
      <c r="M21" s="2">
        <f>10^(C21)-10^($X$2+$X$3*$B21)</f>
        <v>-1.2520476846350048E-2</v>
      </c>
      <c r="N21" s="2">
        <f>10^(D21)-10^($X$9+$X$10*$B21)</f>
        <v>5.9876044984270016E-3</v>
      </c>
      <c r="O21" s="2">
        <f>10^(E21)-10^($X$16+$X$17*$B21)</f>
        <v>-4.6703853896377656E-3</v>
      </c>
      <c r="P21" s="2">
        <f>10^F21-10^($X$23+$X$24*$B21)</f>
        <v>1.711176835611361E-2</v>
      </c>
      <c r="Q21" s="2">
        <f>10^G21-10^($X$30+$X$31*$B21)</f>
        <v>6.9400085438023895E-3</v>
      </c>
      <c r="R21" s="2"/>
      <c r="S21" s="2"/>
      <c r="T21" s="2"/>
      <c r="U21" s="2"/>
      <c r="W21">
        <v>-0.04</v>
      </c>
      <c r="X21">
        <f>W21*$X$17+$X$16</f>
        <v>-0.11909891246658534</v>
      </c>
    </row>
    <row r="22" spans="1:29" ht="16.5" x14ac:dyDescent="0.35">
      <c r="A22" s="1">
        <v>0.6</v>
      </c>
      <c r="B22" s="2">
        <f t="shared" si="0"/>
        <v>-0.22184874961635639</v>
      </c>
      <c r="C22" s="2">
        <f>LOG10('Table S3 (2)'!L26)</f>
        <v>-0.5811766577746067</v>
      </c>
      <c r="D22" s="2">
        <f>LOG10('Table S4 (2)'!L26)</f>
        <v>-0.46282459750662924</v>
      </c>
      <c r="E22" s="2">
        <f>LOG10('Table S5 (2)'!L26)</f>
        <v>-0.49019749001137991</v>
      </c>
      <c r="F22" s="2">
        <f>LOG10('Table S6 (2)'!L26)</f>
        <v>-0.31546525812743759</v>
      </c>
      <c r="G22" s="2">
        <f>LOG10('Table S7 (2)'!L26)</f>
        <v>-0.28186949189262861</v>
      </c>
      <c r="H22" s="2">
        <f t="shared" si="2"/>
        <v>6.880922785924265E-2</v>
      </c>
      <c r="I22" s="2">
        <f t="shared" si="1"/>
        <v>0.11867269497000617</v>
      </c>
      <c r="J22" s="2">
        <f t="shared" si="1"/>
        <v>0.10461766436292286</v>
      </c>
      <c r="K22" s="2">
        <f t="shared" si="1"/>
        <v>0.23392114643939832</v>
      </c>
      <c r="L22" s="2">
        <f t="shared" si="1"/>
        <v>0.27306184242995724</v>
      </c>
      <c r="M22" s="2">
        <f>10^(C22)-10^($X$2+$X$3*$B22)</f>
        <v>1.075926092021362E-2</v>
      </c>
      <c r="N22" s="2">
        <f>10^(D22)-10^($X$9+$X$10*$B22)</f>
        <v>8.2899945829029709E-3</v>
      </c>
      <c r="O22" s="2">
        <f>10^(E22)-10^($X$16+$X$17*$B22)</f>
        <v>-7.0751513916544884E-3</v>
      </c>
      <c r="P22" s="2">
        <f>10^F22-10^($X$23+$X$24*$B22)</f>
        <v>1.2422826220073901E-2</v>
      </c>
      <c r="Q22" s="2">
        <f>10^G22-10^($X$30+$X$31*$B22)</f>
        <v>1.430417111539406E-2</v>
      </c>
      <c r="R22" s="2"/>
      <c r="S22" s="2"/>
      <c r="T22" s="2"/>
      <c r="U22" s="2"/>
      <c r="W22" s="5" t="s">
        <v>103</v>
      </c>
      <c r="Z22" s="5" t="s">
        <v>98</v>
      </c>
      <c r="AC22" s="5" t="s">
        <v>99</v>
      </c>
    </row>
    <row r="23" spans="1:29" x14ac:dyDescent="0.35">
      <c r="A23" s="1">
        <v>0.62</v>
      </c>
      <c r="B23" s="2">
        <f t="shared" si="0"/>
        <v>-0.20760831050174613</v>
      </c>
      <c r="C23" s="2">
        <f>LOG10('Table S3 (2)'!L27)</f>
        <v>-0.55847035609336293</v>
      </c>
      <c r="D23" s="2">
        <f>LOG10('Table S4 (2)'!L27)</f>
        <v>-0.43400719918651504</v>
      </c>
      <c r="E23" s="2">
        <f>LOG10('Table S5 (2)'!L27)</f>
        <v>-0.44416133798963575</v>
      </c>
      <c r="F23" s="2">
        <f>LOG10('Table S6 (2)'!L27)</f>
        <v>-0.29697483876925346</v>
      </c>
      <c r="G23" s="2">
        <f>LOG10('Table S7 (2)'!L27)</f>
        <v>-0.27244555366473416</v>
      </c>
      <c r="H23" s="2">
        <f t="shared" si="2"/>
        <v>7.6394006591712069E-2</v>
      </c>
      <c r="I23" s="2">
        <f t="shared" si="1"/>
        <v>0.13551444838519458</v>
      </c>
      <c r="J23" s="2">
        <f t="shared" si="1"/>
        <v>0.12932346254363342</v>
      </c>
      <c r="K23" s="2">
        <f t="shared" si="1"/>
        <v>0.2547125375360404</v>
      </c>
      <c r="L23" s="2">
        <f t="shared" si="1"/>
        <v>0.28517332061687661</v>
      </c>
      <c r="M23" s="2">
        <f>10^(C23)-10^($X$2+$X$3*$B23)</f>
        <v>8.0024760023330588E-3</v>
      </c>
      <c r="N23" s="2">
        <f>10^(D23)-10^($X$9+$X$10*$B23)</f>
        <v>1.2155082048423138E-2</v>
      </c>
      <c r="O23" s="2">
        <f>10^(E23)-10^($X$16+$X$17*$B23)</f>
        <v>6.819018391444498E-3</v>
      </c>
      <c r="P23" s="2">
        <f>10^F23-10^($X$23+$X$24*$B23)</f>
        <v>1.0845185935413448E-2</v>
      </c>
      <c r="Q23" s="2">
        <f>10^G23-10^($X$30+$X$31*$B23)</f>
        <v>4.9825605383256866E-3</v>
      </c>
      <c r="R23" s="2"/>
      <c r="S23" s="2"/>
      <c r="T23" s="2"/>
      <c r="U23" s="2"/>
      <c r="W23" t="s">
        <v>22</v>
      </c>
      <c r="X23">
        <f t="array" ref="X23:X24">MMULT(Z26:AA27,AC23:AC24)</f>
        <v>-9.6286985082651988E-3</v>
      </c>
      <c r="Z23">
        <f>SUM(K$2:K$32)</f>
        <v>5.4611152722109102</v>
      </c>
      <c r="AA23">
        <f>SUMPRODUCT(B$2:B$32,K$2:K$32)</f>
        <v>-1.1002825038031265</v>
      </c>
      <c r="AC23">
        <f>SUMPRODUCT(F$2:F$32,K$2:K$32)</f>
        <v>-1.6254598083614928</v>
      </c>
    </row>
    <row r="24" spans="1:29" x14ac:dyDescent="0.35">
      <c r="A24" s="1">
        <v>0.64</v>
      </c>
      <c r="B24" s="2">
        <f t="shared" si="0"/>
        <v>-0.19382002601611281</v>
      </c>
      <c r="C24" s="2">
        <f>LOG10('Table S3 (2)'!L28)</f>
        <v>-0.55885765478881155</v>
      </c>
      <c r="D24" s="2">
        <f>LOG10('Table S4 (2)'!L28)</f>
        <v>-0.41800246434370081</v>
      </c>
      <c r="E24" s="2">
        <f>LOG10('Table S5 (2)'!L28)</f>
        <v>-0.41498690171412939</v>
      </c>
      <c r="F24" s="2">
        <f>LOG10('Table S6 (2)'!L28)</f>
        <v>-0.27485481857253879</v>
      </c>
      <c r="G24" s="2">
        <f>LOG10('Table S7 (2)'!L28)</f>
        <v>-0.26263718708889666</v>
      </c>
      <c r="H24" s="2">
        <f t="shared" si="2"/>
        <v>7.6257873482034222E-2</v>
      </c>
      <c r="I24" s="2">
        <f t="shared" si="1"/>
        <v>0.14587977046915984</v>
      </c>
      <c r="J24" s="2">
        <f t="shared" si="1"/>
        <v>0.14791976104338941</v>
      </c>
      <c r="K24" s="2">
        <f t="shared" si="1"/>
        <v>0.2820267890385188</v>
      </c>
      <c r="L24" s="2">
        <f t="shared" si="1"/>
        <v>0.29834971397213617</v>
      </c>
      <c r="M24" s="2">
        <f>10^(C24)-10^($X$2+$X$3*$B24)</f>
        <v>-9.6186187298774595E-3</v>
      </c>
      <c r="N24" s="2">
        <f>10^(D24)-10^($X$9+$X$10*$B24)</f>
        <v>5.7262904626949607E-3</v>
      </c>
      <c r="O24" s="2">
        <f>10^(E24)-10^($X$16+$X$17*$B24)</f>
        <v>8.8094972133427873E-3</v>
      </c>
      <c r="P24" s="2">
        <f>10^F24-10^($X$23+$X$24*$B24)</f>
        <v>1.4286815286544186E-2</v>
      </c>
      <c r="Q24" s="2">
        <f>10^G24-10^($X$30+$X$31*$B24)</f>
        <v>-3.75394357776071E-3</v>
      </c>
      <c r="R24" s="2"/>
      <c r="S24" s="2"/>
      <c r="T24" s="2"/>
      <c r="U24" s="2"/>
      <c r="W24" t="s">
        <v>32</v>
      </c>
      <c r="X24">
        <v>1.4295204826486305</v>
      </c>
      <c r="Z24">
        <f>AA23</f>
        <v>-1.1002825038031265</v>
      </c>
      <c r="AA24">
        <f>SUMPRODUCT(B$2:B$32,B$2:B$32,K$2:K$32)</f>
        <v>0.27686617738646951</v>
      </c>
      <c r="AC24">
        <f>SUMPRODUCT(B$2:B$32,F$2:F$32,K$2:K$32)</f>
        <v>0.40638016002962718</v>
      </c>
    </row>
    <row r="25" spans="1:29" ht="16.5" x14ac:dyDescent="0.35">
      <c r="A25" s="1">
        <v>0.66</v>
      </c>
      <c r="B25" s="2">
        <f t="shared" si="0"/>
        <v>-0.18045606445813131</v>
      </c>
      <c r="C25" s="2">
        <f>LOG10('Table S3 (2)'!L29)</f>
        <v>-0.53541469650562556</v>
      </c>
      <c r="D25" s="2">
        <f>LOG10('Table S4 (2)'!L29)</f>
        <v>-0.40315014952643319</v>
      </c>
      <c r="E25" s="2">
        <f>LOG10('Table S5 (2)'!L29)</f>
        <v>-0.40504260010390553</v>
      </c>
      <c r="F25" s="2">
        <f>LOG10('Table S6 (2)'!L29)</f>
        <v>-0.2553568136861894</v>
      </c>
      <c r="G25" s="2">
        <f>LOG10('Table S7 (2)'!L29)</f>
        <v>-0.24119489153266152</v>
      </c>
      <c r="H25" s="2">
        <f t="shared" si="2"/>
        <v>8.4951413017096036E-2</v>
      </c>
      <c r="I25" s="2">
        <f t="shared" si="1"/>
        <v>0.15620671557298046</v>
      </c>
      <c r="J25" s="2">
        <f t="shared" si="1"/>
        <v>0.15485128007425944</v>
      </c>
      <c r="K25" s="2">
        <f t="shared" si="1"/>
        <v>0.30852216666328591</v>
      </c>
      <c r="L25" s="2">
        <f t="shared" si="1"/>
        <v>0.32931401731537985</v>
      </c>
      <c r="M25" s="2">
        <f>10^(C25)-10^($X$2+$X$3*$B25)</f>
        <v>-1.2215355787591031E-2</v>
      </c>
      <c r="N25" s="2">
        <f>10^(D25)-10^($X$9+$X$10*$B25)</f>
        <v>-1.7092559613984259E-3</v>
      </c>
      <c r="O25" s="2">
        <f>10^(E25)-10^($X$16+$X$17*$B25)</f>
        <v>-6.001528672520462E-3</v>
      </c>
      <c r="P25" s="2">
        <f>10^F25-10^($X$23+$X$24*$B25)</f>
        <v>1.5432919067989492E-2</v>
      </c>
      <c r="Q25" s="2">
        <f>10^G25-10^($X$30+$X$31*$B25)</f>
        <v>2.810703132161696E-3</v>
      </c>
      <c r="R25" s="2"/>
      <c r="S25" s="2"/>
      <c r="T25" s="2"/>
      <c r="U25" s="2"/>
      <c r="W25" t="s">
        <v>38</v>
      </c>
      <c r="X25">
        <f>SQRT(SUMSQ(P2:P32)/29)</f>
        <v>1.5394419634503179E-2</v>
      </c>
      <c r="Z25" s="5" t="s">
        <v>100</v>
      </c>
    </row>
    <row r="26" spans="1:29" x14ac:dyDescent="0.35">
      <c r="A26" s="1">
        <v>0.68</v>
      </c>
      <c r="B26" s="2">
        <f t="shared" si="0"/>
        <v>-0.16749108729376366</v>
      </c>
      <c r="C26" s="2">
        <f>LOG10('Table S3 (2)'!L30)</f>
        <v>-0.49434427700953454</v>
      </c>
      <c r="D26" s="2">
        <f>LOG10('Table S4 (2)'!L30)</f>
        <v>-0.36457184178661955</v>
      </c>
      <c r="E26" s="2">
        <f>LOG10('Table S5 (2)'!L30)</f>
        <v>-0.36234968904687137</v>
      </c>
      <c r="F26" s="2">
        <f>LOG10('Table S6 (2)'!L30)</f>
        <v>-0.23828451458752939</v>
      </c>
      <c r="G26" s="2">
        <f>LOG10('Table S7 (2)'!L30)</f>
        <v>-0.22528717957987776</v>
      </c>
      <c r="H26" s="2">
        <f t="shared" si="2"/>
        <v>0.10263877167101314</v>
      </c>
      <c r="I26" s="2">
        <f t="shared" si="1"/>
        <v>0.18657623130916709</v>
      </c>
      <c r="J26" s="2">
        <f t="shared" si="1"/>
        <v>0.18849534169350921</v>
      </c>
      <c r="K26" s="2">
        <f t="shared" si="1"/>
        <v>0.33375745168824494</v>
      </c>
      <c r="L26" s="2">
        <f t="shared" si="1"/>
        <v>0.35434445483415483</v>
      </c>
      <c r="M26" s="2">
        <f>10^(C26)-10^($X$2+$X$3*$B26)</f>
        <v>-1.7570528898956939E-3</v>
      </c>
      <c r="N26" s="2">
        <f>10^(D26)-10^($X$9+$X$10*$B26)</f>
        <v>1.3810484711992255E-2</v>
      </c>
      <c r="O26" s="2">
        <f>10^(E26)-10^($X$16+$X$17*$B26)</f>
        <v>1.0206694538142713E-2</v>
      </c>
      <c r="P26" s="2">
        <f>10^F26-10^($X$23+$X$24*$B26)</f>
        <v>1.4158486403392567E-2</v>
      </c>
      <c r="Q26" s="2">
        <f>10^G26-10^($X$30+$X$31*$B26)</f>
        <v>2.9974222020716645E-3</v>
      </c>
      <c r="R26" s="2"/>
      <c r="S26" s="2"/>
      <c r="T26" s="2"/>
      <c r="U26" s="2"/>
      <c r="W26" t="s">
        <v>31</v>
      </c>
      <c r="X26" t="s">
        <v>33</v>
      </c>
      <c r="Z26">
        <f t="array" ref="Z26:AA27">MINVERSE(Z23:AA24)</f>
        <v>0.91867201864477199</v>
      </c>
      <c r="AA26">
        <v>3.6508567366009381</v>
      </c>
    </row>
    <row r="27" spans="1:29" x14ac:dyDescent="0.35">
      <c r="A27" s="1">
        <v>0.7</v>
      </c>
      <c r="B27" s="2">
        <f t="shared" si="0"/>
        <v>-0.15490195998574319</v>
      </c>
      <c r="C27" s="2">
        <f>LOG10('Table S3 (2)'!L31)</f>
        <v>-0.44839279326676706</v>
      </c>
      <c r="D27" s="2">
        <f>LOG10('Table S4 (2)'!L31)</f>
        <v>-0.34838806071014811</v>
      </c>
      <c r="E27" s="2">
        <f>LOG10('Table S5 (2)'!L31)</f>
        <v>-0.32513912130981903</v>
      </c>
      <c r="F27" s="2">
        <f>LOG10('Table S6 (2)'!L31)</f>
        <v>-0.23053700685849515</v>
      </c>
      <c r="G27" s="2">
        <f>LOG10('Table S7 (2)'!L31)</f>
        <v>-0.2055101350213451</v>
      </c>
      <c r="H27" s="2">
        <f t="shared" si="2"/>
        <v>0.12682778667584979</v>
      </c>
      <c r="I27" s="2">
        <f t="shared" si="1"/>
        <v>0.20101287659031863</v>
      </c>
      <c r="J27" s="2">
        <f t="shared" si="1"/>
        <v>0.22372873000983701</v>
      </c>
      <c r="K27" s="2">
        <f t="shared" si="1"/>
        <v>0.34588042686399556</v>
      </c>
      <c r="L27" s="2">
        <f t="shared" si="1"/>
        <v>0.3881322500780357</v>
      </c>
      <c r="M27" s="2">
        <f>10^(C27)-10^($X$2+$X$3*$B27)</f>
        <v>1.5011468080383616E-2</v>
      </c>
      <c r="N27" s="2">
        <f>10^(D27)-10^($X$9+$X$10*$B27)</f>
        <v>8.5473491093771559E-3</v>
      </c>
      <c r="O27" s="2">
        <f>10^(E27)-10^($X$16+$X$17*$B27)</f>
        <v>2.3883651440934128E-2</v>
      </c>
      <c r="P27" s="2">
        <f>10^F27-10^($X$23+$X$24*$B27)</f>
        <v>7.1351628480942342E-4</v>
      </c>
      <c r="Q27" s="2">
        <f>10^G27-10^($X$30+$X$31*$B27)</f>
        <v>9.369593396983622E-3</v>
      </c>
      <c r="R27" s="2"/>
      <c r="S27" s="2"/>
      <c r="T27" s="2"/>
      <c r="U27" s="2"/>
      <c r="W27">
        <v>-0.75</v>
      </c>
      <c r="X27">
        <f>W27*$X$24+$X$23</f>
        <v>-1.0817690604947381</v>
      </c>
      <c r="Z27">
        <v>3.6508567366009372</v>
      </c>
      <c r="AA27">
        <v>18.120573045550241</v>
      </c>
    </row>
    <row r="28" spans="1:29" x14ac:dyDescent="0.35">
      <c r="A28" s="1">
        <v>0.72</v>
      </c>
      <c r="B28" s="2">
        <f t="shared" si="0"/>
        <v>-0.14266750356873156</v>
      </c>
      <c r="C28" s="2">
        <f>LOG10('Table S3 (2)'!L32)</f>
        <v>-0.43275719700449433</v>
      </c>
      <c r="D28" s="2">
        <f>LOG10('Table S4 (2)'!L32)</f>
        <v>-0.33369260660046696</v>
      </c>
      <c r="E28" s="2">
        <f>LOG10('Table S5 (2)'!L32)</f>
        <v>-0.31403507773110917</v>
      </c>
      <c r="F28" s="2">
        <f>LOG10('Table S6 (2)'!L32)</f>
        <v>-0.21584076613166314</v>
      </c>
      <c r="G28" s="2">
        <f>LOG10('Table S7 (2)'!L32)</f>
        <v>-0.18474765610804372</v>
      </c>
      <c r="H28" s="2">
        <f t="shared" si="2"/>
        <v>0.13629678320295677</v>
      </c>
      <c r="I28" s="2">
        <f t="shared" si="1"/>
        <v>0.21508730936840692</v>
      </c>
      <c r="J28" s="2">
        <f t="shared" si="1"/>
        <v>0.23546688825002615</v>
      </c>
      <c r="K28" s="2">
        <f t="shared" si="1"/>
        <v>0.37009947389569736</v>
      </c>
      <c r="L28" s="2">
        <f t="shared" si="1"/>
        <v>0.42707552927824993</v>
      </c>
      <c r="M28" s="2">
        <f>10^(C28)-10^($X$2+$X$3*$B28)</f>
        <v>8.5421891206119982E-3</v>
      </c>
      <c r="N28" s="2">
        <f>10^(D28)-10^($X$9+$X$10*$B28)</f>
        <v>1.850266933154765E-3</v>
      </c>
      <c r="O28" s="2">
        <f>10^(E28)-10^($X$16+$X$17*$B28)</f>
        <v>1.0249765881345907E-2</v>
      </c>
      <c r="P28" s="2">
        <f>10^F28-10^($X$23+$X$24*$B28)</f>
        <v>-3.182427603943272E-3</v>
      </c>
      <c r="Q28" s="2">
        <f>10^G28-10^($X$30+$X$31*$B28)</f>
        <v>1.8378940429243262E-2</v>
      </c>
      <c r="R28" s="2"/>
      <c r="S28" s="2"/>
      <c r="T28" s="2"/>
      <c r="U28" s="2"/>
      <c r="W28">
        <v>-0.04</v>
      </c>
      <c r="X28">
        <f>W28*$X$24+$X$23</f>
        <v>-6.680951781421042E-2</v>
      </c>
    </row>
    <row r="29" spans="1:29" ht="16.5" x14ac:dyDescent="0.35">
      <c r="A29" s="1">
        <v>0.74</v>
      </c>
      <c r="B29" s="2">
        <f t="shared" si="0"/>
        <v>-0.13076828026902382</v>
      </c>
      <c r="C29" s="2">
        <f>LOG10('Table S3 (2)'!L33)</f>
        <v>-0.42396402858409971</v>
      </c>
      <c r="D29" s="2">
        <f>LOG10('Table S4 (2)'!L33)</f>
        <v>-0.31102863138029979</v>
      </c>
      <c r="E29" s="2">
        <f>LOG10('Table S5 (2)'!L33)</f>
        <v>-0.30207264336723622</v>
      </c>
      <c r="F29" s="2">
        <f>LOG10('Table S6 (2)'!L33)</f>
        <v>-0.19323662754803037</v>
      </c>
      <c r="G29" s="2">
        <f>LOG10('Table S7 (2)'!L33)</f>
        <v>-0.1813709664348071</v>
      </c>
      <c r="H29" s="2">
        <f t="shared" si="2"/>
        <v>0.14192926144135851</v>
      </c>
      <c r="I29" s="2">
        <f t="shared" si="1"/>
        <v>0.23874964650702618</v>
      </c>
      <c r="J29" s="2">
        <f t="shared" si="1"/>
        <v>0.24880248474807751</v>
      </c>
      <c r="K29" s="2">
        <f t="shared" si="1"/>
        <v>0.41070193111370151</v>
      </c>
      <c r="L29" s="2">
        <f t="shared" si="1"/>
        <v>0.43376855643517598</v>
      </c>
      <c r="M29" s="2">
        <f>10^(C29)-10^($X$2+$X$3*$B29)</f>
        <v>-3.9675399418096502E-3</v>
      </c>
      <c r="N29" s="2">
        <f>10^(D29)-10^($X$9+$X$10*$B29)</f>
        <v>4.1066302030605129E-3</v>
      </c>
      <c r="O29" s="2">
        <f>10^(E29)-10^($X$16+$X$17*$B29)</f>
        <v>-2.8029660313722005E-3</v>
      </c>
      <c r="P29" s="2">
        <f>10^F29-10^($X$23+$X$24*$B29)</f>
        <v>4.8921552701252091E-3</v>
      </c>
      <c r="Q29" s="2">
        <f>10^G29-10^($X$30+$X$31*$B29)</f>
        <v>1.8484518464660926E-3</v>
      </c>
      <c r="R29" s="2"/>
      <c r="S29" s="2"/>
      <c r="T29" s="2"/>
      <c r="U29" s="2"/>
      <c r="W29" s="5" t="s">
        <v>102</v>
      </c>
      <c r="Z29" s="5" t="s">
        <v>98</v>
      </c>
      <c r="AC29" s="5" t="s">
        <v>99</v>
      </c>
    </row>
    <row r="30" spans="1:29" x14ac:dyDescent="0.35">
      <c r="A30" s="1">
        <v>0.76</v>
      </c>
      <c r="B30" s="2">
        <f t="shared" si="0"/>
        <v>-0.11918640771920865</v>
      </c>
      <c r="C30" s="2">
        <f>LOG10('Table S3 (2)'!L34)</f>
        <v>-0.39532649271090753</v>
      </c>
      <c r="D30" s="2">
        <f>LOG10('Table S4 (2)'!L34)</f>
        <v>-0.29544856263586866</v>
      </c>
      <c r="E30" s="2">
        <f>LOG10('Table S5 (2)'!L34)</f>
        <v>-0.28240689457292151</v>
      </c>
      <c r="F30" s="2">
        <f>LOG10('Table S6 (2)'!L34)</f>
        <v>-0.18561589582677943</v>
      </c>
      <c r="G30" s="2">
        <f>LOG10('Table S7 (2)'!L34)</f>
        <v>-0.17253853566517954</v>
      </c>
      <c r="H30" s="2">
        <f t="shared" si="2"/>
        <v>0.16193734497670598</v>
      </c>
      <c r="I30" s="2">
        <f t="shared" si="1"/>
        <v>0.25650915778484873</v>
      </c>
      <c r="J30" s="2">
        <f t="shared" si="1"/>
        <v>0.2723868961051602</v>
      </c>
      <c r="K30" s="2">
        <f t="shared" si="1"/>
        <v>0.42537132335263184</v>
      </c>
      <c r="L30" s="2">
        <f t="shared" si="1"/>
        <v>0.45177576364432254</v>
      </c>
      <c r="M30" s="2">
        <f>10^(C30)-10^($X$2+$X$3*$B30)</f>
        <v>1.1149633176278373E-3</v>
      </c>
      <c r="N30" s="2">
        <f>10^(D30)-10^($X$9+$X$10*$B30)</f>
        <v>-1.0928292551222185E-3</v>
      </c>
      <c r="O30" s="2">
        <f>10^(E30)-10^($X$16+$X$17*$B30)</f>
        <v>-7.0222877288883545E-3</v>
      </c>
      <c r="P30" s="2">
        <f>10^F30-10^($X$23+$X$24*$B30)</f>
        <v>-8.4761406181169674E-3</v>
      </c>
      <c r="Q30" s="2">
        <f>10^G30-10^($X$30+$X$31*$B30)</f>
        <v>-6.381769656693459E-3</v>
      </c>
      <c r="R30" s="2"/>
      <c r="S30" s="2"/>
      <c r="T30" s="2"/>
      <c r="U30" s="2"/>
      <c r="W30" t="s">
        <v>22</v>
      </c>
      <c r="X30">
        <f t="array" ref="X30:X31">MMULT(Z33:AA34,AC30:AC31)</f>
        <v>-2.2747437222788491E-2</v>
      </c>
      <c r="Z30">
        <f>SUM(L$2:L$32)</f>
        <v>6.2676002578884731</v>
      </c>
      <c r="AA30">
        <f>SUMPRODUCT(B$2:B$32,L$2:L$32)</f>
        <v>-1.3344615939902673</v>
      </c>
      <c r="AC30">
        <f>SUMPRODUCT(G$2:G$32,L$2:L$32)</f>
        <v>-1.7737460991957441</v>
      </c>
    </row>
    <row r="31" spans="1:29" x14ac:dyDescent="0.35">
      <c r="A31" s="1">
        <v>0.78</v>
      </c>
      <c r="B31" s="2">
        <f t="shared" si="0"/>
        <v>-0.10790539730951958</v>
      </c>
      <c r="C31" s="2">
        <f>LOG10('Table S3 (2)'!L35)</f>
        <v>-0.36340811033496584</v>
      </c>
      <c r="D31" s="2">
        <f>LOG10('Table S4 (2)'!L35)</f>
        <v>-0.28763846713872293</v>
      </c>
      <c r="E31" s="2">
        <f>LOG10('Table S5 (2)'!L35)</f>
        <v>-0.26453921484863452</v>
      </c>
      <c r="F31" s="2">
        <f>LOG10('Table S6 (2)'!L35)</f>
        <v>-0.18769586437349656</v>
      </c>
      <c r="G31" s="2">
        <f>LOG10('Table S7 (2)'!L35)</f>
        <v>-0.15549886188529621</v>
      </c>
      <c r="H31" s="2">
        <f t="shared" si="2"/>
        <v>0.18757881127938553</v>
      </c>
      <c r="I31" s="2">
        <f t="shared" si="1"/>
        <v>0.26590289500801917</v>
      </c>
      <c r="J31" s="2">
        <f t="shared" si="1"/>
        <v>0.29574783242011493</v>
      </c>
      <c r="K31" s="2">
        <f t="shared" si="1"/>
        <v>0.42131630940788567</v>
      </c>
      <c r="L31" s="2">
        <f t="shared" si="1"/>
        <v>0.48865492048010706</v>
      </c>
      <c r="M31" s="2">
        <f>10^(C31)-10^($X$2+$X$3*$B31)</f>
        <v>1.0671620257068859E-2</v>
      </c>
      <c r="N31" s="2">
        <f>10^(D31)-10^($X$9+$X$10*$B31)</f>
        <v>-1.5403868185321135E-2</v>
      </c>
      <c r="O31" s="2">
        <f>10^(E31)-10^($X$16+$X$17*$B31)</f>
        <v>-1.3148068266166546E-2</v>
      </c>
      <c r="P31" s="2">
        <f>10^F31-10^($X$23+$X$24*$B31)</f>
        <v>-3.6586186686857536E-2</v>
      </c>
      <c r="Q31" s="2">
        <f>10^G31-10^($X$30+$X$31*$B31)</f>
        <v>-1.3753929621774796E-3</v>
      </c>
      <c r="R31" s="2"/>
      <c r="S31" s="2"/>
      <c r="T31" s="2"/>
      <c r="U31" s="2"/>
      <c r="W31" t="s">
        <v>32</v>
      </c>
      <c r="X31">
        <v>1.222346347873831</v>
      </c>
      <c r="Z31">
        <f>AA30</f>
        <v>-1.3344615939902673</v>
      </c>
      <c r="AA31">
        <f>SUMPRODUCT(B$2:B$32,B$2:B$32,L$2:L$32)</f>
        <v>0.36129793939242921</v>
      </c>
      <c r="AC31">
        <f>SUMPRODUCT(B$2:B$32,G$2:G$32,L$2:L$32)</f>
        <v>0.47198679804619215</v>
      </c>
    </row>
    <row r="32" spans="1:29" ht="16.5" x14ac:dyDescent="0.35">
      <c r="A32" s="1">
        <v>0.8</v>
      </c>
      <c r="B32" s="2">
        <f t="shared" si="0"/>
        <v>-9.6910013008056392E-2</v>
      </c>
      <c r="C32" s="2">
        <f>LOG10('Table S3 (2)'!L36)</f>
        <v>-0.35146038322184026</v>
      </c>
      <c r="D32" s="2">
        <f>LOG10('Table S4 (2)'!L36)</f>
        <v>-0.27132445524687748</v>
      </c>
      <c r="E32" s="2">
        <f>LOG10('Table S5 (2)'!L36)</f>
        <v>-0.24387992673501993</v>
      </c>
      <c r="F32" s="2">
        <f>LOG10('Table S6 (2)'!L36)</f>
        <v>-0.16711463169937946</v>
      </c>
      <c r="G32" s="2">
        <f>LOG10('Table S7 (2)'!L36)</f>
        <v>-0.17045796603086721</v>
      </c>
      <c r="H32" s="2">
        <f t="shared" si="2"/>
        <v>0.19818885725495816</v>
      </c>
      <c r="I32" s="2">
        <f t="shared" si="1"/>
        <v>0.28664943461076892</v>
      </c>
      <c r="J32" s="2">
        <f t="shared" si="1"/>
        <v>0.32526710665760294</v>
      </c>
      <c r="K32" s="2">
        <f t="shared" si="1"/>
        <v>0.46320233137437472</v>
      </c>
      <c r="L32" s="2">
        <f t="shared" si="1"/>
        <v>0.45612520119495953</v>
      </c>
      <c r="M32" s="2">
        <f>10^(C32)-10^($X$2+$X$3*$B32)</f>
        <v>1.0839345232907527E-3</v>
      </c>
      <c r="N32" s="2">
        <f>10^(D32)-10^($X$9+$X$10*$B32)</f>
        <v>-1.9618276289051106E-2</v>
      </c>
      <c r="O32" s="2">
        <f>10^(E32)-10^($X$16+$X$17*$B32)</f>
        <v>-1.5419349070241006E-2</v>
      </c>
      <c r="P32" s="2">
        <f>10^F32-10^($X$23+$X$24*$B32)</f>
        <v>-3.0356040687133823E-2</v>
      </c>
      <c r="Q32" s="2">
        <f>10^G32-10^($X$30+$X$31*$B32)</f>
        <v>-4.7058234648523323E-2</v>
      </c>
      <c r="R32" s="2"/>
      <c r="S32" s="2"/>
      <c r="T32" s="2"/>
      <c r="U32" s="2"/>
      <c r="W32" t="s">
        <v>38</v>
      </c>
      <c r="X32">
        <f>SQRT(SUMSQ(Q2:Q32)/29)</f>
        <v>1.5986533117523509E-2</v>
      </c>
      <c r="Z32" s="5" t="s">
        <v>100</v>
      </c>
    </row>
    <row r="33" spans="23:27" x14ac:dyDescent="0.35">
      <c r="W33" t="s">
        <v>31</v>
      </c>
      <c r="X33" t="s">
        <v>33</v>
      </c>
      <c r="Z33">
        <f t="array" ref="Z33:AA34">MINVERSE(Z30:AA31)</f>
        <v>0.7469720997664373</v>
      </c>
      <c r="AA33">
        <v>2.7589572766366692</v>
      </c>
    </row>
    <row r="34" spans="23:27" x14ac:dyDescent="0.35">
      <c r="W34">
        <v>-0.75</v>
      </c>
      <c r="X34">
        <f>W34*$X$31+$X$30</f>
        <v>-0.93950719812816175</v>
      </c>
      <c r="Z34">
        <v>2.7589572766366692</v>
      </c>
      <c r="AA34">
        <v>12.958065946915056</v>
      </c>
    </row>
    <row r="35" spans="23:27" x14ac:dyDescent="0.35">
      <c r="W35">
        <v>-0.04</v>
      </c>
      <c r="X35">
        <f>W35*$X$31+$X$30</f>
        <v>-7.1641291137741731E-2</v>
      </c>
    </row>
  </sheetData>
  <pageMargins left="0.70866141732283472" right="0.70866141732283472" top="0.74803149606299213" bottom="0.74803149606299213" header="0.31496062992125984" footer="0.31496062992125984"/>
  <pageSetup scale="53" fitToWidth="2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workbookViewId="0">
      <selection activeCell="J2" sqref="J2:K2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  <c r="J1" s="5" t="s">
        <v>54</v>
      </c>
      <c r="K1">
        <f>'Table S17'!D21</f>
        <v>3.2605957416009246E-2</v>
      </c>
    </row>
    <row r="2" spans="1:21" x14ac:dyDescent="0.35">
      <c r="A2" s="5" t="s">
        <v>0</v>
      </c>
      <c r="D2">
        <v>0.2</v>
      </c>
      <c r="J2" s="5" t="s">
        <v>192</v>
      </c>
      <c r="K2" s="3">
        <f>D2/(D2-K1)</f>
        <v>1.1947856501502976</v>
      </c>
    </row>
    <row r="3" spans="1:21" x14ac:dyDescent="0.35">
      <c r="A3" s="5" t="s">
        <v>115</v>
      </c>
      <c r="D3" t="s">
        <v>124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M5" s="5" t="s">
        <v>191</v>
      </c>
      <c r="N5" s="6" t="s">
        <v>193</v>
      </c>
      <c r="O5" s="6" t="s">
        <v>194</v>
      </c>
      <c r="P5" s="6" t="s">
        <v>195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0.2/A6</f>
        <v>1E-3</v>
      </c>
      <c r="C6" s="3">
        <f t="shared" ref="C6:C26" si="0">B6*1000</f>
        <v>1</v>
      </c>
      <c r="D6" s="1">
        <v>0.2</v>
      </c>
      <c r="E6">
        <f>D6/100</f>
        <v>2E-3</v>
      </c>
      <c r="F6">
        <v>10.38</v>
      </c>
      <c r="G6">
        <v>43.21</v>
      </c>
      <c r="H6">
        <v>51.95</v>
      </c>
      <c r="J6" s="1">
        <f>35*F6/24-79*G6/600+H6/50</f>
        <v>10.487183333333334</v>
      </c>
      <c r="K6" s="2">
        <f>J6/100</f>
        <v>0.10487183333333334</v>
      </c>
      <c r="L6" s="2">
        <f t="shared" ref="L6:L26" si="1">J6/100*C6</f>
        <v>0.10487183333333334</v>
      </c>
      <c r="M6" s="2">
        <f t="shared" ref="M6:M26" si="2">L6*D6/(D6-$K$1)</f>
        <v>0.12529936157162033</v>
      </c>
      <c r="N6">
        <f t="shared" ref="N6:P26" si="3">-LN(MAX(($D6-$K$1)/$D6-F6/100,0.001))</f>
        <v>0.31037738997393782</v>
      </c>
      <c r="O6">
        <f t="shared" si="3"/>
        <v>0.90418872516053361</v>
      </c>
      <c r="P6">
        <f>-LN(MAX(($D6-$K$1)/$D6-H6/100,0.001))</f>
        <v>1.1473712826254836</v>
      </c>
      <c r="Q6" s="2">
        <f>EXP(-2*N6)</f>
        <v>0.53753856111309029</v>
      </c>
      <c r="R6" s="2">
        <f t="shared" ref="R6:S21" si="4">EXP(-2*O6)</f>
        <v>0.16391988930984872</v>
      </c>
      <c r="S6" s="2">
        <f t="shared" si="4"/>
        <v>0.10078733609144075</v>
      </c>
      <c r="T6" s="2">
        <f>SUMPRODUCT({1,5,10},N6:P6,Q6:S6)/(1^2*Q6+5^2*R6+10^2*S6)</f>
        <v>0.14029356732732731</v>
      </c>
      <c r="U6" s="2">
        <f t="shared" ref="U6:U26" si="5">T6*D6</f>
        <v>2.8058713465465464E-2</v>
      </c>
    </row>
    <row r="7" spans="1:21" x14ac:dyDescent="0.35">
      <c r="A7">
        <v>250</v>
      </c>
      <c r="B7" s="4">
        <f t="shared" ref="B7:B26" si="6">0.2/A7</f>
        <v>8.0000000000000004E-4</v>
      </c>
      <c r="C7" s="3">
        <f t="shared" si="0"/>
        <v>0.8</v>
      </c>
      <c r="D7" s="1">
        <v>0.2</v>
      </c>
      <c r="E7">
        <f t="shared" ref="E7:E26" si="7">D7/100</f>
        <v>2E-3</v>
      </c>
      <c r="F7">
        <v>9.6</v>
      </c>
      <c r="G7">
        <v>40.22</v>
      </c>
      <c r="H7">
        <v>47.32</v>
      </c>
      <c r="J7" s="1">
        <f t="shared" ref="J7:J26" si="8">35*F7/24-79*G7/600+H7/50</f>
        <v>9.6507666666666658</v>
      </c>
      <c r="K7" s="2">
        <f t="shared" ref="K7:K26" si="9">J7/100</f>
        <v>9.6507666666666658E-2</v>
      </c>
      <c r="L7" s="2">
        <f t="shared" si="1"/>
        <v>7.7206133333333329E-2</v>
      </c>
      <c r="M7" s="2">
        <f t="shared" si="2"/>
        <v>9.2244780210257227E-2</v>
      </c>
      <c r="N7">
        <f t="shared" si="3"/>
        <v>0.29979485298262243</v>
      </c>
      <c r="O7">
        <f t="shared" si="3"/>
        <v>0.83293763362563622</v>
      </c>
      <c r="P7">
        <f t="shared" si="3"/>
        <v>1.0112328938754667</v>
      </c>
      <c r="Q7" s="2">
        <f t="shared" ref="Q7:S26" si="10">EXP(-2*N7)</f>
        <v>0.54903685643464162</v>
      </c>
      <c r="R7" s="2">
        <f t="shared" si="4"/>
        <v>0.18902513804246193</v>
      </c>
      <c r="S7" s="2">
        <f t="shared" si="4"/>
        <v>0.13232876780782851</v>
      </c>
      <c r="T7" s="2">
        <f>SUMPRODUCT({1,5,10},N7:P7,Q7:S7)/(1^2*Q7+5^2*R7+10^2*S7)</f>
        <v>0.12373232473285659</v>
      </c>
      <c r="U7" s="2">
        <f t="shared" si="5"/>
        <v>2.4746464946571317E-2</v>
      </c>
    </row>
    <row r="8" spans="1:21" x14ac:dyDescent="0.35">
      <c r="A8">
        <v>300</v>
      </c>
      <c r="B8" s="4">
        <f t="shared" si="6"/>
        <v>6.6666666666666675E-4</v>
      </c>
      <c r="C8" s="3">
        <f t="shared" si="0"/>
        <v>0.66666666666666674</v>
      </c>
      <c r="D8" s="1">
        <v>0.2</v>
      </c>
      <c r="E8">
        <f t="shared" si="7"/>
        <v>2E-3</v>
      </c>
      <c r="F8">
        <v>8.9</v>
      </c>
      <c r="G8">
        <v>39.53</v>
      </c>
      <c r="H8">
        <v>44.23</v>
      </c>
      <c r="J8" s="1">
        <f t="shared" si="8"/>
        <v>8.6589833333333335</v>
      </c>
      <c r="K8" s="2">
        <f t="shared" si="9"/>
        <v>8.6589833333333338E-2</v>
      </c>
      <c r="L8" s="2">
        <f t="shared" si="1"/>
        <v>5.7726555555555566E-2</v>
      </c>
      <c r="M8" s="2">
        <f t="shared" si="2"/>
        <v>6.8970860210381735E-2</v>
      </c>
      <c r="N8">
        <f t="shared" si="3"/>
        <v>0.29039212410011561</v>
      </c>
      <c r="O8">
        <f t="shared" si="3"/>
        <v>0.81719180000943292</v>
      </c>
      <c r="P8">
        <f t="shared" si="3"/>
        <v>0.9297047668075924</v>
      </c>
      <c r="Q8" s="2">
        <f t="shared" si="10"/>
        <v>0.55945943941552101</v>
      </c>
      <c r="R8" s="2">
        <f t="shared" si="4"/>
        <v>0.19507257698075731</v>
      </c>
      <c r="S8" s="2">
        <f t="shared" si="4"/>
        <v>0.15576457696628168</v>
      </c>
      <c r="T8" s="2">
        <f>SUMPRODUCT({1,5,10},N8:P8,Q8:S8)/(1^2*Q8+5^2*R8+10^2*S8)</f>
        <v>0.11458157434936496</v>
      </c>
      <c r="U8" s="2">
        <f t="shared" si="5"/>
        <v>2.2916314869872993E-2</v>
      </c>
    </row>
    <row r="9" spans="1:21" x14ac:dyDescent="0.35">
      <c r="A9">
        <v>350</v>
      </c>
      <c r="B9" s="4">
        <f t="shared" si="6"/>
        <v>5.7142857142857147E-4</v>
      </c>
      <c r="C9" s="3">
        <f t="shared" si="0"/>
        <v>0.57142857142857151</v>
      </c>
      <c r="D9" s="1">
        <v>0.2</v>
      </c>
      <c r="E9">
        <f t="shared" si="7"/>
        <v>2E-3</v>
      </c>
      <c r="F9">
        <v>8.0299999999999994</v>
      </c>
      <c r="G9">
        <v>36.96</v>
      </c>
      <c r="H9">
        <v>42.9</v>
      </c>
      <c r="J9" s="1">
        <f t="shared" si="8"/>
        <v>7.7020166666666645</v>
      </c>
      <c r="K9" s="2">
        <f t="shared" si="9"/>
        <v>7.702016666666664E-2</v>
      </c>
      <c r="L9" s="2">
        <f t="shared" si="1"/>
        <v>4.4011523809523799E-2</v>
      </c>
      <c r="M9" s="2">
        <f t="shared" si="2"/>
        <v>5.2584337088867193E-2</v>
      </c>
      <c r="N9">
        <f t="shared" si="3"/>
        <v>0.27882777050742785</v>
      </c>
      <c r="O9">
        <f t="shared" si="3"/>
        <v>0.76063358821935978</v>
      </c>
      <c r="P9">
        <f t="shared" si="3"/>
        <v>0.89656111479228906</v>
      </c>
      <c r="Q9" s="2">
        <f t="shared" si="10"/>
        <v>0.5725498111203281</v>
      </c>
      <c r="R9" s="2">
        <f t="shared" si="4"/>
        <v>0.21843491592484293</v>
      </c>
      <c r="S9" s="2">
        <f t="shared" si="4"/>
        <v>0.16643969462995242</v>
      </c>
      <c r="T9" s="2">
        <f>SUMPRODUCT({1,5,10},N9:P9,Q9:S9)/(1^2*Q9+5^2*R9+10^2*S9)</f>
        <v>0.1094755966460403</v>
      </c>
      <c r="U9" s="2">
        <f t="shared" si="5"/>
        <v>2.1895119329208061E-2</v>
      </c>
    </row>
    <row r="10" spans="1:21" x14ac:dyDescent="0.35">
      <c r="A10">
        <v>400</v>
      </c>
      <c r="B10" s="4">
        <f t="shared" si="6"/>
        <v>5.0000000000000001E-4</v>
      </c>
      <c r="C10" s="3">
        <f t="shared" si="0"/>
        <v>0.5</v>
      </c>
      <c r="D10" s="1">
        <v>0.2</v>
      </c>
      <c r="E10">
        <f t="shared" si="7"/>
        <v>2E-3</v>
      </c>
      <c r="F10">
        <v>7.37</v>
      </c>
      <c r="G10">
        <v>35.85</v>
      </c>
      <c r="H10">
        <v>40.99</v>
      </c>
      <c r="J10" s="1">
        <f t="shared" si="8"/>
        <v>6.8474666666666666</v>
      </c>
      <c r="K10" s="2">
        <f t="shared" si="9"/>
        <v>6.847466666666667E-2</v>
      </c>
      <c r="L10" s="2">
        <f t="shared" si="1"/>
        <v>3.4237333333333335E-2</v>
      </c>
      <c r="M10" s="2">
        <f t="shared" si="2"/>
        <v>4.090627456607912E-2</v>
      </c>
      <c r="N10">
        <f t="shared" si="3"/>
        <v>0.27014316501888624</v>
      </c>
      <c r="O10">
        <f t="shared" si="3"/>
        <v>0.73716132097778386</v>
      </c>
      <c r="P10">
        <f t="shared" si="3"/>
        <v>0.85080684620334024</v>
      </c>
      <c r="Q10" s="2">
        <f t="shared" si="10"/>
        <v>0.58258141793087159</v>
      </c>
      <c r="R10" s="2">
        <f t="shared" si="4"/>
        <v>0.22893374465166585</v>
      </c>
      <c r="S10" s="2">
        <f t="shared" si="4"/>
        <v>0.18238896676349461</v>
      </c>
      <c r="T10" s="2">
        <f>SUMPRODUCT({1,5,10},N10:P10,Q10:S10)/(1^2*Q10+5^2*R10+10^2*S10)</f>
        <v>0.10401231438091198</v>
      </c>
      <c r="U10" s="2">
        <f t="shared" si="5"/>
        <v>2.0802462876182398E-2</v>
      </c>
    </row>
    <row r="11" spans="1:21" x14ac:dyDescent="0.35">
      <c r="A11">
        <v>450</v>
      </c>
      <c r="B11" s="4">
        <f t="shared" si="6"/>
        <v>4.4444444444444447E-4</v>
      </c>
      <c r="C11" s="3">
        <f t="shared" si="0"/>
        <v>0.44444444444444448</v>
      </c>
      <c r="D11" s="1">
        <v>0.2</v>
      </c>
      <c r="E11">
        <f t="shared" si="7"/>
        <v>2E-3</v>
      </c>
      <c r="F11">
        <v>6.99</v>
      </c>
      <c r="G11">
        <v>32.21</v>
      </c>
      <c r="H11">
        <v>37.06</v>
      </c>
      <c r="J11" s="1">
        <f t="shared" si="8"/>
        <v>6.6939666666666664</v>
      </c>
      <c r="K11" s="2">
        <f t="shared" si="9"/>
        <v>6.6939666666666661E-2</v>
      </c>
      <c r="L11" s="2">
        <f t="shared" si="1"/>
        <v>2.9750962962962962E-2</v>
      </c>
      <c r="M11" s="2">
        <f t="shared" si="2"/>
        <v>3.5546023626301132E-2</v>
      </c>
      <c r="N11">
        <f t="shared" si="3"/>
        <v>0.2651769395361</v>
      </c>
      <c r="O11">
        <f t="shared" si="3"/>
        <v>0.66384042382686415</v>
      </c>
      <c r="P11">
        <f t="shared" si="3"/>
        <v>0.76277551193744297</v>
      </c>
      <c r="Q11" s="2">
        <f t="shared" si="10"/>
        <v>0.58839671154906326</v>
      </c>
      <c r="R11" s="2">
        <f t="shared" si="4"/>
        <v>0.26509133615223857</v>
      </c>
      <c r="S11" s="2">
        <f t="shared" si="4"/>
        <v>0.21750117549900297</v>
      </c>
      <c r="T11" s="2">
        <f>SUMPRODUCT({1,5,10},N11:P11,Q11:S11)/(1^2*Q11+5^2*R11+10^2*S11)</f>
        <v>9.3039615202361675E-2</v>
      </c>
      <c r="U11" s="2">
        <f t="shared" si="5"/>
        <v>1.8607923040472336E-2</v>
      </c>
    </row>
    <row r="12" spans="1:21" x14ac:dyDescent="0.35">
      <c r="A12">
        <v>500</v>
      </c>
      <c r="B12" s="4">
        <f t="shared" si="6"/>
        <v>4.0000000000000002E-4</v>
      </c>
      <c r="C12" s="3">
        <f t="shared" si="0"/>
        <v>0.4</v>
      </c>
      <c r="D12" s="1">
        <v>0.2</v>
      </c>
      <c r="E12">
        <f t="shared" si="7"/>
        <v>2E-3</v>
      </c>
      <c r="F12">
        <v>6.92</v>
      </c>
      <c r="G12">
        <v>30.6</v>
      </c>
      <c r="H12">
        <v>33.5</v>
      </c>
      <c r="J12" s="1">
        <f t="shared" si="8"/>
        <v>6.7326666666666668</v>
      </c>
      <c r="K12" s="2">
        <f t="shared" si="9"/>
        <v>6.7326666666666674E-2</v>
      </c>
      <c r="L12" s="2">
        <f t="shared" si="1"/>
        <v>2.6930666666666672E-2</v>
      </c>
      <c r="M12" s="2">
        <f t="shared" si="2"/>
        <v>3.2176374082314288E-2</v>
      </c>
      <c r="N12">
        <f t="shared" si="3"/>
        <v>0.26426479253143542</v>
      </c>
      <c r="O12">
        <f t="shared" si="3"/>
        <v>0.63304935550959252</v>
      </c>
      <c r="P12">
        <f t="shared" si="3"/>
        <v>0.68921449786374744</v>
      </c>
      <c r="Q12" s="2">
        <f t="shared" si="10"/>
        <v>0.58947109984715107</v>
      </c>
      <c r="R12" s="2">
        <f t="shared" si="4"/>
        <v>0.2819293670082611</v>
      </c>
      <c r="S12" s="2">
        <f t="shared" si="4"/>
        <v>0.25197409465890364</v>
      </c>
      <c r="T12" s="2">
        <f>SUMPRODUCT({1,5,10},N12:P12,Q12:S12)/(1^2*Q12+5^2*R12+10^2*S12)</f>
        <v>8.4811473678238172E-2</v>
      </c>
      <c r="U12" s="2">
        <f t="shared" si="5"/>
        <v>1.6962294735647636E-2</v>
      </c>
    </row>
    <row r="13" spans="1:21" x14ac:dyDescent="0.35">
      <c r="A13">
        <v>550</v>
      </c>
      <c r="B13" s="4">
        <f t="shared" si="6"/>
        <v>3.6363636363636367E-4</v>
      </c>
      <c r="C13" s="3">
        <f t="shared" si="0"/>
        <v>0.36363636363636365</v>
      </c>
      <c r="D13" s="1">
        <v>0.2</v>
      </c>
      <c r="E13">
        <f t="shared" si="7"/>
        <v>2E-3</v>
      </c>
      <c r="F13">
        <v>6.69</v>
      </c>
      <c r="G13">
        <v>27.96</v>
      </c>
      <c r="H13">
        <v>31.31</v>
      </c>
      <c r="J13" s="1">
        <f t="shared" si="8"/>
        <v>6.7010499999999995</v>
      </c>
      <c r="K13" s="2">
        <f t="shared" si="9"/>
        <v>6.7010500000000001E-2</v>
      </c>
      <c r="L13" s="2">
        <f t="shared" si="1"/>
        <v>2.4367454545454546E-2</v>
      </c>
      <c r="M13" s="2">
        <f t="shared" si="2"/>
        <v>2.9113885021598736E-2</v>
      </c>
      <c r="N13">
        <f t="shared" si="3"/>
        <v>0.26127358268123296</v>
      </c>
      <c r="O13">
        <f t="shared" si="3"/>
        <v>0.58452560468774328</v>
      </c>
      <c r="P13">
        <f t="shared" si="3"/>
        <v>0.64651131060742051</v>
      </c>
      <c r="Q13" s="2">
        <f t="shared" si="10"/>
        <v>0.59300813282658293</v>
      </c>
      <c r="R13" s="2">
        <f t="shared" si="4"/>
        <v>0.31066155425043462</v>
      </c>
      <c r="S13" s="2">
        <f t="shared" si="4"/>
        <v>0.27443999998479768</v>
      </c>
      <c r="T13" s="2">
        <f>SUMPRODUCT({1,5,10},N13:P13,Q13:S13)/(1^2*Q13+5^2*R13+10^2*S13)</f>
        <v>7.9242739983219679E-2</v>
      </c>
      <c r="U13" s="2">
        <f t="shared" si="5"/>
        <v>1.5848547996643935E-2</v>
      </c>
    </row>
    <row r="14" spans="1:21" x14ac:dyDescent="0.35">
      <c r="A14">
        <v>600</v>
      </c>
      <c r="B14" s="4">
        <f t="shared" si="6"/>
        <v>3.3333333333333338E-4</v>
      </c>
      <c r="C14" s="3">
        <f t="shared" si="0"/>
        <v>0.33333333333333337</v>
      </c>
      <c r="D14" s="1">
        <v>0.2</v>
      </c>
      <c r="E14">
        <f t="shared" si="7"/>
        <v>2E-3</v>
      </c>
      <c r="F14">
        <v>6.12</v>
      </c>
      <c r="G14">
        <v>25.13</v>
      </c>
      <c r="H14">
        <v>30.06</v>
      </c>
      <c r="J14" s="1">
        <f t="shared" si="8"/>
        <v>6.2174166666666668</v>
      </c>
      <c r="K14" s="2">
        <f t="shared" si="9"/>
        <v>6.2174166666666669E-2</v>
      </c>
      <c r="L14" s="2">
        <f t="shared" si="1"/>
        <v>2.0724722222222224E-2</v>
      </c>
      <c r="M14" s="2">
        <f t="shared" si="2"/>
        <v>2.4761600714462102E-2</v>
      </c>
      <c r="N14">
        <f t="shared" si="3"/>
        <v>0.2538989200215177</v>
      </c>
      <c r="O14">
        <f t="shared" si="3"/>
        <v>0.53499842441041634</v>
      </c>
      <c r="P14">
        <f t="shared" si="3"/>
        <v>0.62293066058568181</v>
      </c>
      <c r="Q14" s="2">
        <f t="shared" si="10"/>
        <v>0.60181942325387039</v>
      </c>
      <c r="R14" s="2">
        <f t="shared" si="4"/>
        <v>0.34300959830170402</v>
      </c>
      <c r="S14" s="2">
        <f t="shared" si="4"/>
        <v>0.28769300530779657</v>
      </c>
      <c r="T14" s="2">
        <f>SUMPRODUCT({1,5,10},N14:P14,Q14:S14)/(1^2*Q14+5^2*R14+10^2*S14)</f>
        <v>7.5434830111513612E-2</v>
      </c>
      <c r="U14" s="2">
        <f t="shared" si="5"/>
        <v>1.5086966022302722E-2</v>
      </c>
    </row>
    <row r="15" spans="1:21" x14ac:dyDescent="0.35">
      <c r="A15">
        <v>650</v>
      </c>
      <c r="B15" s="4">
        <f t="shared" si="6"/>
        <v>3.076923076923077E-4</v>
      </c>
      <c r="C15" s="3">
        <f t="shared" si="0"/>
        <v>0.30769230769230771</v>
      </c>
      <c r="D15" s="1">
        <v>0.2</v>
      </c>
      <c r="E15">
        <f t="shared" si="7"/>
        <v>2E-3</v>
      </c>
      <c r="F15">
        <v>6.03</v>
      </c>
      <c r="G15">
        <v>22.8</v>
      </c>
      <c r="H15">
        <v>27.04</v>
      </c>
      <c r="J15" s="1">
        <f t="shared" si="8"/>
        <v>6.3325500000000003</v>
      </c>
      <c r="K15" s="2">
        <f t="shared" si="9"/>
        <v>6.3325500000000007E-2</v>
      </c>
      <c r="L15" s="2">
        <f t="shared" si="1"/>
        <v>1.9484769230769233E-2</v>
      </c>
      <c r="M15" s="2">
        <f t="shared" si="2"/>
        <v>2.3280122673413131E-2</v>
      </c>
      <c r="N15">
        <f t="shared" si="3"/>
        <v>0.25273945510956786</v>
      </c>
      <c r="O15">
        <f t="shared" si="3"/>
        <v>0.49598592392993257</v>
      </c>
      <c r="P15">
        <f t="shared" si="3"/>
        <v>0.56815426458792906</v>
      </c>
      <c r="Q15" s="2">
        <f t="shared" si="10"/>
        <v>0.60321661963712625</v>
      </c>
      <c r="R15" s="2">
        <f t="shared" si="4"/>
        <v>0.37084472022377385</v>
      </c>
      <c r="S15" s="2">
        <f t="shared" si="4"/>
        <v>0.32100180616816182</v>
      </c>
      <c r="T15" s="2">
        <f>SUMPRODUCT({1,5,10},N15:P15,Q15:S15)/(1^2*Q15+5^2*R15+10^2*S15)</f>
        <v>6.8992122486300544E-2</v>
      </c>
      <c r="U15" s="2">
        <f t="shared" si="5"/>
        <v>1.379842449726011E-2</v>
      </c>
    </row>
    <row r="16" spans="1:21" x14ac:dyDescent="0.35">
      <c r="A16">
        <v>700</v>
      </c>
      <c r="B16" s="4">
        <f t="shared" si="6"/>
        <v>2.8571428571428574E-4</v>
      </c>
      <c r="C16" s="3">
        <f t="shared" si="0"/>
        <v>0.28571428571428575</v>
      </c>
      <c r="D16" s="1">
        <v>0.2</v>
      </c>
      <c r="E16">
        <f t="shared" si="7"/>
        <v>2E-3</v>
      </c>
      <c r="F16">
        <v>6.18</v>
      </c>
      <c r="G16">
        <v>21.73</v>
      </c>
      <c r="H16">
        <v>25.18</v>
      </c>
      <c r="J16" s="1">
        <f t="shared" si="8"/>
        <v>6.6549833333333321</v>
      </c>
      <c r="K16" s="2">
        <f t="shared" si="9"/>
        <v>6.6549833333333322E-2</v>
      </c>
      <c r="L16" s="2">
        <f t="shared" si="1"/>
        <v>1.9014238095238094E-2</v>
      </c>
      <c r="M16" s="2">
        <f t="shared" si="2"/>
        <v>2.2717938824731602E-2</v>
      </c>
      <c r="N16">
        <f t="shared" si="3"/>
        <v>0.2546726441697002</v>
      </c>
      <c r="O16">
        <f t="shared" si="3"/>
        <v>0.47856785710501593</v>
      </c>
      <c r="P16">
        <f t="shared" si="3"/>
        <v>0.53585251181525761</v>
      </c>
      <c r="Q16" s="2">
        <f t="shared" si="10"/>
        <v>0.60088885899836653</v>
      </c>
      <c r="R16" s="2">
        <f t="shared" si="4"/>
        <v>0.3839911727802609</v>
      </c>
      <c r="S16" s="2">
        <f t="shared" si="4"/>
        <v>0.342424178088784</v>
      </c>
      <c r="T16" s="2">
        <f>SUMPRODUCT({1,5,10},N16:P16,Q16:S16)/(1^2*Q16+5^2*R16+10^2*S16)</f>
        <v>6.5403821828964939E-2</v>
      </c>
      <c r="U16" s="2">
        <f t="shared" si="5"/>
        <v>1.3080764365792988E-2</v>
      </c>
    </row>
    <row r="17" spans="1:21" x14ac:dyDescent="0.35">
      <c r="A17">
        <v>750</v>
      </c>
      <c r="B17" s="4">
        <f t="shared" si="6"/>
        <v>2.6666666666666668E-4</v>
      </c>
      <c r="C17" s="3">
        <f t="shared" si="0"/>
        <v>0.26666666666666666</v>
      </c>
      <c r="D17" s="1">
        <v>0.2</v>
      </c>
      <c r="E17">
        <f t="shared" si="7"/>
        <v>2E-3</v>
      </c>
      <c r="F17">
        <v>5.49</v>
      </c>
      <c r="G17">
        <v>21.17</v>
      </c>
      <c r="H17">
        <v>22.38</v>
      </c>
      <c r="J17" s="1">
        <f t="shared" si="8"/>
        <v>5.6664666666666665</v>
      </c>
      <c r="K17" s="2">
        <f t="shared" si="9"/>
        <v>5.6664666666666669E-2</v>
      </c>
      <c r="L17" s="2">
        <f t="shared" si="1"/>
        <v>1.5110577777777778E-2</v>
      </c>
      <c r="M17" s="2">
        <f t="shared" si="2"/>
        <v>1.8053901494368862E-2</v>
      </c>
      <c r="N17">
        <f t="shared" si="3"/>
        <v>0.24581075612472658</v>
      </c>
      <c r="O17">
        <f t="shared" si="3"/>
        <v>0.46957138200610909</v>
      </c>
      <c r="P17">
        <f t="shared" si="3"/>
        <v>0.48911270961582987</v>
      </c>
      <c r="Q17" s="2">
        <f t="shared" si="10"/>
        <v>0.61163381793666172</v>
      </c>
      <c r="R17" s="2">
        <f t="shared" si="4"/>
        <v>0.39096283916496433</v>
      </c>
      <c r="S17" s="2">
        <f t="shared" si="4"/>
        <v>0.37597771001230146</v>
      </c>
      <c r="T17" s="2">
        <f>SUMPRODUCT({1,5,10},N17:P17,Q17:S17)/(1^2*Q17+5^2*R17+10^2*S17)</f>
        <v>6.058806060592533E-2</v>
      </c>
      <c r="U17" s="2">
        <f t="shared" si="5"/>
        <v>1.2117612121185067E-2</v>
      </c>
    </row>
    <row r="18" spans="1:21" x14ac:dyDescent="0.35">
      <c r="A18">
        <v>800</v>
      </c>
      <c r="B18" s="4">
        <f t="shared" si="6"/>
        <v>2.5000000000000001E-4</v>
      </c>
      <c r="C18" s="3">
        <f t="shared" si="0"/>
        <v>0.25</v>
      </c>
      <c r="D18" s="1">
        <v>0.2</v>
      </c>
      <c r="E18">
        <f t="shared" si="7"/>
        <v>2E-3</v>
      </c>
      <c r="F18">
        <v>5.74</v>
      </c>
      <c r="G18">
        <v>19.579999999999998</v>
      </c>
      <c r="H18">
        <v>21.18</v>
      </c>
      <c r="J18" s="1">
        <f t="shared" si="8"/>
        <v>6.2164000000000001</v>
      </c>
      <c r="K18" s="2">
        <f t="shared" si="9"/>
        <v>6.2164000000000004E-2</v>
      </c>
      <c r="L18" s="2">
        <f t="shared" si="1"/>
        <v>1.5541000000000001E-2</v>
      </c>
      <c r="M18" s="2">
        <f t="shared" si="2"/>
        <v>1.8568163788985775E-2</v>
      </c>
      <c r="N18">
        <f t="shared" si="3"/>
        <v>0.24901252023677065</v>
      </c>
      <c r="O18">
        <f t="shared" si="3"/>
        <v>0.444460314534871</v>
      </c>
      <c r="P18">
        <f t="shared" si="3"/>
        <v>0.46973132565179854</v>
      </c>
      <c r="Q18" s="2">
        <f t="shared" si="10"/>
        <v>0.60772971687206201</v>
      </c>
      <c r="R18" s="2">
        <f t="shared" si="4"/>
        <v>0.41109924193581893</v>
      </c>
      <c r="S18" s="2">
        <f t="shared" si="4"/>
        <v>0.39083779512238037</v>
      </c>
      <c r="T18" s="2">
        <f>SUMPRODUCT({1,5,10},N18:P18,Q18:S18)/(1^2*Q18+5^2*R18+10^2*S18)</f>
        <v>5.8052130738826709E-2</v>
      </c>
      <c r="U18" s="2">
        <f t="shared" si="5"/>
        <v>1.1610426147765342E-2</v>
      </c>
    </row>
    <row r="19" spans="1:21" x14ac:dyDescent="0.35">
      <c r="A19">
        <v>850</v>
      </c>
      <c r="B19" s="4">
        <f t="shared" si="6"/>
        <v>2.3529411764705883E-4</v>
      </c>
      <c r="C19" s="3">
        <f t="shared" si="0"/>
        <v>0.23529411764705882</v>
      </c>
      <c r="D19" s="1">
        <v>0.2</v>
      </c>
      <c r="E19">
        <f t="shared" si="7"/>
        <v>2E-3</v>
      </c>
      <c r="F19">
        <v>6.01</v>
      </c>
      <c r="G19">
        <v>17.71</v>
      </c>
      <c r="H19">
        <v>20.6</v>
      </c>
      <c r="J19" s="1">
        <f t="shared" si="8"/>
        <v>6.8447666666666658</v>
      </c>
      <c r="K19" s="2">
        <f t="shared" si="9"/>
        <v>6.8447666666666657E-2</v>
      </c>
      <c r="L19" s="2">
        <f t="shared" si="1"/>
        <v>1.6105333333333329E-2</v>
      </c>
      <c r="M19" s="2">
        <f t="shared" si="2"/>
        <v>1.9242421157553924E-2</v>
      </c>
      <c r="N19">
        <f t="shared" si="3"/>
        <v>0.25248197870563488</v>
      </c>
      <c r="O19">
        <f t="shared" si="3"/>
        <v>0.41571211039021938</v>
      </c>
      <c r="P19">
        <f t="shared" si="3"/>
        <v>0.46049662370421246</v>
      </c>
      <c r="Q19" s="2">
        <f t="shared" si="10"/>
        <v>0.60352732772229423</v>
      </c>
      <c r="R19" s="2">
        <f t="shared" si="4"/>
        <v>0.43542869789902505</v>
      </c>
      <c r="S19" s="2">
        <f t="shared" si="4"/>
        <v>0.39812340959225173</v>
      </c>
      <c r="T19" s="2">
        <f>SUMPRODUCT({1,5,10},N19:P19,Q19:S19)/(1^2*Q19+5^2*R19+10^2*S19)</f>
        <v>5.6348931646284399E-2</v>
      </c>
      <c r="U19" s="2">
        <f t="shared" si="5"/>
        <v>1.1269786329256881E-2</v>
      </c>
    </row>
    <row r="20" spans="1:21" x14ac:dyDescent="0.35">
      <c r="A20">
        <v>900</v>
      </c>
      <c r="B20" s="4">
        <f t="shared" si="6"/>
        <v>2.2222222222222223E-4</v>
      </c>
      <c r="C20" s="3">
        <f t="shared" si="0"/>
        <v>0.22222222222222224</v>
      </c>
      <c r="D20" s="1">
        <v>0.2</v>
      </c>
      <c r="E20">
        <f t="shared" si="7"/>
        <v>2E-3</v>
      </c>
      <c r="F20">
        <v>6.05</v>
      </c>
      <c r="G20">
        <v>16.510000000000002</v>
      </c>
      <c r="H20">
        <v>19.899999999999999</v>
      </c>
      <c r="J20" s="1">
        <f t="shared" si="8"/>
        <v>7.0470999999999986</v>
      </c>
      <c r="K20" s="2">
        <f t="shared" si="9"/>
        <v>7.0470999999999992E-2</v>
      </c>
      <c r="L20" s="2">
        <f t="shared" si="1"/>
        <v>1.5660222222222221E-2</v>
      </c>
      <c r="M20" s="2">
        <f t="shared" si="2"/>
        <v>1.8710608789275916E-2</v>
      </c>
      <c r="N20">
        <f t="shared" si="3"/>
        <v>0.25299699782467333</v>
      </c>
      <c r="O20">
        <f t="shared" si="3"/>
        <v>0.39769009264783994</v>
      </c>
      <c r="P20">
        <f t="shared" si="3"/>
        <v>0.44946368494051425</v>
      </c>
      <c r="Q20" s="2">
        <f t="shared" si="10"/>
        <v>0.60290599155195834</v>
      </c>
      <c r="R20" s="2">
        <f t="shared" si="4"/>
        <v>0.451409583009104</v>
      </c>
      <c r="S20" s="2">
        <f t="shared" si="4"/>
        <v>0.40700599257313119</v>
      </c>
      <c r="T20" s="2">
        <f>SUMPRODUCT({1,5,10},N20:P20,Q20:S20)/(1^2*Q20+5^2*R20+10^2*S20)</f>
        <v>5.4754741571754396E-2</v>
      </c>
      <c r="U20" s="2">
        <f t="shared" si="5"/>
        <v>1.0950948314350881E-2</v>
      </c>
    </row>
    <row r="21" spans="1:21" x14ac:dyDescent="0.35">
      <c r="A21">
        <v>950</v>
      </c>
      <c r="B21" s="4">
        <f t="shared" si="6"/>
        <v>2.105263157894737E-4</v>
      </c>
      <c r="C21" s="3">
        <f t="shared" si="0"/>
        <v>0.2105263157894737</v>
      </c>
      <c r="D21" s="1">
        <v>0.2</v>
      </c>
      <c r="E21">
        <f t="shared" si="7"/>
        <v>2E-3</v>
      </c>
      <c r="F21">
        <v>5.57</v>
      </c>
      <c r="G21">
        <v>15.69</v>
      </c>
      <c r="H21">
        <v>19.489999999999998</v>
      </c>
      <c r="J21" s="1">
        <f t="shared" si="8"/>
        <v>6.4468666666666667</v>
      </c>
      <c r="K21" s="2">
        <f t="shared" si="9"/>
        <v>6.4468666666666674E-2</v>
      </c>
      <c r="L21" s="2">
        <f t="shared" si="1"/>
        <v>1.3572350877192985E-2</v>
      </c>
      <c r="M21" s="2">
        <f t="shared" si="2"/>
        <v>1.6216050066874984E-2</v>
      </c>
      <c r="N21">
        <f t="shared" si="3"/>
        <v>0.24683420572867326</v>
      </c>
      <c r="O21">
        <f t="shared" si="3"/>
        <v>0.38555923184829261</v>
      </c>
      <c r="P21">
        <f t="shared" si="3"/>
        <v>0.44305761535326083</v>
      </c>
      <c r="Q21" s="2">
        <f t="shared" si="10"/>
        <v>0.61038314559598994</v>
      </c>
      <c r="R21" s="2">
        <f t="shared" si="4"/>
        <v>0.46249549450099137</v>
      </c>
      <c r="S21" s="2">
        <f t="shared" si="4"/>
        <v>0.4122541583190748</v>
      </c>
      <c r="T21" s="2">
        <f>SUMPRODUCT({1,5,10},N21:P21,Q21:S21)/(1^2*Q21+5^2*R21+10^2*S21)</f>
        <v>5.3724369994032996E-2</v>
      </c>
      <c r="U21" s="2">
        <f t="shared" si="5"/>
        <v>1.07448739988066E-2</v>
      </c>
    </row>
    <row r="22" spans="1:21" x14ac:dyDescent="0.35">
      <c r="A22">
        <v>1000</v>
      </c>
      <c r="B22" s="4">
        <f t="shared" si="6"/>
        <v>2.0000000000000001E-4</v>
      </c>
      <c r="C22" s="3">
        <f t="shared" si="0"/>
        <v>0.2</v>
      </c>
      <c r="D22" s="1">
        <v>0.2</v>
      </c>
      <c r="E22">
        <f t="shared" si="7"/>
        <v>2E-3</v>
      </c>
      <c r="F22">
        <v>5.46</v>
      </c>
      <c r="G22">
        <v>16.190000000000001</v>
      </c>
      <c r="H22">
        <v>18.190000000000001</v>
      </c>
      <c r="J22" s="1">
        <f t="shared" si="8"/>
        <v>6.1946166666666667</v>
      </c>
      <c r="K22" s="2">
        <f t="shared" si="9"/>
        <v>6.1946166666666663E-2</v>
      </c>
      <c r="L22" s="2">
        <f t="shared" si="1"/>
        <v>1.2389233333333333E-2</v>
      </c>
      <c r="M22" s="2">
        <f t="shared" si="2"/>
        <v>1.4802478203030406E-2</v>
      </c>
      <c r="N22">
        <f t="shared" si="3"/>
        <v>0.24542723240759137</v>
      </c>
      <c r="O22">
        <f t="shared" si="3"/>
        <v>0.39293857437855073</v>
      </c>
      <c r="P22">
        <f t="shared" si="3"/>
        <v>0.42301285379425124</v>
      </c>
      <c r="Q22" s="2">
        <f t="shared" si="10"/>
        <v>0.61210315006441385</v>
      </c>
      <c r="R22" s="2">
        <f t="shared" si="10"/>
        <v>0.45571979237179167</v>
      </c>
      <c r="S22" s="2">
        <f t="shared" si="10"/>
        <v>0.42911698385499347</v>
      </c>
      <c r="T22" s="2">
        <f>SUMPRODUCT({1,5,10},N22:P22,Q22:S22)/(1^2*Q22+5^2*R22+10^2*S22)</f>
        <v>5.2093282923453735E-2</v>
      </c>
      <c r="U22" s="2">
        <f t="shared" si="5"/>
        <v>1.0418656584690747E-2</v>
      </c>
    </row>
    <row r="23" spans="1:21" x14ac:dyDescent="0.35">
      <c r="A23">
        <v>1050</v>
      </c>
      <c r="B23" s="4">
        <f t="shared" si="6"/>
        <v>1.9047619047619048E-4</v>
      </c>
      <c r="C23" s="3">
        <f t="shared" si="0"/>
        <v>0.19047619047619049</v>
      </c>
      <c r="D23" s="1">
        <v>0.2</v>
      </c>
      <c r="E23">
        <f t="shared" si="7"/>
        <v>2E-3</v>
      </c>
      <c r="F23">
        <v>4.7300000000000004</v>
      </c>
      <c r="G23">
        <v>15.28</v>
      </c>
      <c r="H23">
        <v>17.05</v>
      </c>
      <c r="J23" s="1">
        <f t="shared" si="8"/>
        <v>5.2270500000000011</v>
      </c>
      <c r="K23" s="2">
        <f t="shared" si="9"/>
        <v>5.2270500000000011E-2</v>
      </c>
      <c r="L23" s="2">
        <f t="shared" si="1"/>
        <v>9.9562857142857179E-3</v>
      </c>
      <c r="M23" s="2">
        <f t="shared" si="2"/>
        <v>1.1895627300224983E-2</v>
      </c>
      <c r="N23">
        <f t="shared" si="3"/>
        <v>0.23613987267847142</v>
      </c>
      <c r="O23">
        <f t="shared" si="3"/>
        <v>0.37954854301925928</v>
      </c>
      <c r="P23">
        <f t="shared" si="3"/>
        <v>0.4057598321550992</v>
      </c>
      <c r="Q23" s="2">
        <f t="shared" si="10"/>
        <v>0.62357904517304508</v>
      </c>
      <c r="R23" s="2">
        <f t="shared" si="10"/>
        <v>0.46808888024693496</v>
      </c>
      <c r="S23" s="2">
        <f t="shared" si="10"/>
        <v>0.44418254470956853</v>
      </c>
      <c r="T23" s="2">
        <f>SUMPRODUCT({1,5,10},N23:P23,Q23:S23)/(1^2*Q23+5^2*R23+10^2*S23)</f>
        <v>5.0011908042044924E-2</v>
      </c>
      <c r="U23" s="2">
        <f t="shared" si="5"/>
        <v>1.0002381608408986E-2</v>
      </c>
    </row>
    <row r="24" spans="1:21" x14ac:dyDescent="0.35">
      <c r="A24">
        <v>1100</v>
      </c>
      <c r="B24" s="4">
        <f t="shared" si="6"/>
        <v>1.8181818181818183E-4</v>
      </c>
      <c r="C24" s="3">
        <f t="shared" si="0"/>
        <v>0.18181818181818182</v>
      </c>
      <c r="D24" s="1">
        <v>0.2</v>
      </c>
      <c r="E24">
        <f t="shared" si="7"/>
        <v>2E-3</v>
      </c>
      <c r="F24">
        <v>4.51</v>
      </c>
      <c r="G24">
        <v>13.61</v>
      </c>
      <c r="H24">
        <v>16.079999999999998</v>
      </c>
      <c r="J24" s="1">
        <f t="shared" si="8"/>
        <v>5.1067</v>
      </c>
      <c r="K24" s="2">
        <f t="shared" si="9"/>
        <v>5.1067000000000001E-2</v>
      </c>
      <c r="L24" s="2">
        <f t="shared" si="1"/>
        <v>9.2849090909090919E-3</v>
      </c>
      <c r="M24" s="2">
        <f t="shared" si="2"/>
        <v>1.1093476144768228E-2</v>
      </c>
      <c r="N24">
        <f t="shared" si="3"/>
        <v>0.23335777317210479</v>
      </c>
      <c r="O24">
        <f t="shared" si="3"/>
        <v>0.35543255470972124</v>
      </c>
      <c r="P24">
        <f t="shared" si="3"/>
        <v>0.39131044037374069</v>
      </c>
      <c r="Q24" s="2">
        <f t="shared" si="10"/>
        <v>0.62705843410989293</v>
      </c>
      <c r="R24" s="2">
        <f t="shared" si="10"/>
        <v>0.49121905535846133</v>
      </c>
      <c r="S24" s="2">
        <f t="shared" si="10"/>
        <v>0.45720615684021571</v>
      </c>
      <c r="T24" s="2">
        <f>SUMPRODUCT({1,5,10},N24:P24,Q24:S24)/(1^2*Q24+5^2*R24+10^2*S24)</f>
        <v>4.7901913677466018E-2</v>
      </c>
      <c r="U24" s="2">
        <f t="shared" si="5"/>
        <v>9.5803827354932047E-3</v>
      </c>
    </row>
    <row r="25" spans="1:21" x14ac:dyDescent="0.35">
      <c r="A25">
        <v>1150</v>
      </c>
      <c r="B25" s="4">
        <f t="shared" si="6"/>
        <v>1.7391304347826088E-4</v>
      </c>
      <c r="C25" s="3">
        <f t="shared" si="0"/>
        <v>0.17391304347826089</v>
      </c>
      <c r="D25" s="1">
        <v>0.2</v>
      </c>
      <c r="E25">
        <f t="shared" si="7"/>
        <v>2E-3</v>
      </c>
      <c r="F25">
        <v>5.42</v>
      </c>
      <c r="G25">
        <v>12.12</v>
      </c>
      <c r="H25">
        <v>17.37</v>
      </c>
      <c r="J25" s="1">
        <f t="shared" si="8"/>
        <v>6.6557666666666666</v>
      </c>
      <c r="K25" s="2">
        <f t="shared" si="9"/>
        <v>6.6557666666666668E-2</v>
      </c>
      <c r="L25" s="2">
        <f t="shared" si="1"/>
        <v>1.1575246376811597E-2</v>
      </c>
      <c r="M25" s="2">
        <f t="shared" si="2"/>
        <v>1.382993826796872E-2</v>
      </c>
      <c r="N25">
        <f t="shared" si="3"/>
        <v>0.24491609615156634</v>
      </c>
      <c r="O25">
        <f t="shared" si="3"/>
        <v>0.33439609520712499</v>
      </c>
      <c r="P25">
        <f t="shared" si="3"/>
        <v>0.4105728108614462</v>
      </c>
      <c r="Q25" s="2">
        <f t="shared" si="10"/>
        <v>0.61272920623474969</v>
      </c>
      <c r="R25" s="2">
        <f t="shared" si="10"/>
        <v>0.51232699770347601</v>
      </c>
      <c r="S25" s="2">
        <f t="shared" si="10"/>
        <v>0.4399273753468807</v>
      </c>
      <c r="T25" s="2">
        <f>SUMPRODUCT({1,5,10},N25:P25,Q25:S25)/(1^2*Q25+5^2*R25+10^2*S25)</f>
        <v>4.8993411512055531E-2</v>
      </c>
      <c r="U25" s="2">
        <f t="shared" si="5"/>
        <v>9.7986823024111061E-3</v>
      </c>
    </row>
    <row r="26" spans="1:21" x14ac:dyDescent="0.35">
      <c r="A26">
        <v>1200</v>
      </c>
      <c r="B26" s="4">
        <f t="shared" si="6"/>
        <v>1.6666666666666669E-4</v>
      </c>
      <c r="C26" s="3">
        <f t="shared" si="0"/>
        <v>0.16666666666666669</v>
      </c>
      <c r="D26" s="1">
        <v>0.2</v>
      </c>
      <c r="E26">
        <f t="shared" si="7"/>
        <v>2E-3</v>
      </c>
      <c r="F26">
        <v>4.68</v>
      </c>
      <c r="G26">
        <v>11.58</v>
      </c>
      <c r="H26">
        <v>16.53</v>
      </c>
      <c r="J26" s="1">
        <f t="shared" si="8"/>
        <v>5.6308999999999987</v>
      </c>
      <c r="K26" s="2">
        <f t="shared" si="9"/>
        <v>5.6308999999999984E-2</v>
      </c>
      <c r="L26" s="2">
        <f t="shared" si="1"/>
        <v>9.3848333333333318E-3</v>
      </c>
      <c r="M26" s="2">
        <f t="shared" si="2"/>
        <v>1.1212864195718849E-2</v>
      </c>
      <c r="N26">
        <f t="shared" si="3"/>
        <v>0.23550689733676461</v>
      </c>
      <c r="O26">
        <f t="shared" si="3"/>
        <v>0.32688009061359297</v>
      </c>
      <c r="P26">
        <f t="shared" si="3"/>
        <v>0.39798781350183249</v>
      </c>
      <c r="Q26" s="2">
        <f t="shared" si="10"/>
        <v>0.6243689653859652</v>
      </c>
      <c r="R26" s="2">
        <f t="shared" si="10"/>
        <v>0.52008647600301139</v>
      </c>
      <c r="S26" s="2">
        <f t="shared" si="10"/>
        <v>0.45114087492393606</v>
      </c>
      <c r="T26" s="2">
        <f>SUMPRODUCT({1,5,10},N26:P26,Q26:S26)/(1^2*Q26+5^2*R26+10^2*S26)</f>
        <v>4.7540501816910885E-2</v>
      </c>
      <c r="U26" s="2">
        <f t="shared" si="5"/>
        <v>9.508100363382177E-3</v>
      </c>
    </row>
    <row r="27" spans="1:21" x14ac:dyDescent="0.35">
      <c r="J27" s="1"/>
      <c r="K27" s="2"/>
      <c r="L27" s="2"/>
    </row>
    <row r="28" spans="1:21" x14ac:dyDescent="0.35">
      <c r="J28" s="1"/>
      <c r="K28" s="2"/>
      <c r="L28" s="2"/>
    </row>
    <row r="29" spans="1:21" x14ac:dyDescent="0.35">
      <c r="J29" s="1"/>
      <c r="K29" s="2"/>
      <c r="L29" s="2"/>
    </row>
    <row r="30" spans="1:21" x14ac:dyDescent="0.35">
      <c r="J30" s="1"/>
      <c r="K30" s="2"/>
      <c r="L30" s="2"/>
    </row>
    <row r="31" spans="1:21" x14ac:dyDescent="0.35">
      <c r="J31" s="1"/>
      <c r="K31" s="2"/>
      <c r="L31" s="2"/>
    </row>
    <row r="32" spans="1:21" x14ac:dyDescent="0.35">
      <c r="J32" s="1"/>
      <c r="K32" s="2"/>
      <c r="L32" s="2"/>
    </row>
    <row r="33" spans="10:12" x14ac:dyDescent="0.35">
      <c r="J33" s="1"/>
      <c r="K33" s="2"/>
      <c r="L33" s="2"/>
    </row>
    <row r="34" spans="10:12" x14ac:dyDescent="0.35">
      <c r="J34" s="1"/>
      <c r="K34" s="2"/>
      <c r="L34" s="2"/>
    </row>
    <row r="35" spans="10:12" x14ac:dyDescent="0.35">
      <c r="J35" s="1"/>
      <c r="K35" s="2"/>
      <c r="L35" s="2"/>
    </row>
    <row r="36" spans="10:12" x14ac:dyDescent="0.35">
      <c r="J36" s="1"/>
      <c r="K36" s="2"/>
      <c r="L36" s="2"/>
    </row>
  </sheetData>
  <pageMargins left="0.7" right="0.7" top="0.75" bottom="0.75" header="0.3" footer="0.3"/>
  <pageSetup scale="60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topLeftCell="A6" workbookViewId="0">
      <selection activeCell="M6" sqref="M6:M26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  <c r="J1" s="5" t="s">
        <v>54</v>
      </c>
      <c r="K1">
        <f>'Table S17'!D21</f>
        <v>3.2605957416009246E-2</v>
      </c>
    </row>
    <row r="2" spans="1:21" x14ac:dyDescent="0.35">
      <c r="A2" s="5" t="s">
        <v>0</v>
      </c>
      <c r="D2">
        <v>0.35</v>
      </c>
      <c r="J2" s="5" t="s">
        <v>192</v>
      </c>
      <c r="K2" s="3">
        <f>D2/(D2-K1)</f>
        <v>1.1027302124216174</v>
      </c>
    </row>
    <row r="3" spans="1:21" x14ac:dyDescent="0.35">
      <c r="A3" s="5" t="s">
        <v>115</v>
      </c>
      <c r="D3" t="s">
        <v>126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M5" s="5" t="s">
        <v>191</v>
      </c>
      <c r="N5" s="6" t="s">
        <v>193</v>
      </c>
      <c r="O5" s="6" t="s">
        <v>194</v>
      </c>
      <c r="P5" s="6" t="s">
        <v>195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1.7499999999999998E-3</v>
      </c>
      <c r="C6" s="3">
        <f t="shared" ref="C6:C26" si="0">B6*1000</f>
        <v>1.7499999999999998</v>
      </c>
      <c r="D6" s="1">
        <v>0.35</v>
      </c>
      <c r="E6">
        <f>D6/100</f>
        <v>3.4999999999999996E-3</v>
      </c>
      <c r="F6" s="1">
        <v>36.950000000000003</v>
      </c>
      <c r="G6" s="1">
        <v>68.209999999999994</v>
      </c>
      <c r="H6" s="1">
        <v>80.180000000000007</v>
      </c>
      <c r="J6" s="1">
        <f>35*F6/24-79*G6/600+H6/50</f>
        <v>46.50803333333333</v>
      </c>
      <c r="K6" s="2">
        <f>J6/100</f>
        <v>0.46508033333333332</v>
      </c>
      <c r="L6" s="2">
        <f>J6/100*D6</f>
        <v>0.16277811666666664</v>
      </c>
      <c r="M6" s="2">
        <f>L6*D6/(D6-$K$1)</f>
        <v>0.17950034716942412</v>
      </c>
      <c r="N6">
        <f t="shared" ref="N6:P26" si="1">-LN(MAX(($D6-$K$1)/$D6-F6/100,0.001))</f>
        <v>0.62112401128528816</v>
      </c>
      <c r="O6">
        <f t="shared" si="1"/>
        <v>1.4928105591278495</v>
      </c>
      <c r="P6">
        <f>-LN(MAX(($D6-$K$1)/$D6-H6/100,0.001))</f>
        <v>2.2534128906814801</v>
      </c>
      <c r="Q6" s="2">
        <f>EXP(-2*N6)</f>
        <v>0.28873440635476672</v>
      </c>
      <c r="R6" s="2">
        <f t="shared" ref="R6:S21" si="2">EXP(-2*O6)</f>
        <v>5.0508122287592445E-2</v>
      </c>
      <c r="S6" s="2">
        <f t="shared" si="2"/>
        <v>1.1033427160142719E-2</v>
      </c>
      <c r="T6" s="2">
        <f>SUMPRODUCT({1,5,10},N6:P6,Q6:S6)/(1^2*Q6+5^2*R6+10^2*S6)</f>
        <v>0.30321298921205314</v>
      </c>
      <c r="U6" s="2">
        <f>T6*D6</f>
        <v>0.10612454622421859</v>
      </c>
    </row>
    <row r="7" spans="1:21" x14ac:dyDescent="0.35">
      <c r="A7">
        <v>250</v>
      </c>
      <c r="B7" s="4">
        <f t="shared" ref="B7:B26" si="3">D7/A7</f>
        <v>1.4E-3</v>
      </c>
      <c r="C7" s="3">
        <f t="shared" si="0"/>
        <v>1.4</v>
      </c>
      <c r="D7" s="1">
        <v>0.35</v>
      </c>
      <c r="E7">
        <f t="shared" ref="E7:E26" si="4">D7/100</f>
        <v>3.4999999999999996E-3</v>
      </c>
      <c r="F7" s="1">
        <v>33.89</v>
      </c>
      <c r="G7" s="1">
        <v>64.400000000000006</v>
      </c>
      <c r="H7" s="1">
        <v>77.349999999999994</v>
      </c>
      <c r="J7" s="1">
        <f t="shared" ref="J7:J26" si="5">35*F7/24-79*G7/600+H7/50</f>
        <v>42.490583333333333</v>
      </c>
      <c r="K7" s="2">
        <f t="shared" ref="K7:K26" si="6">J7/100</f>
        <v>0.42490583333333332</v>
      </c>
      <c r="L7" s="2">
        <f t="shared" ref="L7:L26" si="7">J7/100*D7</f>
        <v>0.14871704166666666</v>
      </c>
      <c r="M7" s="2">
        <f t="shared" ref="M7:M26" si="8">L7*D7/(D7-$K$1)</f>
        <v>0.16399477494779785</v>
      </c>
      <c r="N7">
        <f t="shared" si="1"/>
        <v>0.5657392854156541</v>
      </c>
      <c r="O7">
        <f t="shared" si="1"/>
        <v>1.3362093340529233</v>
      </c>
      <c r="P7">
        <f t="shared" si="1"/>
        <v>2.0148521093241749</v>
      </c>
      <c r="Q7" s="2">
        <f t="shared" ref="Q7:S26" si="9">EXP(-2*N7)</f>
        <v>0.32255598180088169</v>
      </c>
      <c r="R7" s="2">
        <f t="shared" si="2"/>
        <v>6.9084929558735533E-2</v>
      </c>
      <c r="S7" s="2">
        <f t="shared" si="2"/>
        <v>1.7779588046582397E-2</v>
      </c>
      <c r="T7" s="2">
        <f>SUMPRODUCT({1,5,10},N7:P7,Q7:S7)/(1^2*Q7+5^2*R7+10^2*S7)</f>
        <v>0.2618519900188841</v>
      </c>
      <c r="U7" s="2">
        <f t="shared" ref="U7:U26" si="10">T7*D7</f>
        <v>9.1648196506609422E-2</v>
      </c>
    </row>
    <row r="8" spans="1:21" x14ac:dyDescent="0.35">
      <c r="A8">
        <v>300</v>
      </c>
      <c r="B8" s="4">
        <f t="shared" si="3"/>
        <v>1.1666666666666665E-3</v>
      </c>
      <c r="C8" s="3">
        <f t="shared" si="0"/>
        <v>1.1666666666666665</v>
      </c>
      <c r="D8" s="1">
        <v>0.35</v>
      </c>
      <c r="E8">
        <f t="shared" si="4"/>
        <v>3.4999999999999996E-3</v>
      </c>
      <c r="F8" s="1">
        <v>29.87</v>
      </c>
      <c r="G8" s="1">
        <v>60.02</v>
      </c>
      <c r="H8" s="1">
        <v>71.45</v>
      </c>
      <c r="J8" s="1">
        <f t="shared" si="5"/>
        <v>37.086783333333337</v>
      </c>
      <c r="K8" s="2">
        <f t="shared" si="6"/>
        <v>0.37086783333333334</v>
      </c>
      <c r="L8" s="2">
        <f t="shared" si="7"/>
        <v>0.12980374166666667</v>
      </c>
      <c r="M8" s="2">
        <f t="shared" si="8"/>
        <v>0.14313850762120409</v>
      </c>
      <c r="N8">
        <f t="shared" si="1"/>
        <v>0.497349960297917</v>
      </c>
      <c r="O8">
        <f t="shared" si="1"/>
        <v>1.1820804611301583</v>
      </c>
      <c r="P8">
        <f t="shared" si="1"/>
        <v>1.6484900071278394</v>
      </c>
      <c r="Q8" s="2">
        <f t="shared" si="9"/>
        <v>0.3698344075830326</v>
      </c>
      <c r="R8" s="2">
        <f t="shared" si="2"/>
        <v>9.4028164216900037E-2</v>
      </c>
      <c r="S8" s="2">
        <f t="shared" si="2"/>
        <v>3.6994722403470674E-2</v>
      </c>
      <c r="T8" s="2">
        <f>SUMPRODUCT({1,5,10},N8:P8,Q8:S8)/(1^2*Q8+5^2*R8+10^2*S8)</f>
        <v>0.21020770219007154</v>
      </c>
      <c r="U8" s="2">
        <f t="shared" si="10"/>
        <v>7.3572695766525031E-2</v>
      </c>
    </row>
    <row r="9" spans="1:21" x14ac:dyDescent="0.35">
      <c r="A9">
        <v>350</v>
      </c>
      <c r="B9" s="4">
        <f t="shared" si="3"/>
        <v>1E-3</v>
      </c>
      <c r="C9" s="3">
        <f t="shared" si="0"/>
        <v>1</v>
      </c>
      <c r="D9" s="1">
        <v>0.35</v>
      </c>
      <c r="E9">
        <f t="shared" si="4"/>
        <v>3.4999999999999996E-3</v>
      </c>
      <c r="F9" s="1">
        <v>27.74</v>
      </c>
      <c r="G9" s="1">
        <v>58.6</v>
      </c>
      <c r="H9" s="1">
        <v>66.13</v>
      </c>
      <c r="J9" s="1">
        <f t="shared" si="5"/>
        <v>34.061100000000003</v>
      </c>
      <c r="K9" s="2">
        <f t="shared" si="6"/>
        <v>0.34061100000000005</v>
      </c>
      <c r="L9" s="2">
        <f t="shared" si="7"/>
        <v>0.11921385000000001</v>
      </c>
      <c r="M9" s="2">
        <f t="shared" si="8"/>
        <v>0.13146071413409885</v>
      </c>
      <c r="N9">
        <f t="shared" si="1"/>
        <v>0.46292455048496772</v>
      </c>
      <c r="O9">
        <f t="shared" si="1"/>
        <v>1.1368123432647312</v>
      </c>
      <c r="P9">
        <f t="shared" si="1"/>
        <v>1.4042949167154135</v>
      </c>
      <c r="Q9" s="2">
        <f t="shared" si="9"/>
        <v>0.39619486676611276</v>
      </c>
      <c r="R9" s="2">
        <f t="shared" si="2"/>
        <v>0.10293838367228676</v>
      </c>
      <c r="S9" s="2">
        <f t="shared" si="2"/>
        <v>6.0289951349003876E-2</v>
      </c>
      <c r="T9" s="2">
        <f>SUMPRODUCT({1,5,10},N9:P9,Q9:S9)/(1^2*Q9+5^2*R9+10^2*S9)</f>
        <v>0.17948972917333089</v>
      </c>
      <c r="U9" s="2">
        <f t="shared" si="10"/>
        <v>6.2821405210665815E-2</v>
      </c>
    </row>
    <row r="10" spans="1:21" x14ac:dyDescent="0.35">
      <c r="A10">
        <v>400</v>
      </c>
      <c r="B10" s="4">
        <f t="shared" si="3"/>
        <v>8.7499999999999991E-4</v>
      </c>
      <c r="C10" s="3">
        <f t="shared" si="0"/>
        <v>0.87499999999999989</v>
      </c>
      <c r="D10" s="1">
        <v>0.35</v>
      </c>
      <c r="E10">
        <f t="shared" si="4"/>
        <v>3.4999999999999996E-3</v>
      </c>
      <c r="F10" s="1">
        <v>25.12</v>
      </c>
      <c r="G10" s="1">
        <v>55.1</v>
      </c>
      <c r="H10" s="1">
        <v>60.29</v>
      </c>
      <c r="J10" s="1">
        <f t="shared" si="5"/>
        <v>30.584299999999999</v>
      </c>
      <c r="K10" s="2">
        <f t="shared" si="6"/>
        <v>0.30584299999999998</v>
      </c>
      <c r="L10" s="2">
        <f t="shared" si="7"/>
        <v>0.10704504999999999</v>
      </c>
      <c r="M10" s="2">
        <f t="shared" si="8"/>
        <v>0.11804181072518265</v>
      </c>
      <c r="N10">
        <f t="shared" si="1"/>
        <v>0.4221432355888135</v>
      </c>
      <c r="O10">
        <f t="shared" si="1"/>
        <v>1.0332737454407854</v>
      </c>
      <c r="P10">
        <f t="shared" si="1"/>
        <v>1.1909245651722737</v>
      </c>
      <c r="Q10" s="2">
        <f t="shared" si="9"/>
        <v>0.42986396914154451</v>
      </c>
      <c r="R10" s="2">
        <f t="shared" si="2"/>
        <v>0.12662219218908485</v>
      </c>
      <c r="S10" s="2">
        <f t="shared" si="2"/>
        <v>9.237959755988992E-2</v>
      </c>
      <c r="T10" s="2">
        <f>SUMPRODUCT({1,5,10},N10:P10,Q10:S10)/(1^2*Q10+5^2*R10+10^2*S10)</f>
        <v>0.15084199509399507</v>
      </c>
      <c r="U10" s="2">
        <f t="shared" si="10"/>
        <v>5.2794698282898268E-2</v>
      </c>
    </row>
    <row r="11" spans="1:21" x14ac:dyDescent="0.35">
      <c r="A11">
        <v>450</v>
      </c>
      <c r="B11" s="4">
        <f t="shared" si="3"/>
        <v>7.7777777777777773E-4</v>
      </c>
      <c r="C11" s="3">
        <f t="shared" si="0"/>
        <v>0.77777777777777768</v>
      </c>
      <c r="D11" s="1">
        <v>0.35</v>
      </c>
      <c r="E11">
        <f t="shared" si="4"/>
        <v>3.4999999999999996E-3</v>
      </c>
      <c r="F11" s="1">
        <v>22.85</v>
      </c>
      <c r="G11" s="1">
        <v>51.39</v>
      </c>
      <c r="H11" s="1">
        <v>57.92</v>
      </c>
      <c r="J11" s="1">
        <f t="shared" si="5"/>
        <v>27.714966666666665</v>
      </c>
      <c r="K11" s="2">
        <f t="shared" si="6"/>
        <v>0.27714966666666663</v>
      </c>
      <c r="L11" s="2">
        <f t="shared" si="7"/>
        <v>9.7002383333333317E-2</v>
      </c>
      <c r="M11" s="2">
        <f t="shared" si="8"/>
        <v>0.10696745877856981</v>
      </c>
      <c r="N11">
        <f t="shared" si="1"/>
        <v>0.38810646244984848</v>
      </c>
      <c r="O11">
        <f t="shared" si="1"/>
        <v>0.93409804088772208</v>
      </c>
      <c r="P11">
        <f t="shared" si="1"/>
        <v>1.1158394629865416</v>
      </c>
      <c r="Q11" s="2">
        <f t="shared" si="9"/>
        <v>0.46014532066529634</v>
      </c>
      <c r="R11" s="2">
        <f t="shared" si="2"/>
        <v>0.15440193921689091</v>
      </c>
      <c r="S11" s="2">
        <f t="shared" si="2"/>
        <v>0.10734804932697893</v>
      </c>
      <c r="T11" s="2">
        <f>SUMPRODUCT({1,5,10},N11:P11,Q11:S11)/(1^2*Q11+5^2*R11+10^2*S11)</f>
        <v>0.13932581805567185</v>
      </c>
      <c r="U11" s="2">
        <f t="shared" si="10"/>
        <v>4.8764036319485143E-2</v>
      </c>
    </row>
    <row r="12" spans="1:21" x14ac:dyDescent="0.35">
      <c r="A12">
        <v>500</v>
      </c>
      <c r="B12" s="4">
        <f t="shared" si="3"/>
        <v>6.9999999999999999E-4</v>
      </c>
      <c r="C12" s="3">
        <f t="shared" si="0"/>
        <v>0.7</v>
      </c>
      <c r="D12" s="1">
        <v>0.35</v>
      </c>
      <c r="E12">
        <f t="shared" si="4"/>
        <v>3.4999999999999996E-3</v>
      </c>
      <c r="F12" s="1">
        <v>20.28</v>
      </c>
      <c r="G12" s="1">
        <v>48.27</v>
      </c>
      <c r="H12" s="1">
        <v>54.29</v>
      </c>
      <c r="J12" s="1">
        <f t="shared" si="5"/>
        <v>24.305250000000001</v>
      </c>
      <c r="K12" s="2">
        <f t="shared" si="6"/>
        <v>0.2430525</v>
      </c>
      <c r="L12" s="2">
        <f t="shared" si="7"/>
        <v>8.5068375000000002E-2</v>
      </c>
      <c r="M12" s="2">
        <f t="shared" si="8"/>
        <v>9.3807467234111819E-2</v>
      </c>
      <c r="N12">
        <f t="shared" si="1"/>
        <v>0.35091993344156436</v>
      </c>
      <c r="O12">
        <f t="shared" si="1"/>
        <v>0.85769140271186273</v>
      </c>
      <c r="P12">
        <f t="shared" si="1"/>
        <v>1.0107659257877457</v>
      </c>
      <c r="Q12" s="2">
        <f t="shared" si="9"/>
        <v>0.49567249291905968</v>
      </c>
      <c r="R12" s="2">
        <f t="shared" si="2"/>
        <v>0.17989484280900814</v>
      </c>
      <c r="S12" s="2">
        <f t="shared" si="2"/>
        <v>0.13245241216011538</v>
      </c>
      <c r="T12" s="2">
        <f>SUMPRODUCT({1,5,10},N12:P12,Q12:S12)/(1^2*Q12+5^2*R12+10^2*S12)</f>
        <v>0.12524184901314669</v>
      </c>
      <c r="U12" s="2">
        <f t="shared" si="10"/>
        <v>4.3834647154601343E-2</v>
      </c>
    </row>
    <row r="13" spans="1:21" x14ac:dyDescent="0.35">
      <c r="A13">
        <v>550</v>
      </c>
      <c r="B13" s="4">
        <f t="shared" si="3"/>
        <v>6.363636363636363E-4</v>
      </c>
      <c r="C13" s="3">
        <f t="shared" si="0"/>
        <v>0.63636363636363624</v>
      </c>
      <c r="D13" s="1">
        <v>0.35</v>
      </c>
      <c r="E13">
        <f t="shared" si="4"/>
        <v>3.4999999999999996E-3</v>
      </c>
      <c r="F13" s="1">
        <v>17.43</v>
      </c>
      <c r="G13" s="1">
        <v>45.28</v>
      </c>
      <c r="H13" s="1">
        <v>49.32</v>
      </c>
      <c r="J13" s="1">
        <f t="shared" si="5"/>
        <v>20.443283333333333</v>
      </c>
      <c r="K13" s="2">
        <f t="shared" si="6"/>
        <v>0.20443283333333334</v>
      </c>
      <c r="L13" s="2">
        <f t="shared" si="7"/>
        <v>7.1551491666666661E-2</v>
      </c>
      <c r="M13" s="2">
        <f t="shared" si="8"/>
        <v>7.8901991604666918E-2</v>
      </c>
      <c r="N13">
        <f t="shared" si="1"/>
        <v>0.31123716598199891</v>
      </c>
      <c r="O13">
        <f t="shared" si="1"/>
        <v>0.78956971112625407</v>
      </c>
      <c r="P13">
        <f t="shared" si="1"/>
        <v>0.88275895452425679</v>
      </c>
      <c r="Q13" s="2">
        <f t="shared" si="9"/>
        <v>0.53661502985416665</v>
      </c>
      <c r="R13" s="2">
        <f t="shared" si="2"/>
        <v>0.20615243208478712</v>
      </c>
      <c r="S13" s="2">
        <f t="shared" si="2"/>
        <v>0.17109815025396868</v>
      </c>
      <c r="T13" s="2">
        <f>SUMPRODUCT({1,5,10},N13:P13,Q13:S13)/(1^2*Q13+5^2*R13+10^2*S13)</f>
        <v>0.10926451963106674</v>
      </c>
      <c r="U13" s="2">
        <f t="shared" si="10"/>
        <v>3.8242581870873357E-2</v>
      </c>
    </row>
    <row r="14" spans="1:21" x14ac:dyDescent="0.35">
      <c r="A14">
        <v>600</v>
      </c>
      <c r="B14" s="4">
        <f t="shared" si="3"/>
        <v>5.8333333333333327E-4</v>
      </c>
      <c r="C14" s="3">
        <f t="shared" si="0"/>
        <v>0.58333333333333326</v>
      </c>
      <c r="D14" s="1">
        <v>0.35</v>
      </c>
      <c r="E14">
        <f t="shared" si="4"/>
        <v>3.4999999999999996E-3</v>
      </c>
      <c r="F14" s="1">
        <v>15.67</v>
      </c>
      <c r="G14" s="1">
        <v>42.39</v>
      </c>
      <c r="H14" s="1">
        <v>45.07</v>
      </c>
      <c r="J14" s="1">
        <f t="shared" si="5"/>
        <v>18.172133333333335</v>
      </c>
      <c r="K14" s="2">
        <f t="shared" si="6"/>
        <v>0.18172133333333335</v>
      </c>
      <c r="L14" s="2">
        <f t="shared" si="7"/>
        <v>6.3602466666666663E-2</v>
      </c>
      <c r="M14" s="2">
        <f t="shared" si="8"/>
        <v>7.0136361577872175E-2</v>
      </c>
      <c r="N14">
        <f t="shared" si="1"/>
        <v>0.28749526101073142</v>
      </c>
      <c r="O14">
        <f t="shared" si="1"/>
        <v>0.72786260471542585</v>
      </c>
      <c r="P14">
        <f t="shared" si="1"/>
        <v>0.78495523230907649</v>
      </c>
      <c r="Q14" s="2">
        <f t="shared" si="9"/>
        <v>0.5627102021368996</v>
      </c>
      <c r="R14" s="2">
        <f t="shared" si="2"/>
        <v>0.23323116111722902</v>
      </c>
      <c r="S14" s="2">
        <f t="shared" si="2"/>
        <v>0.20806381059579504</v>
      </c>
      <c r="T14" s="2">
        <f>SUMPRODUCT({1,5,10},N14:P14,Q14:S14)/(1^2*Q14+5^2*R14+10^2*S14)</f>
        <v>9.7198459340238838E-2</v>
      </c>
      <c r="U14" s="2">
        <f t="shared" si="10"/>
        <v>3.401946076908359E-2</v>
      </c>
    </row>
    <row r="15" spans="1:21" x14ac:dyDescent="0.35">
      <c r="A15">
        <v>650</v>
      </c>
      <c r="B15" s="4">
        <f t="shared" si="3"/>
        <v>5.3846153846153844E-4</v>
      </c>
      <c r="C15" s="3">
        <f t="shared" si="0"/>
        <v>0.53846153846153844</v>
      </c>
      <c r="D15" s="1">
        <v>0.35</v>
      </c>
      <c r="E15">
        <f t="shared" si="4"/>
        <v>3.4999999999999996E-3</v>
      </c>
      <c r="F15" s="1">
        <v>13.41</v>
      </c>
      <c r="G15" s="1">
        <v>38.82</v>
      </c>
      <c r="H15" s="1">
        <v>42.57</v>
      </c>
      <c r="J15" s="1">
        <f t="shared" si="5"/>
        <v>15.296350000000002</v>
      </c>
      <c r="K15" s="2">
        <f t="shared" si="6"/>
        <v>0.15296350000000003</v>
      </c>
      <c r="L15" s="2">
        <f t="shared" si="7"/>
        <v>5.3537225000000008E-2</v>
      </c>
      <c r="M15" s="2">
        <f t="shared" si="8"/>
        <v>5.9037115496713928E-2</v>
      </c>
      <c r="N15">
        <f t="shared" si="1"/>
        <v>0.25781248139869767</v>
      </c>
      <c r="O15">
        <f t="shared" si="1"/>
        <v>0.65654504352390608</v>
      </c>
      <c r="P15">
        <f t="shared" si="1"/>
        <v>0.73159673805962078</v>
      </c>
      <c r="Q15" s="2">
        <f t="shared" si="9"/>
        <v>0.59712729563631772</v>
      </c>
      <c r="R15" s="2">
        <f t="shared" si="2"/>
        <v>0.26898757580436317</v>
      </c>
      <c r="S15" s="2">
        <f t="shared" si="2"/>
        <v>0.23149581667922225</v>
      </c>
      <c r="T15" s="2">
        <f>SUMPRODUCT({1,5,10},N15:P15,Q15:S15)/(1^2*Q15+5^2*R15+10^2*S15)</f>
        <v>8.961108313925395E-2</v>
      </c>
      <c r="U15" s="2">
        <f t="shared" si="10"/>
        <v>3.1363879098738882E-2</v>
      </c>
    </row>
    <row r="16" spans="1:21" x14ac:dyDescent="0.35">
      <c r="A16">
        <v>700</v>
      </c>
      <c r="B16" s="4">
        <f t="shared" si="3"/>
        <v>5.0000000000000001E-4</v>
      </c>
      <c r="C16" s="3">
        <f t="shared" si="0"/>
        <v>0.5</v>
      </c>
      <c r="D16" s="1">
        <v>0.35</v>
      </c>
      <c r="E16">
        <f t="shared" si="4"/>
        <v>3.4999999999999996E-3</v>
      </c>
      <c r="F16" s="1">
        <v>12.99</v>
      </c>
      <c r="G16" s="1">
        <v>35</v>
      </c>
      <c r="H16" s="1">
        <v>38.42</v>
      </c>
      <c r="J16" s="1">
        <f t="shared" si="5"/>
        <v>15.103816666666667</v>
      </c>
      <c r="K16" s="2">
        <f t="shared" si="6"/>
        <v>0.15103816666666667</v>
      </c>
      <c r="L16" s="2">
        <f t="shared" si="7"/>
        <v>5.2863358333333332E-2</v>
      </c>
      <c r="M16" s="2">
        <f t="shared" si="8"/>
        <v>5.8294022364236746E-2</v>
      </c>
      <c r="N16">
        <f t="shared" si="1"/>
        <v>0.25239199507367899</v>
      </c>
      <c r="O16">
        <f t="shared" si="1"/>
        <v>0.58547711496358124</v>
      </c>
      <c r="P16">
        <f t="shared" si="1"/>
        <v>0.64886215565358585</v>
      </c>
      <c r="Q16" s="2">
        <f t="shared" si="9"/>
        <v>0.60363595265833347</v>
      </c>
      <c r="R16" s="2">
        <f t="shared" si="2"/>
        <v>0.31007092109984002</v>
      </c>
      <c r="S16" s="2">
        <f t="shared" si="2"/>
        <v>0.27315269677771153</v>
      </c>
      <c r="T16" s="2">
        <f>SUMPRODUCT({1,5,10},N16:P16,Q16:S16)/(1^2*Q16+5^2*R16+10^2*S16)</f>
        <v>7.9405119473280564E-2</v>
      </c>
      <c r="U16" s="2">
        <f t="shared" si="10"/>
        <v>2.7791791815648195E-2</v>
      </c>
    </row>
    <row r="17" spans="1:21" x14ac:dyDescent="0.35">
      <c r="A17">
        <v>750</v>
      </c>
      <c r="B17" s="4">
        <f t="shared" si="3"/>
        <v>4.6666666666666666E-4</v>
      </c>
      <c r="C17" s="3">
        <f t="shared" si="0"/>
        <v>0.46666666666666667</v>
      </c>
      <c r="D17" s="1">
        <v>0.35</v>
      </c>
      <c r="E17">
        <f t="shared" si="4"/>
        <v>3.4999999999999996E-3</v>
      </c>
      <c r="F17" s="1">
        <v>12.03</v>
      </c>
      <c r="G17" s="1">
        <v>31.92</v>
      </c>
      <c r="H17" s="1">
        <v>35.81</v>
      </c>
      <c r="J17" s="1">
        <f t="shared" si="5"/>
        <v>14.05715</v>
      </c>
      <c r="K17" s="2">
        <f t="shared" si="6"/>
        <v>0.14057149999999999</v>
      </c>
      <c r="L17" s="2">
        <f t="shared" si="7"/>
        <v>4.9200024999999994E-2</v>
      </c>
      <c r="M17" s="2">
        <f t="shared" si="8"/>
        <v>5.4254354019398883E-2</v>
      </c>
      <c r="N17">
        <f t="shared" si="1"/>
        <v>0.24011154485606401</v>
      </c>
      <c r="O17">
        <f t="shared" si="1"/>
        <v>0.53164055643387509</v>
      </c>
      <c r="P17">
        <f t="shared" si="1"/>
        <v>0.60013031626996505</v>
      </c>
      <c r="Q17" s="2">
        <f t="shared" si="9"/>
        <v>0.61864536299436967</v>
      </c>
      <c r="R17" s="2">
        <f t="shared" si="2"/>
        <v>0.34532091259462233</v>
      </c>
      <c r="S17" s="2">
        <f t="shared" si="2"/>
        <v>0.30111572112880963</v>
      </c>
      <c r="T17" s="2">
        <f>SUMPRODUCT({1,5,10},N17:P17,Q17:S17)/(1^2*Q17+5^2*R17+10^2*S17)</f>
        <v>7.3001196363698465E-2</v>
      </c>
      <c r="U17" s="2">
        <f t="shared" si="10"/>
        <v>2.5550418727294463E-2</v>
      </c>
    </row>
    <row r="18" spans="1:21" x14ac:dyDescent="0.35">
      <c r="A18">
        <v>800</v>
      </c>
      <c r="B18" s="4">
        <f t="shared" si="3"/>
        <v>4.3749999999999995E-4</v>
      </c>
      <c r="C18" s="3">
        <f t="shared" si="0"/>
        <v>0.43749999999999994</v>
      </c>
      <c r="D18" s="1">
        <v>0.35</v>
      </c>
      <c r="E18">
        <f t="shared" si="4"/>
        <v>3.4999999999999996E-3</v>
      </c>
      <c r="F18" s="1">
        <v>11.35</v>
      </c>
      <c r="G18" s="1">
        <v>28.04</v>
      </c>
      <c r="H18" s="1">
        <v>33.770000000000003</v>
      </c>
      <c r="J18" s="1">
        <f t="shared" si="5"/>
        <v>13.535549999999999</v>
      </c>
      <c r="K18" s="2">
        <f t="shared" si="6"/>
        <v>0.13535549999999999</v>
      </c>
      <c r="L18" s="2">
        <f t="shared" si="7"/>
        <v>4.7374424999999991E-2</v>
      </c>
      <c r="M18" s="2">
        <f t="shared" si="8"/>
        <v>5.2241209743601975E-2</v>
      </c>
      <c r="N18">
        <f t="shared" si="1"/>
        <v>0.23150324429627828</v>
      </c>
      <c r="O18">
        <f t="shared" si="1"/>
        <v>0.46770208516173867</v>
      </c>
      <c r="P18">
        <f t="shared" si="1"/>
        <v>0.56362861564977917</v>
      </c>
      <c r="Q18" s="2">
        <f t="shared" si="9"/>
        <v>0.62938854864906169</v>
      </c>
      <c r="R18" s="2">
        <f t="shared" si="2"/>
        <v>0.39242722603610147</v>
      </c>
      <c r="S18" s="2">
        <f t="shared" si="2"/>
        <v>0.32392047809288621</v>
      </c>
      <c r="T18" s="2">
        <f>SUMPRODUCT({1,5,10},N18:P18,Q18:S18)/(1^2*Q18+5^2*R18+10^2*S18)</f>
        <v>6.7451934637659472E-2</v>
      </c>
      <c r="U18" s="2">
        <f t="shared" si="10"/>
        <v>2.3608177123180814E-2</v>
      </c>
    </row>
    <row r="19" spans="1:21" x14ac:dyDescent="0.35">
      <c r="A19">
        <v>850</v>
      </c>
      <c r="B19" s="4">
        <f t="shared" si="3"/>
        <v>4.1176470588235291E-4</v>
      </c>
      <c r="C19" s="3">
        <f t="shared" si="0"/>
        <v>0.41176470588235292</v>
      </c>
      <c r="D19" s="1">
        <v>0.35</v>
      </c>
      <c r="E19">
        <f t="shared" si="4"/>
        <v>3.4999999999999996E-3</v>
      </c>
      <c r="F19" s="1">
        <v>11.31</v>
      </c>
      <c r="G19" s="1">
        <v>24.36</v>
      </c>
      <c r="H19" s="1">
        <v>31.29</v>
      </c>
      <c r="J19" s="1">
        <f t="shared" si="5"/>
        <v>13.912150000000002</v>
      </c>
      <c r="K19" s="2">
        <f t="shared" si="6"/>
        <v>0.13912150000000001</v>
      </c>
      <c r="L19" s="2">
        <f t="shared" si="7"/>
        <v>4.8692525E-2</v>
      </c>
      <c r="M19" s="2">
        <f t="shared" si="8"/>
        <v>5.3694718436594908E-2</v>
      </c>
      <c r="N19">
        <f t="shared" si="1"/>
        <v>0.2309991739946676</v>
      </c>
      <c r="O19">
        <f t="shared" si="1"/>
        <v>0.41061817990325333</v>
      </c>
      <c r="P19">
        <f t="shared" si="1"/>
        <v>0.52097676997249487</v>
      </c>
      <c r="Q19" s="2">
        <f t="shared" si="9"/>
        <v>0.63002338074639663</v>
      </c>
      <c r="R19" s="2">
        <f t="shared" si="2"/>
        <v>0.43988745899090648</v>
      </c>
      <c r="S19" s="2">
        <f t="shared" si="2"/>
        <v>0.35276486812764596</v>
      </c>
      <c r="T19" s="2">
        <f>SUMPRODUCT({1,5,10},N19:P19,Q19:S19)/(1^2*Q19+5^2*R19+10^2*S19)</f>
        <v>6.1540710861203773E-2</v>
      </c>
      <c r="U19" s="2">
        <f t="shared" si="10"/>
        <v>2.1539248801421319E-2</v>
      </c>
    </row>
    <row r="20" spans="1:21" x14ac:dyDescent="0.35">
      <c r="A20">
        <v>900</v>
      </c>
      <c r="B20" s="4">
        <f t="shared" si="3"/>
        <v>3.8888888888888887E-4</v>
      </c>
      <c r="C20" s="3">
        <f t="shared" si="0"/>
        <v>0.38888888888888884</v>
      </c>
      <c r="D20" s="1">
        <v>0.35</v>
      </c>
      <c r="E20">
        <f t="shared" si="4"/>
        <v>3.4999999999999996E-3</v>
      </c>
      <c r="F20" s="1">
        <v>11.19</v>
      </c>
      <c r="G20" s="1">
        <v>22.16</v>
      </c>
      <c r="H20" s="1">
        <v>29.24</v>
      </c>
      <c r="J20" s="1">
        <f t="shared" si="5"/>
        <v>13.985816666666663</v>
      </c>
      <c r="K20" s="2">
        <f t="shared" si="6"/>
        <v>0.13985816666666662</v>
      </c>
      <c r="L20" s="2">
        <f t="shared" si="7"/>
        <v>4.8950358333333312E-2</v>
      </c>
      <c r="M20" s="2">
        <f t="shared" si="8"/>
        <v>5.3979039043030932E-2</v>
      </c>
      <c r="N20">
        <f t="shared" si="1"/>
        <v>0.22948848582031578</v>
      </c>
      <c r="O20">
        <f t="shared" si="1"/>
        <v>0.37798595956379066</v>
      </c>
      <c r="P20">
        <f t="shared" si="1"/>
        <v>0.4870437970858727</v>
      </c>
      <c r="Q20" s="2">
        <f t="shared" si="9"/>
        <v>0.63192979703840113</v>
      </c>
      <c r="R20" s="2">
        <f t="shared" si="2"/>
        <v>0.46955402434432231</v>
      </c>
      <c r="S20" s="2">
        <f t="shared" si="2"/>
        <v>0.37753666311605638</v>
      </c>
      <c r="T20" s="2">
        <f>SUMPRODUCT({1,5,10},N20:P20,Q20:S20)/(1^2*Q20+5^2*R20+10^2*S20)</f>
        <v>5.7281702682709788E-2</v>
      </c>
      <c r="U20" s="2">
        <f t="shared" si="10"/>
        <v>2.0048595938948425E-2</v>
      </c>
    </row>
    <row r="21" spans="1:21" x14ac:dyDescent="0.35">
      <c r="A21">
        <v>950</v>
      </c>
      <c r="B21" s="4">
        <f t="shared" si="3"/>
        <v>3.6842105263157891E-4</v>
      </c>
      <c r="C21" s="3">
        <f t="shared" si="0"/>
        <v>0.36842105263157893</v>
      </c>
      <c r="D21" s="1">
        <v>0.35</v>
      </c>
      <c r="E21">
        <f t="shared" si="4"/>
        <v>3.4999999999999996E-3</v>
      </c>
      <c r="F21" s="1">
        <v>9.6</v>
      </c>
      <c r="G21" s="1">
        <v>23.03</v>
      </c>
      <c r="H21" s="1">
        <v>29.03</v>
      </c>
      <c r="J21" s="1">
        <f t="shared" si="5"/>
        <v>11.548316666666667</v>
      </c>
      <c r="K21" s="2">
        <f t="shared" si="6"/>
        <v>0.11548316666666666</v>
      </c>
      <c r="L21" s="2">
        <f t="shared" si="7"/>
        <v>4.0419108333333328E-2</v>
      </c>
      <c r="M21" s="2">
        <f t="shared" si="8"/>
        <v>4.4571371918309025E-2</v>
      </c>
      <c r="N21">
        <f t="shared" si="1"/>
        <v>0.20968438157759448</v>
      </c>
      <c r="O21">
        <f t="shared" si="1"/>
        <v>0.39076352541589188</v>
      </c>
      <c r="P21">
        <f t="shared" si="1"/>
        <v>0.4836318787410025</v>
      </c>
      <c r="Q21" s="2">
        <f t="shared" si="9"/>
        <v>0.65746170290746087</v>
      </c>
      <c r="R21" s="2">
        <f t="shared" si="2"/>
        <v>0.45770653622728957</v>
      </c>
      <c r="S21" s="2">
        <f t="shared" si="2"/>
        <v>0.38012172162706426</v>
      </c>
      <c r="T21" s="2">
        <f>SUMPRODUCT({1,5,10},N21:P21,Q21:S21)/(1^2*Q21+5^2*R21+10^2*S21)</f>
        <v>5.7281835581448982E-2</v>
      </c>
      <c r="U21" s="2">
        <f t="shared" si="10"/>
        <v>2.0048642453507143E-2</v>
      </c>
    </row>
    <row r="22" spans="1:21" x14ac:dyDescent="0.35">
      <c r="A22">
        <v>1000</v>
      </c>
      <c r="B22" s="4">
        <f t="shared" si="3"/>
        <v>3.5E-4</v>
      </c>
      <c r="C22" s="3">
        <f t="shared" si="0"/>
        <v>0.35</v>
      </c>
      <c r="D22" s="1">
        <v>0.35</v>
      </c>
      <c r="E22">
        <f t="shared" si="4"/>
        <v>3.4999999999999996E-3</v>
      </c>
      <c r="F22" s="1">
        <v>8.51</v>
      </c>
      <c r="G22" s="1">
        <v>22.82</v>
      </c>
      <c r="H22" s="1">
        <v>27.97</v>
      </c>
      <c r="J22" s="1">
        <f t="shared" si="5"/>
        <v>9.9651833333333322</v>
      </c>
      <c r="K22" s="2">
        <f t="shared" si="6"/>
        <v>9.9651833333333328E-2</v>
      </c>
      <c r="L22" s="2">
        <f t="shared" si="7"/>
        <v>3.4878141666666661E-2</v>
      </c>
      <c r="M22" s="2">
        <f t="shared" si="8"/>
        <v>3.8461180568954589E-2</v>
      </c>
      <c r="N22">
        <f t="shared" si="1"/>
        <v>0.19633108760097176</v>
      </c>
      <c r="O22">
        <f t="shared" si="1"/>
        <v>0.38766430419977727</v>
      </c>
      <c r="P22">
        <f t="shared" si="1"/>
        <v>0.46658528378188829</v>
      </c>
      <c r="Q22" s="2">
        <f t="shared" si="9"/>
        <v>0.67525682755983518</v>
      </c>
      <c r="R22" s="2">
        <f t="shared" si="9"/>
        <v>0.46055241473829744</v>
      </c>
      <c r="S22" s="2">
        <f t="shared" si="9"/>
        <v>0.39330473220643752</v>
      </c>
      <c r="T22" s="2">
        <f>SUMPRODUCT({1,5,10},N22:P22,Q22:S22)/(1^2*Q22+5^2*R22+10^2*S22)</f>
        <v>5.552018791627323E-2</v>
      </c>
      <c r="U22" s="2">
        <f t="shared" si="10"/>
        <v>1.9432065770695631E-2</v>
      </c>
    </row>
    <row r="23" spans="1:21" x14ac:dyDescent="0.35">
      <c r="A23">
        <v>1050</v>
      </c>
      <c r="B23" s="4">
        <f t="shared" si="3"/>
        <v>3.3333333333333332E-4</v>
      </c>
      <c r="C23" s="3">
        <f t="shared" si="0"/>
        <v>0.33333333333333331</v>
      </c>
      <c r="D23" s="1">
        <v>0.35</v>
      </c>
      <c r="E23">
        <f t="shared" si="4"/>
        <v>3.4999999999999996E-3</v>
      </c>
      <c r="F23" s="1">
        <v>10.18</v>
      </c>
      <c r="G23" s="1">
        <v>21.66</v>
      </c>
      <c r="H23" s="1">
        <v>27.11</v>
      </c>
      <c r="J23" s="1">
        <f t="shared" si="5"/>
        <v>12.536133333333332</v>
      </c>
      <c r="K23" s="2">
        <f t="shared" si="6"/>
        <v>0.12536133333333332</v>
      </c>
      <c r="L23" s="2">
        <f t="shared" si="7"/>
        <v>4.3876466666666662E-2</v>
      </c>
      <c r="M23" s="2">
        <f t="shared" si="8"/>
        <v>4.8383905407643341E-2</v>
      </c>
      <c r="N23">
        <f t="shared" si="1"/>
        <v>0.21686316222353075</v>
      </c>
      <c r="O23">
        <f t="shared" si="1"/>
        <v>0.37071573951144771</v>
      </c>
      <c r="P23">
        <f t="shared" si="1"/>
        <v>0.4529654128760558</v>
      </c>
      <c r="Q23" s="2">
        <f t="shared" si="9"/>
        <v>0.64808959749610573</v>
      </c>
      <c r="R23" s="2">
        <f t="shared" si="9"/>
        <v>0.47643142556100776</v>
      </c>
      <c r="S23" s="2">
        <f t="shared" si="9"/>
        <v>0.40416550229913639</v>
      </c>
      <c r="T23" s="2">
        <f>SUMPRODUCT({1,5,10},N23:P23,Q23:S23)/(1^2*Q23+5^2*R23+10^2*S23)</f>
        <v>5.3881206462122432E-2</v>
      </c>
      <c r="U23" s="2">
        <f t="shared" si="10"/>
        <v>1.8858422261742849E-2</v>
      </c>
    </row>
    <row r="24" spans="1:21" x14ac:dyDescent="0.35">
      <c r="A24">
        <v>1100</v>
      </c>
      <c r="B24" s="4">
        <f t="shared" si="3"/>
        <v>3.1818181818181815E-4</v>
      </c>
      <c r="C24" s="3">
        <f t="shared" si="0"/>
        <v>0.31818181818181812</v>
      </c>
      <c r="D24" s="1">
        <v>0.35</v>
      </c>
      <c r="E24">
        <f t="shared" si="4"/>
        <v>3.4999999999999996E-3</v>
      </c>
      <c r="F24" s="1">
        <v>8.94</v>
      </c>
      <c r="G24" s="1">
        <v>21.32</v>
      </c>
      <c r="H24" s="1">
        <v>26.19</v>
      </c>
      <c r="J24" s="1">
        <f t="shared" si="5"/>
        <v>10.754166666666666</v>
      </c>
      <c r="K24" s="2">
        <f t="shared" si="6"/>
        <v>0.10754166666666666</v>
      </c>
      <c r="L24" s="2">
        <f t="shared" si="7"/>
        <v>3.763958333333333E-2</v>
      </c>
      <c r="M24" s="2">
        <f t="shared" si="8"/>
        <v>4.1506305724627837E-2</v>
      </c>
      <c r="N24">
        <f t="shared" si="1"/>
        <v>0.20157762455871175</v>
      </c>
      <c r="O24">
        <f t="shared" si="1"/>
        <v>0.36580200964590881</v>
      </c>
      <c r="P24">
        <f t="shared" si="1"/>
        <v>0.4385978011181757</v>
      </c>
      <c r="Q24" s="2">
        <f t="shared" si="9"/>
        <v>0.66820835251348565</v>
      </c>
      <c r="R24" s="2">
        <f t="shared" si="9"/>
        <v>0.48113661838835403</v>
      </c>
      <c r="S24" s="2">
        <f t="shared" si="9"/>
        <v>0.41594776053783761</v>
      </c>
      <c r="T24" s="2">
        <f>SUMPRODUCT({1,5,10},N24:P24,Q24:S24)/(1^2*Q24+5^2*R24+10^2*S24)</f>
        <v>5.2292578576709742E-2</v>
      </c>
      <c r="U24" s="2">
        <f t="shared" si="10"/>
        <v>1.8302402501848409E-2</v>
      </c>
    </row>
    <row r="25" spans="1:21" x14ac:dyDescent="0.35">
      <c r="A25">
        <v>1150</v>
      </c>
      <c r="B25" s="4">
        <f t="shared" si="3"/>
        <v>3.043478260869565E-4</v>
      </c>
      <c r="C25" s="3">
        <f t="shared" si="0"/>
        <v>0.30434782608695649</v>
      </c>
      <c r="D25" s="1">
        <v>0.35</v>
      </c>
      <c r="E25">
        <f t="shared" si="4"/>
        <v>3.4999999999999996E-3</v>
      </c>
      <c r="F25" s="1">
        <v>9.6</v>
      </c>
      <c r="G25" s="1">
        <v>19.98</v>
      </c>
      <c r="H25" s="1">
        <v>27.34</v>
      </c>
      <c r="J25" s="1">
        <f t="shared" si="5"/>
        <v>11.916099999999998</v>
      </c>
      <c r="K25" s="2">
        <f t="shared" si="6"/>
        <v>0.11916099999999999</v>
      </c>
      <c r="L25" s="2">
        <f t="shared" si="7"/>
        <v>4.1706349999999996E-2</v>
      </c>
      <c r="M25" s="2">
        <f t="shared" si="8"/>
        <v>4.5990852194830317E-2</v>
      </c>
      <c r="N25">
        <f t="shared" si="1"/>
        <v>0.20968438157759448</v>
      </c>
      <c r="O25">
        <f t="shared" si="1"/>
        <v>0.3466678655181637</v>
      </c>
      <c r="P25">
        <f t="shared" si="1"/>
        <v>0.45658980354845563</v>
      </c>
      <c r="Q25" s="2">
        <f t="shared" si="9"/>
        <v>0.65746170290746087</v>
      </c>
      <c r="R25" s="2">
        <f t="shared" si="9"/>
        <v>0.49990573364907093</v>
      </c>
      <c r="S25" s="2">
        <f t="shared" si="9"/>
        <v>0.40124638773946114</v>
      </c>
      <c r="T25" s="2">
        <f>SUMPRODUCT({1,5,10},N25:P25,Q25:S25)/(1^2*Q25+5^2*R25+10^2*S25)</f>
        <v>5.3236288485484951E-2</v>
      </c>
      <c r="U25" s="2">
        <f t="shared" si="10"/>
        <v>1.863270096991973E-2</v>
      </c>
    </row>
    <row r="26" spans="1:21" x14ac:dyDescent="0.35">
      <c r="A26">
        <v>1200</v>
      </c>
      <c r="B26" s="4">
        <f t="shared" si="3"/>
        <v>2.9166666666666664E-4</v>
      </c>
      <c r="C26" s="3">
        <f t="shared" si="0"/>
        <v>0.29166666666666663</v>
      </c>
      <c r="D26" s="1">
        <v>0.35</v>
      </c>
      <c r="E26">
        <f t="shared" si="4"/>
        <v>3.4999999999999996E-3</v>
      </c>
      <c r="F26" s="1">
        <v>9.34</v>
      </c>
      <c r="G26" s="1">
        <v>18.86</v>
      </c>
      <c r="H26" s="1">
        <v>25.93</v>
      </c>
      <c r="J26" s="1">
        <f t="shared" si="5"/>
        <v>11.656199999999998</v>
      </c>
      <c r="K26" s="2">
        <f t="shared" si="6"/>
        <v>0.11656199999999999</v>
      </c>
      <c r="L26" s="2">
        <f t="shared" si="7"/>
        <v>4.0796699999999991E-2</v>
      </c>
      <c r="M26" s="2">
        <f t="shared" si="8"/>
        <v>4.498775365710099E-2</v>
      </c>
      <c r="N26">
        <f t="shared" si="1"/>
        <v>0.20648296084825651</v>
      </c>
      <c r="O26">
        <f t="shared" si="1"/>
        <v>0.33095133455035469</v>
      </c>
      <c r="P26">
        <f t="shared" si="1"/>
        <v>0.43457452336126662</v>
      </c>
      <c r="Q26" s="2">
        <f t="shared" si="9"/>
        <v>0.66168483154013724</v>
      </c>
      <c r="R26" s="2">
        <f t="shared" si="9"/>
        <v>0.51586887237444634</v>
      </c>
      <c r="S26" s="2">
        <f t="shared" si="9"/>
        <v>0.41930820917051409</v>
      </c>
      <c r="T26" s="2">
        <f>SUMPRODUCT({1,5,10},N26:P26,Q26:S26)/(1^2*Q26+5^2*R26+10^2*S26)</f>
        <v>5.068498656737342E-2</v>
      </c>
      <c r="U26" s="2">
        <f t="shared" si="10"/>
        <v>1.7739745298580696E-2</v>
      </c>
    </row>
  </sheetData>
  <pageMargins left="0.7" right="0.7" top="0.75" bottom="0.75" header="0.3" footer="0.3"/>
  <pageSetup scale="60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workbookViewId="0">
      <selection activeCell="P11" sqref="P11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  <c r="J1" s="5" t="s">
        <v>54</v>
      </c>
      <c r="K1">
        <f>'Table S17'!D21</f>
        <v>3.2605957416009246E-2</v>
      </c>
    </row>
    <row r="2" spans="1:21" x14ac:dyDescent="0.35">
      <c r="A2" s="5" t="s">
        <v>0</v>
      </c>
      <c r="D2">
        <v>0.5</v>
      </c>
      <c r="J2" s="5" t="s">
        <v>192</v>
      </c>
      <c r="K2" s="3">
        <f>D2/(D2-K1)</f>
        <v>1.0697611746092164</v>
      </c>
    </row>
    <row r="3" spans="1:21" x14ac:dyDescent="0.35">
      <c r="A3" s="5" t="s">
        <v>115</v>
      </c>
      <c r="D3" t="s">
        <v>127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M5" s="5" t="s">
        <v>191</v>
      </c>
      <c r="N5" s="6" t="s">
        <v>193</v>
      </c>
      <c r="O5" s="6" t="s">
        <v>194</v>
      </c>
      <c r="P5" s="6" t="s">
        <v>195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2.5000000000000001E-3</v>
      </c>
      <c r="C6" s="3">
        <f t="shared" ref="C6:C26" si="0">B6*1000</f>
        <v>2.5</v>
      </c>
      <c r="D6" s="1">
        <v>0.5</v>
      </c>
      <c r="E6">
        <f>D6/100</f>
        <v>5.0000000000000001E-3</v>
      </c>
      <c r="F6">
        <v>52.09</v>
      </c>
      <c r="G6">
        <v>99.95</v>
      </c>
      <c r="H6">
        <v>100</v>
      </c>
      <c r="J6" s="1">
        <f>35*F6/24-79*G6/600+H6/50</f>
        <v>64.804500000000004</v>
      </c>
      <c r="K6" s="2">
        <f>J6/100</f>
        <v>0.64804500000000009</v>
      </c>
      <c r="L6" s="2">
        <f>J6/100*D6</f>
        <v>0.32402250000000005</v>
      </c>
      <c r="M6" s="2">
        <f>L6*D6/(D6-$K$1)</f>
        <v>0.34662669019981485</v>
      </c>
      <c r="N6">
        <f t="shared" ref="N6:P26" si="1">-LN(MAX(($D6-$K$1)/$D6-F6/100,0.001))</f>
        <v>0.88215966738259988</v>
      </c>
      <c r="O6">
        <f t="shared" si="1"/>
        <v>6.9077552789821368</v>
      </c>
      <c r="P6">
        <f>-LN(MAX(($D6-$K$1)/$D6-H6/100,0.001))</f>
        <v>6.9077552789821368</v>
      </c>
      <c r="Q6" s="2">
        <f>EXP(-2*N6)</f>
        <v>0.17130334704401828</v>
      </c>
      <c r="R6" s="2">
        <f t="shared" ref="R6:S21" si="2">EXP(-2*O6)</f>
        <v>1.0000000000000004E-6</v>
      </c>
      <c r="S6" s="2">
        <f t="shared" si="2"/>
        <v>1.0000000000000004E-6</v>
      </c>
      <c r="T6" s="2">
        <f>SUMPRODUCT({1,5,10},N6:P6,Q6:S6)/(1^2*Q6+5^2*R6+10^2*S6)</f>
        <v>0.88212085449457511</v>
      </c>
      <c r="U6" s="2">
        <f>T6*D6</f>
        <v>0.44106042724728756</v>
      </c>
    </row>
    <row r="7" spans="1:21" x14ac:dyDescent="0.35">
      <c r="A7">
        <v>250</v>
      </c>
      <c r="B7" s="4">
        <f t="shared" ref="B7:B26" si="3">D7/A7</f>
        <v>2E-3</v>
      </c>
      <c r="C7" s="3">
        <f t="shared" si="0"/>
        <v>2</v>
      </c>
      <c r="D7" s="1">
        <v>0.5</v>
      </c>
      <c r="E7">
        <f t="shared" ref="E7:E26" si="4">D7/100</f>
        <v>5.0000000000000001E-3</v>
      </c>
      <c r="F7">
        <v>50.37</v>
      </c>
      <c r="G7">
        <v>99.73</v>
      </c>
      <c r="H7">
        <v>100</v>
      </c>
      <c r="J7" s="1">
        <f t="shared" ref="J7:J26" si="5">35*F7/24-79*G7/600+H7/50</f>
        <v>62.325133333333326</v>
      </c>
      <c r="K7" s="2">
        <f t="shared" ref="K7:K26" si="6">J7/100</f>
        <v>0.62325133333333327</v>
      </c>
      <c r="L7" s="2">
        <f t="shared" ref="L7:L26" si="7">J7/100*D7</f>
        <v>0.31162566666666663</v>
      </c>
      <c r="M7" s="2">
        <f t="shared" ref="M7:M26" si="8">L7*D7/(D7-$K$1)</f>
        <v>0.3333650392117134</v>
      </c>
      <c r="N7">
        <f t="shared" si="1"/>
        <v>0.84144283582026536</v>
      </c>
      <c r="O7">
        <f t="shared" si="1"/>
        <v>6.9077552789821368</v>
      </c>
      <c r="P7">
        <f t="shared" si="1"/>
        <v>6.9077552789821368</v>
      </c>
      <c r="Q7" s="2">
        <f t="shared" ref="Q7:S26" si="9">EXP(-2*N7)</f>
        <v>0.18583693717379696</v>
      </c>
      <c r="R7" s="2">
        <f t="shared" si="2"/>
        <v>1.0000000000000004E-6</v>
      </c>
      <c r="S7" s="2">
        <f t="shared" si="2"/>
        <v>1.0000000000000004E-6</v>
      </c>
      <c r="T7" s="2">
        <f>SUMPRODUCT({1,5,10},N7:P7,Q7:S7)/(1^2*Q7+5^2*R7+10^2*S7)</f>
        <v>0.84143442536102542</v>
      </c>
      <c r="U7" s="2">
        <f t="shared" ref="U7:U26" si="10">T7*D7</f>
        <v>0.42071721268051271</v>
      </c>
    </row>
    <row r="8" spans="1:21" x14ac:dyDescent="0.35">
      <c r="A8">
        <v>300</v>
      </c>
      <c r="B8" s="4">
        <f t="shared" si="3"/>
        <v>1.6666666666666668E-3</v>
      </c>
      <c r="C8" s="3">
        <f t="shared" si="0"/>
        <v>1.6666666666666667</v>
      </c>
      <c r="D8" s="1">
        <v>0.5</v>
      </c>
      <c r="E8">
        <f t="shared" si="4"/>
        <v>5.0000000000000001E-3</v>
      </c>
      <c r="F8">
        <v>47.57</v>
      </c>
      <c r="G8">
        <v>99.23</v>
      </c>
      <c r="H8">
        <v>100</v>
      </c>
      <c r="J8" s="1">
        <f t="shared" si="5"/>
        <v>58.307633333333335</v>
      </c>
      <c r="K8" s="2">
        <f t="shared" si="6"/>
        <v>0.58307633333333331</v>
      </c>
      <c r="L8" s="2">
        <f t="shared" si="7"/>
        <v>0.29153816666666665</v>
      </c>
      <c r="M8" s="2">
        <f t="shared" si="8"/>
        <v>0.31187621161675078</v>
      </c>
      <c r="N8">
        <f t="shared" si="1"/>
        <v>0.77851318064926855</v>
      </c>
      <c r="O8">
        <f t="shared" si="1"/>
        <v>6.9077552789821368</v>
      </c>
      <c r="P8">
        <f t="shared" si="1"/>
        <v>6.9077552789821368</v>
      </c>
      <c r="Q8" s="2">
        <f t="shared" si="9"/>
        <v>0.21076186994320381</v>
      </c>
      <c r="R8" s="2">
        <f t="shared" si="2"/>
        <v>1.0000000000000004E-6</v>
      </c>
      <c r="S8" s="2">
        <f t="shared" si="2"/>
        <v>1.0000000000000004E-6</v>
      </c>
      <c r="T8" s="2">
        <f>SUMPRODUCT({1,5,10},N8:P8,Q8:S8)/(1^2*Q8+5^2*R8+10^2*S8)</f>
        <v>0.77854306483127234</v>
      </c>
      <c r="U8" s="2">
        <f t="shared" si="10"/>
        <v>0.38927153241563617</v>
      </c>
    </row>
    <row r="9" spans="1:21" x14ac:dyDescent="0.35">
      <c r="A9">
        <v>350</v>
      </c>
      <c r="B9" s="4">
        <f t="shared" si="3"/>
        <v>1.4285714285714286E-3</v>
      </c>
      <c r="C9" s="3">
        <f t="shared" si="0"/>
        <v>1.4285714285714286</v>
      </c>
      <c r="D9" s="1">
        <v>0.5</v>
      </c>
      <c r="E9">
        <f t="shared" si="4"/>
        <v>5.0000000000000001E-3</v>
      </c>
      <c r="F9">
        <v>41</v>
      </c>
      <c r="G9">
        <v>93.61</v>
      </c>
      <c r="H9">
        <v>100</v>
      </c>
      <c r="J9" s="1">
        <f t="shared" si="5"/>
        <v>49.466349999999998</v>
      </c>
      <c r="K9" s="2">
        <f t="shared" si="6"/>
        <v>0.49466349999999998</v>
      </c>
      <c r="L9" s="2">
        <f t="shared" si="7"/>
        <v>0.24733174999999999</v>
      </c>
      <c r="M9" s="2">
        <f t="shared" si="8"/>
        <v>0.26458590339815302</v>
      </c>
      <c r="N9">
        <f t="shared" si="1"/>
        <v>0.64476074517709592</v>
      </c>
      <c r="O9">
        <f t="shared" si="1"/>
        <v>6.9077552789821368</v>
      </c>
      <c r="P9">
        <f t="shared" si="1"/>
        <v>6.9077552789821368</v>
      </c>
      <c r="Q9" s="2">
        <f t="shared" si="9"/>
        <v>0.27540253433427669</v>
      </c>
      <c r="R9" s="2">
        <f t="shared" si="2"/>
        <v>1.0000000000000004E-6</v>
      </c>
      <c r="S9" s="2">
        <f t="shared" si="2"/>
        <v>1.0000000000000004E-6</v>
      </c>
      <c r="T9" s="2">
        <f>SUMPRODUCT({1,5,10},N9:P9,Q9:S9)/(1^2*Q9+5^2*R9+10^2*S9)</f>
        <v>0.64484429848182545</v>
      </c>
      <c r="U9" s="2">
        <f t="shared" si="10"/>
        <v>0.32242214924091273</v>
      </c>
    </row>
    <row r="10" spans="1:21" x14ac:dyDescent="0.35">
      <c r="A10">
        <v>400</v>
      </c>
      <c r="B10" s="4">
        <f t="shared" si="3"/>
        <v>1.25E-3</v>
      </c>
      <c r="C10" s="3">
        <f t="shared" si="0"/>
        <v>1.25</v>
      </c>
      <c r="D10" s="1">
        <v>0.5</v>
      </c>
      <c r="E10">
        <f t="shared" si="4"/>
        <v>5.0000000000000001E-3</v>
      </c>
      <c r="F10">
        <v>38.06</v>
      </c>
      <c r="G10">
        <v>90.8</v>
      </c>
      <c r="H10">
        <v>100</v>
      </c>
      <c r="J10" s="1">
        <f t="shared" si="5"/>
        <v>45.548833333333334</v>
      </c>
      <c r="K10" s="2">
        <f t="shared" si="6"/>
        <v>0.45548833333333333</v>
      </c>
      <c r="L10" s="2">
        <f t="shared" si="7"/>
        <v>0.22774416666666666</v>
      </c>
      <c r="M10" s="2">
        <f t="shared" si="8"/>
        <v>0.24363186724373045</v>
      </c>
      <c r="N10">
        <f t="shared" si="1"/>
        <v>0.5902511459399421</v>
      </c>
      <c r="O10">
        <f t="shared" si="1"/>
        <v>3.6197980736060447</v>
      </c>
      <c r="P10">
        <f t="shared" si="1"/>
        <v>6.9077552789821368</v>
      </c>
      <c r="Q10" s="2">
        <f t="shared" si="9"/>
        <v>0.30712443374215392</v>
      </c>
      <c r="R10" s="2">
        <f t="shared" si="2"/>
        <v>7.1760150696703498E-4</v>
      </c>
      <c r="S10" s="2">
        <f t="shared" si="2"/>
        <v>1.0000000000000004E-6</v>
      </c>
      <c r="T10" s="2">
        <f>SUMPRODUCT({1,5,10},N10:P10,Q10:S10)/(1^2*Q10+5^2*R10+10^2*S10)</f>
        <v>0.59765905060737434</v>
      </c>
      <c r="U10" s="2">
        <f t="shared" si="10"/>
        <v>0.29882952530368717</v>
      </c>
    </row>
    <row r="11" spans="1:21" x14ac:dyDescent="0.35">
      <c r="A11">
        <v>450</v>
      </c>
      <c r="B11" s="4">
        <f t="shared" si="3"/>
        <v>1.1111111111111111E-3</v>
      </c>
      <c r="C11" s="3">
        <f t="shared" si="0"/>
        <v>1.1111111111111112</v>
      </c>
      <c r="D11" s="1">
        <v>0.5</v>
      </c>
      <c r="E11">
        <f t="shared" si="4"/>
        <v>5.0000000000000001E-3</v>
      </c>
      <c r="F11">
        <v>35.75</v>
      </c>
      <c r="G11">
        <v>85.26</v>
      </c>
      <c r="H11">
        <v>98.99</v>
      </c>
      <c r="J11" s="1">
        <f t="shared" si="5"/>
        <v>42.889316666666659</v>
      </c>
      <c r="K11" s="2">
        <f t="shared" si="6"/>
        <v>0.4288931666666666</v>
      </c>
      <c r="L11" s="2">
        <f t="shared" si="7"/>
        <v>0.2144465833333333</v>
      </c>
      <c r="M11" s="2">
        <f t="shared" si="8"/>
        <v>0.22940662887759983</v>
      </c>
      <c r="N11">
        <f t="shared" si="1"/>
        <v>0.54941385601965687</v>
      </c>
      <c r="O11">
        <f t="shared" si="1"/>
        <v>2.4987449367207963</v>
      </c>
      <c r="P11">
        <f t="shared" si="1"/>
        <v>6.9077552789821368</v>
      </c>
      <c r="Q11" s="2">
        <f t="shared" si="9"/>
        <v>0.33326153327691477</v>
      </c>
      <c r="R11" s="2">
        <f t="shared" si="2"/>
        <v>6.7548813435793767E-3</v>
      </c>
      <c r="S11" s="2">
        <f t="shared" si="2"/>
        <v>1.0000000000000004E-6</v>
      </c>
      <c r="T11" s="2">
        <f>SUMPRODUCT({1,5,10},N11:P11,Q11:S11)/(1^2*Q11+5^2*R11+10^2*S11)</f>
        <v>0.53274258640253591</v>
      </c>
      <c r="U11" s="2">
        <f t="shared" si="10"/>
        <v>0.26637129320126796</v>
      </c>
    </row>
    <row r="12" spans="1:21" x14ac:dyDescent="0.35">
      <c r="A12">
        <v>500</v>
      </c>
      <c r="B12" s="4">
        <f t="shared" si="3"/>
        <v>1E-3</v>
      </c>
      <c r="C12" s="3">
        <f t="shared" si="0"/>
        <v>1</v>
      </c>
      <c r="D12" s="1">
        <v>0.5</v>
      </c>
      <c r="E12">
        <f t="shared" si="4"/>
        <v>5.0000000000000001E-3</v>
      </c>
      <c r="F12">
        <v>33.92</v>
      </c>
      <c r="G12">
        <v>76.86</v>
      </c>
      <c r="H12">
        <v>93.21</v>
      </c>
      <c r="J12" s="1">
        <f t="shared" si="5"/>
        <v>41.210966666666664</v>
      </c>
      <c r="K12" s="2">
        <f t="shared" si="6"/>
        <v>0.41210966666666665</v>
      </c>
      <c r="L12" s="2">
        <f t="shared" si="7"/>
        <v>0.20605483333333333</v>
      </c>
      <c r="M12" s="2">
        <f t="shared" si="8"/>
        <v>0.22042946054057294</v>
      </c>
      <c r="N12">
        <f t="shared" si="1"/>
        <v>0.51820598312728094</v>
      </c>
      <c r="O12">
        <f t="shared" si="1"/>
        <v>1.7946350888539562</v>
      </c>
      <c r="P12">
        <f t="shared" si="1"/>
        <v>5.9189261723062208</v>
      </c>
      <c r="Q12" s="2">
        <f t="shared" si="9"/>
        <v>0.35472516719406283</v>
      </c>
      <c r="R12" s="2">
        <f t="shared" si="2"/>
        <v>2.7618479651800296E-2</v>
      </c>
      <c r="S12" s="2">
        <f t="shared" si="2"/>
        <v>7.22580187032256E-6</v>
      </c>
      <c r="T12" s="2">
        <f>SUMPRODUCT({1,5,10},N12:P12,Q12:S12)/(1^2*Q12+5^2*R12+10^2*S12)</f>
        <v>0.41310816921005239</v>
      </c>
      <c r="U12" s="2">
        <f t="shared" si="10"/>
        <v>0.20655408460502619</v>
      </c>
    </row>
    <row r="13" spans="1:21" x14ac:dyDescent="0.35">
      <c r="A13">
        <v>550</v>
      </c>
      <c r="B13" s="4">
        <f t="shared" si="3"/>
        <v>9.0909090909090909E-4</v>
      </c>
      <c r="C13" s="3">
        <f t="shared" si="0"/>
        <v>0.90909090909090906</v>
      </c>
      <c r="D13" s="1">
        <v>0.5</v>
      </c>
      <c r="E13">
        <f t="shared" si="4"/>
        <v>5.0000000000000001E-3</v>
      </c>
      <c r="F13">
        <v>32.79</v>
      </c>
      <c r="G13">
        <v>71.06</v>
      </c>
      <c r="H13">
        <v>87.4</v>
      </c>
      <c r="J13" s="1">
        <f t="shared" si="5"/>
        <v>40.210516666666656</v>
      </c>
      <c r="K13" s="2">
        <f t="shared" si="6"/>
        <v>0.40210516666666657</v>
      </c>
      <c r="L13" s="2">
        <f t="shared" si="7"/>
        <v>0.20105258333333328</v>
      </c>
      <c r="M13" s="2">
        <f t="shared" si="8"/>
        <v>0.21507824770488396</v>
      </c>
      <c r="N13">
        <f t="shared" si="1"/>
        <v>0.49941087861516309</v>
      </c>
      <c r="O13">
        <f t="shared" si="1"/>
        <v>1.4952699135208358</v>
      </c>
      <c r="P13">
        <f t="shared" si="1"/>
        <v>2.8003614768460658</v>
      </c>
      <c r="Q13" s="2">
        <f t="shared" si="9"/>
        <v>0.36831314791885922</v>
      </c>
      <c r="R13" s="2">
        <f t="shared" si="2"/>
        <v>5.0260297531286136E-2</v>
      </c>
      <c r="S13" s="2">
        <f t="shared" si="2"/>
        <v>3.6951912983897608E-3</v>
      </c>
      <c r="T13" s="2">
        <f>SUMPRODUCT({1,5,10},N13:P13,Q13:S13)/(1^2*Q13+5^2*R13+10^2*S13)</f>
        <v>0.33253204296410843</v>
      </c>
      <c r="U13" s="2">
        <f t="shared" si="10"/>
        <v>0.16626602148205422</v>
      </c>
    </row>
    <row r="14" spans="1:21" x14ac:dyDescent="0.35">
      <c r="A14">
        <v>600</v>
      </c>
      <c r="B14" s="4">
        <f t="shared" si="3"/>
        <v>8.3333333333333339E-4</v>
      </c>
      <c r="C14" s="3">
        <f t="shared" si="0"/>
        <v>0.83333333333333337</v>
      </c>
      <c r="D14" s="1">
        <v>0.5</v>
      </c>
      <c r="E14">
        <f t="shared" si="4"/>
        <v>5.0000000000000001E-3</v>
      </c>
      <c r="F14">
        <v>31.39</v>
      </c>
      <c r="G14">
        <v>68.319999999999993</v>
      </c>
      <c r="H14">
        <v>83.81</v>
      </c>
      <c r="J14" s="1">
        <f t="shared" si="5"/>
        <v>38.457816666666673</v>
      </c>
      <c r="K14" s="2">
        <f t="shared" si="6"/>
        <v>0.38457816666666672</v>
      </c>
      <c r="L14" s="2">
        <f t="shared" si="7"/>
        <v>0.19228908333333336</v>
      </c>
      <c r="M14" s="2">
        <f t="shared" si="8"/>
        <v>0.20570339565119616</v>
      </c>
      <c r="N14">
        <f t="shared" si="1"/>
        <v>0.47660443041051775</v>
      </c>
      <c r="O14">
        <f t="shared" si="1"/>
        <v>1.37996211152528</v>
      </c>
      <c r="P14">
        <f t="shared" si="1"/>
        <v>2.3362650985096338</v>
      </c>
      <c r="Q14" s="2">
        <f t="shared" si="9"/>
        <v>0.38550201430356257</v>
      </c>
      <c r="R14" s="2">
        <f t="shared" si="2"/>
        <v>6.3296564598491548E-2</v>
      </c>
      <c r="S14" s="2">
        <f t="shared" si="2"/>
        <v>9.3485858134508305E-3</v>
      </c>
      <c r="T14" s="2">
        <f>SUMPRODUCT({1,5,10},N14:P14,Q14:S14)/(1^2*Q14+5^2*R14+10^2*S14)</f>
        <v>0.28899039843664981</v>
      </c>
      <c r="U14" s="2">
        <f t="shared" si="10"/>
        <v>0.1444951992183249</v>
      </c>
    </row>
    <row r="15" spans="1:21" x14ac:dyDescent="0.35">
      <c r="A15">
        <v>650</v>
      </c>
      <c r="B15" s="4">
        <f t="shared" si="3"/>
        <v>7.6923076923076923E-4</v>
      </c>
      <c r="C15" s="3">
        <f t="shared" si="0"/>
        <v>0.76923076923076927</v>
      </c>
      <c r="D15" s="1">
        <v>0.5</v>
      </c>
      <c r="E15">
        <f t="shared" si="4"/>
        <v>5.0000000000000001E-3</v>
      </c>
      <c r="F15">
        <v>27.46</v>
      </c>
      <c r="G15">
        <v>61.69</v>
      </c>
      <c r="H15">
        <v>79.62</v>
      </c>
      <c r="J15" s="1">
        <f t="shared" si="5"/>
        <v>33.515716666666663</v>
      </c>
      <c r="K15" s="2">
        <f t="shared" si="6"/>
        <v>0.33515716666666662</v>
      </c>
      <c r="L15" s="2">
        <f t="shared" si="7"/>
        <v>0.16757858333333331</v>
      </c>
      <c r="M15" s="2">
        <f t="shared" si="8"/>
        <v>0.17926906214601507</v>
      </c>
      <c r="N15">
        <f t="shared" si="1"/>
        <v>0.41523050703280368</v>
      </c>
      <c r="O15">
        <f t="shared" si="1"/>
        <v>1.1460558915790853</v>
      </c>
      <c r="P15">
        <f t="shared" si="1"/>
        <v>1.9762491615205673</v>
      </c>
      <c r="Q15" s="2">
        <f t="shared" si="9"/>
        <v>0.43584830779776607</v>
      </c>
      <c r="R15" s="2">
        <f t="shared" si="2"/>
        <v>0.10105283469176586</v>
      </c>
      <c r="S15" s="2">
        <f t="shared" si="2"/>
        <v>1.9206657350527689E-2</v>
      </c>
      <c r="T15" s="2">
        <f>SUMPRODUCT({1,5,10},N15:P15,Q15:S15)/(1^2*Q15+5^2*R15+10^2*S15)</f>
        <v>0.23339103665185115</v>
      </c>
      <c r="U15" s="2">
        <f t="shared" si="10"/>
        <v>0.11669551832592558</v>
      </c>
    </row>
    <row r="16" spans="1:21" x14ac:dyDescent="0.35">
      <c r="A16">
        <v>700</v>
      </c>
      <c r="B16" s="4">
        <f t="shared" si="3"/>
        <v>7.1428571428571429E-4</v>
      </c>
      <c r="C16" s="3">
        <f t="shared" si="0"/>
        <v>0.7142857142857143</v>
      </c>
      <c r="D16" s="1">
        <v>0.5</v>
      </c>
      <c r="E16">
        <f t="shared" si="4"/>
        <v>5.0000000000000001E-3</v>
      </c>
      <c r="F16">
        <v>26.83</v>
      </c>
      <c r="G16">
        <v>57.2</v>
      </c>
      <c r="H16">
        <v>73.400000000000006</v>
      </c>
      <c r="J16" s="1">
        <f t="shared" si="5"/>
        <v>33.063749999999999</v>
      </c>
      <c r="K16" s="2">
        <f t="shared" si="6"/>
        <v>0.33063749999999997</v>
      </c>
      <c r="L16" s="2">
        <f t="shared" si="7"/>
        <v>0.16531874999999999</v>
      </c>
      <c r="M16" s="2">
        <f t="shared" si="8"/>
        <v>0.17685158018492736</v>
      </c>
      <c r="N16">
        <f t="shared" si="1"/>
        <v>0.40573301624037111</v>
      </c>
      <c r="O16">
        <f t="shared" si="1"/>
        <v>1.0139364026035378</v>
      </c>
      <c r="P16">
        <f t="shared" si="1"/>
        <v>1.6055052297379029</v>
      </c>
      <c r="Q16" s="2">
        <f t="shared" si="9"/>
        <v>0.44420636767088262</v>
      </c>
      <c r="R16" s="2">
        <f t="shared" si="2"/>
        <v>0.13161519473985053</v>
      </c>
      <c r="S16" s="2">
        <f t="shared" si="2"/>
        <v>4.0315855145424552E-2</v>
      </c>
      <c r="T16" s="2">
        <f>SUMPRODUCT({1,5,10},N16:P16,Q16:S16)/(1^2*Q16+5^2*R16+10^2*S16)</f>
        <v>0.19246928674188787</v>
      </c>
      <c r="U16" s="2">
        <f t="shared" si="10"/>
        <v>9.6234643370943937E-2</v>
      </c>
    </row>
    <row r="17" spans="1:21" x14ac:dyDescent="0.35">
      <c r="A17">
        <v>750</v>
      </c>
      <c r="B17" s="4">
        <f t="shared" si="3"/>
        <v>6.6666666666666664E-4</v>
      </c>
      <c r="C17" s="3">
        <f t="shared" si="0"/>
        <v>0.66666666666666663</v>
      </c>
      <c r="D17" s="1">
        <v>0.5</v>
      </c>
      <c r="E17">
        <f t="shared" si="4"/>
        <v>5.0000000000000001E-3</v>
      </c>
      <c r="F17">
        <v>26.26</v>
      </c>
      <c r="G17">
        <v>54.56</v>
      </c>
      <c r="H17">
        <v>67.260000000000005</v>
      </c>
      <c r="J17" s="1">
        <f t="shared" si="5"/>
        <v>32.457300000000004</v>
      </c>
      <c r="K17" s="2">
        <f t="shared" si="6"/>
        <v>0.32457300000000006</v>
      </c>
      <c r="L17" s="2">
        <f t="shared" si="7"/>
        <v>0.16228650000000003</v>
      </c>
      <c r="M17" s="2">
        <f t="shared" si="8"/>
        <v>0.17360779686321862</v>
      </c>
      <c r="N17">
        <f t="shared" si="1"/>
        <v>0.39721708897767694</v>
      </c>
      <c r="O17">
        <f t="shared" si="1"/>
        <v>0.94369254278745152</v>
      </c>
      <c r="P17">
        <f t="shared" si="1"/>
        <v>1.3386931504547583</v>
      </c>
      <c r="Q17" s="2">
        <f t="shared" si="9"/>
        <v>0.45183682184179763</v>
      </c>
      <c r="R17" s="2">
        <f t="shared" si="2"/>
        <v>0.15146736563672006</v>
      </c>
      <c r="S17" s="2">
        <f t="shared" si="2"/>
        <v>6.8742592004052694E-2</v>
      </c>
      <c r="T17" s="2">
        <f>SUMPRODUCT({1,5,10},N17:P17,Q17:S17)/(1^2*Q17+5^2*R17+10^2*S17)</f>
        <v>0.16327352545113527</v>
      </c>
      <c r="U17" s="2">
        <f t="shared" si="10"/>
        <v>8.1636762725567635E-2</v>
      </c>
    </row>
    <row r="18" spans="1:21" x14ac:dyDescent="0.35">
      <c r="A18">
        <v>800</v>
      </c>
      <c r="B18" s="4">
        <f t="shared" si="3"/>
        <v>6.2500000000000001E-4</v>
      </c>
      <c r="C18" s="3">
        <f t="shared" si="0"/>
        <v>0.625</v>
      </c>
      <c r="D18" s="1">
        <v>0.5</v>
      </c>
      <c r="E18">
        <f t="shared" si="4"/>
        <v>5.0000000000000001E-3</v>
      </c>
      <c r="F18">
        <v>26.81</v>
      </c>
      <c r="G18">
        <v>52.57</v>
      </c>
      <c r="H18">
        <v>62.34</v>
      </c>
      <c r="J18" s="1">
        <f t="shared" si="5"/>
        <v>33.422999999999995</v>
      </c>
      <c r="K18" s="2">
        <f t="shared" si="6"/>
        <v>0.33422999999999997</v>
      </c>
      <c r="L18" s="2">
        <f t="shared" si="7"/>
        <v>0.16711499999999999</v>
      </c>
      <c r="M18" s="2">
        <f t="shared" si="8"/>
        <v>0.17877313869481917</v>
      </c>
      <c r="N18">
        <f t="shared" si="1"/>
        <v>0.4054329808722773</v>
      </c>
      <c r="O18">
        <f t="shared" si="1"/>
        <v>0.89382477896863377</v>
      </c>
      <c r="P18">
        <f t="shared" si="1"/>
        <v>1.1667152824594642</v>
      </c>
      <c r="Q18" s="2">
        <f t="shared" si="9"/>
        <v>0.44447300290494973</v>
      </c>
      <c r="R18" s="2">
        <f t="shared" si="2"/>
        <v>0.16735306142640563</v>
      </c>
      <c r="S18" s="2">
        <f t="shared" si="2"/>
        <v>9.6962539584582064E-2</v>
      </c>
      <c r="T18" s="2">
        <f>SUMPRODUCT({1,5,10},N18:P18,Q18:S18)/(1^2*Q18+5^2*R18+10^2*S18)</f>
        <v>0.14376729775228186</v>
      </c>
      <c r="U18" s="2">
        <f t="shared" si="10"/>
        <v>7.1883648876140932E-2</v>
      </c>
    </row>
    <row r="19" spans="1:21" x14ac:dyDescent="0.35">
      <c r="A19">
        <v>850</v>
      </c>
      <c r="B19" s="4">
        <f t="shared" si="3"/>
        <v>5.8823529411764701E-4</v>
      </c>
      <c r="C19" s="3">
        <f t="shared" si="0"/>
        <v>0.58823529411764697</v>
      </c>
      <c r="D19" s="1">
        <v>0.5</v>
      </c>
      <c r="E19">
        <f t="shared" si="4"/>
        <v>5.0000000000000001E-3</v>
      </c>
      <c r="F19">
        <v>27.06</v>
      </c>
      <c r="G19">
        <v>50.37</v>
      </c>
      <c r="H19">
        <v>59.61</v>
      </c>
      <c r="J19" s="1">
        <f t="shared" si="5"/>
        <v>34.022649999999999</v>
      </c>
      <c r="K19" s="2">
        <f t="shared" si="6"/>
        <v>0.34022649999999999</v>
      </c>
      <c r="L19" s="2">
        <f t="shared" si="7"/>
        <v>0.17011324999999999</v>
      </c>
      <c r="M19" s="2">
        <f t="shared" si="8"/>
        <v>0.18198055013659126</v>
      </c>
      <c r="N19">
        <f t="shared" si="1"/>
        <v>0.40918990882131495</v>
      </c>
      <c r="O19">
        <f t="shared" si="1"/>
        <v>0.84144283582026536</v>
      </c>
      <c r="P19">
        <f t="shared" si="1"/>
        <v>1.0826756979053673</v>
      </c>
      <c r="Q19" s="2">
        <f t="shared" si="9"/>
        <v>0.44114581247910989</v>
      </c>
      <c r="R19" s="2">
        <f t="shared" si="2"/>
        <v>0.18583693717379696</v>
      </c>
      <c r="S19" s="2">
        <f t="shared" si="2"/>
        <v>0.11470961903475393</v>
      </c>
      <c r="T19" s="2">
        <f>SUMPRODUCT({1,5,10},N19:P19,Q19:S19)/(1^2*Q19+5^2*R19+10^2*S19)</f>
        <v>0.13312581435374765</v>
      </c>
      <c r="U19" s="2">
        <f t="shared" si="10"/>
        <v>6.6562907176873826E-2</v>
      </c>
    </row>
    <row r="20" spans="1:21" x14ac:dyDescent="0.35">
      <c r="A20">
        <v>900</v>
      </c>
      <c r="B20" s="4">
        <f t="shared" si="3"/>
        <v>5.5555555555555556E-4</v>
      </c>
      <c r="C20" s="3">
        <f t="shared" si="0"/>
        <v>0.55555555555555558</v>
      </c>
      <c r="D20" s="1">
        <v>0.5</v>
      </c>
      <c r="E20">
        <f t="shared" si="4"/>
        <v>5.0000000000000001E-3</v>
      </c>
      <c r="F20">
        <v>25.37</v>
      </c>
      <c r="G20">
        <v>46.39</v>
      </c>
      <c r="H20">
        <v>57.17</v>
      </c>
      <c r="J20" s="1">
        <f t="shared" si="5"/>
        <v>32.033300000000004</v>
      </c>
      <c r="K20" s="2">
        <f t="shared" si="6"/>
        <v>0.32033300000000003</v>
      </c>
      <c r="L20" s="2">
        <f t="shared" si="7"/>
        <v>0.16016650000000002</v>
      </c>
      <c r="M20" s="2">
        <f t="shared" si="8"/>
        <v>0.17133990317304706</v>
      </c>
      <c r="N20">
        <f t="shared" si="1"/>
        <v>0.384063634401339</v>
      </c>
      <c r="O20">
        <f t="shared" si="1"/>
        <v>0.75313482430803069</v>
      </c>
      <c r="P20">
        <f t="shared" si="1"/>
        <v>1.0131098152892237</v>
      </c>
      <c r="Q20" s="2">
        <f t="shared" si="9"/>
        <v>0.46388097975778758</v>
      </c>
      <c r="R20" s="2">
        <f t="shared" si="2"/>
        <v>0.22173558875316823</v>
      </c>
      <c r="S20" s="2">
        <f t="shared" si="2"/>
        <v>0.13183295759095143</v>
      </c>
      <c r="T20" s="2">
        <f>SUMPRODUCT({1,5,10},N20:P20,Q20:S20)/(1^2*Q20+5^2*R20+10^2*S20)</f>
        <v>0.12239119786938277</v>
      </c>
      <c r="U20" s="2">
        <f t="shared" si="10"/>
        <v>6.1195598934691384E-2</v>
      </c>
    </row>
    <row r="21" spans="1:21" x14ac:dyDescent="0.35">
      <c r="A21">
        <v>950</v>
      </c>
      <c r="B21" s="4">
        <f t="shared" si="3"/>
        <v>5.263157894736842E-4</v>
      </c>
      <c r="C21" s="3">
        <f t="shared" si="0"/>
        <v>0.52631578947368418</v>
      </c>
      <c r="D21" s="1">
        <v>0.5</v>
      </c>
      <c r="E21">
        <f t="shared" si="4"/>
        <v>5.0000000000000001E-3</v>
      </c>
      <c r="F21">
        <v>25.81</v>
      </c>
      <c r="G21">
        <v>40.659999999999997</v>
      </c>
      <c r="H21">
        <v>50.35</v>
      </c>
      <c r="J21" s="1">
        <f t="shared" si="5"/>
        <v>33.293016666666659</v>
      </c>
      <c r="K21" s="2">
        <f t="shared" si="6"/>
        <v>0.33293016666666658</v>
      </c>
      <c r="L21" s="2">
        <f t="shared" si="7"/>
        <v>0.16646508333333329</v>
      </c>
      <c r="M21" s="2">
        <f t="shared" si="8"/>
        <v>0.1780778830780877</v>
      </c>
      <c r="N21">
        <f t="shared" si="1"/>
        <v>0.3905448431577499</v>
      </c>
      <c r="O21">
        <f t="shared" si="1"/>
        <v>0.63830283679878042</v>
      </c>
      <c r="P21">
        <f t="shared" si="1"/>
        <v>0.84097900110296875</v>
      </c>
      <c r="Q21" s="2">
        <f t="shared" si="9"/>
        <v>0.45790676460830937</v>
      </c>
      <c r="R21" s="2">
        <f t="shared" si="2"/>
        <v>0.27898265331341893</v>
      </c>
      <c r="S21" s="2">
        <f t="shared" si="2"/>
        <v>0.18600941240786401</v>
      </c>
      <c r="T21" s="2">
        <f>SUMPRODUCT({1,5,10},N21:P21,Q21:S21)/(1^2*Q21+5^2*R21+10^2*S21)</f>
        <v>0.10115885242377486</v>
      </c>
      <c r="U21" s="2">
        <f t="shared" si="10"/>
        <v>5.0579426211887428E-2</v>
      </c>
    </row>
    <row r="22" spans="1:21" x14ac:dyDescent="0.35">
      <c r="A22">
        <v>1000</v>
      </c>
      <c r="B22" s="4">
        <f t="shared" si="3"/>
        <v>5.0000000000000001E-4</v>
      </c>
      <c r="C22" s="3">
        <f t="shared" si="0"/>
        <v>0.5</v>
      </c>
      <c r="D22" s="1">
        <v>0.5</v>
      </c>
      <c r="E22">
        <f t="shared" si="4"/>
        <v>5.0000000000000001E-3</v>
      </c>
      <c r="F22">
        <v>24.75</v>
      </c>
      <c r="G22">
        <v>38.229999999999997</v>
      </c>
      <c r="H22">
        <v>46.18</v>
      </c>
      <c r="J22" s="1">
        <f t="shared" si="5"/>
        <v>31.983733333333333</v>
      </c>
      <c r="K22" s="2">
        <f t="shared" si="6"/>
        <v>0.31983733333333331</v>
      </c>
      <c r="L22" s="2">
        <f t="shared" si="7"/>
        <v>0.15991866666666665</v>
      </c>
      <c r="M22" s="2">
        <f t="shared" si="8"/>
        <v>0.17107478069527304</v>
      </c>
      <c r="N22">
        <f t="shared" si="1"/>
        <v>0.37500173671271192</v>
      </c>
      <c r="O22">
        <f t="shared" si="1"/>
        <v>0.59332341112958453</v>
      </c>
      <c r="P22">
        <f t="shared" si="1"/>
        <v>0.74868508072717621</v>
      </c>
      <c r="Q22" s="2">
        <f t="shared" si="9"/>
        <v>0.47236491201387054</v>
      </c>
      <c r="R22" s="2">
        <f t="shared" si="9"/>
        <v>0.30524308425258279</v>
      </c>
      <c r="S22" s="2">
        <f t="shared" si="9"/>
        <v>0.22371772871087375</v>
      </c>
      <c r="T22" s="2">
        <f>SUMPRODUCT({1,5,10},N22:P22,Q22:S22)/(1^2*Q22+5^2*R22+10^2*S22)</f>
        <v>9.0487245784356393E-2</v>
      </c>
      <c r="U22" s="2">
        <f t="shared" si="10"/>
        <v>4.5243622892178197E-2</v>
      </c>
    </row>
    <row r="23" spans="1:21" x14ac:dyDescent="0.35">
      <c r="A23">
        <v>1050</v>
      </c>
      <c r="B23" s="4">
        <f t="shared" si="3"/>
        <v>4.7619047619047619E-4</v>
      </c>
      <c r="C23" s="3">
        <f t="shared" si="0"/>
        <v>0.47619047619047616</v>
      </c>
      <c r="D23" s="1">
        <v>0.5</v>
      </c>
      <c r="E23">
        <f t="shared" si="4"/>
        <v>5.0000000000000001E-3</v>
      </c>
      <c r="F23">
        <v>24.21</v>
      </c>
      <c r="G23">
        <v>34.65</v>
      </c>
      <c r="H23">
        <v>44.91</v>
      </c>
      <c r="J23" s="1">
        <f t="shared" si="5"/>
        <v>31.642199999999999</v>
      </c>
      <c r="K23" s="2">
        <f t="shared" si="6"/>
        <v>0.31642199999999998</v>
      </c>
      <c r="L23" s="2">
        <f t="shared" si="7"/>
        <v>0.15821099999999999</v>
      </c>
      <c r="M23" s="2">
        <f t="shared" si="8"/>
        <v>0.16924798519609871</v>
      </c>
      <c r="N23">
        <f t="shared" si="1"/>
        <v>0.36717547466743733</v>
      </c>
      <c r="O23">
        <f t="shared" si="1"/>
        <v>0.53053851030342425</v>
      </c>
      <c r="P23">
        <f t="shared" si="1"/>
        <v>0.72218866118935032</v>
      </c>
      <c r="Q23" s="2">
        <f t="shared" si="9"/>
        <v>0.47981678333368483</v>
      </c>
      <c r="R23" s="2">
        <f t="shared" si="9"/>
        <v>0.34608287115061021</v>
      </c>
      <c r="S23" s="2">
        <f t="shared" si="9"/>
        <v>0.23589291607414048</v>
      </c>
      <c r="T23" s="2">
        <f>SUMPRODUCT({1,5,10},N23:P23,Q23:S23)/(1^2*Q23+5^2*R23+10^2*S23)</f>
        <v>8.5504871389876475E-2</v>
      </c>
      <c r="U23" s="2">
        <f t="shared" si="10"/>
        <v>4.2752435694938237E-2</v>
      </c>
    </row>
    <row r="24" spans="1:21" x14ac:dyDescent="0.35">
      <c r="A24">
        <v>1100</v>
      </c>
      <c r="B24" s="4">
        <f t="shared" si="3"/>
        <v>4.5454545454545455E-4</v>
      </c>
      <c r="C24" s="3">
        <f t="shared" si="0"/>
        <v>0.45454545454545453</v>
      </c>
      <c r="D24" s="1">
        <v>0.5</v>
      </c>
      <c r="E24">
        <f t="shared" si="4"/>
        <v>5.0000000000000001E-3</v>
      </c>
      <c r="F24">
        <v>23.53</v>
      </c>
      <c r="G24">
        <v>32.53</v>
      </c>
      <c r="H24">
        <v>43.97</v>
      </c>
      <c r="J24" s="1">
        <f t="shared" si="5"/>
        <v>30.910866666666674</v>
      </c>
      <c r="K24" s="2">
        <f t="shared" si="6"/>
        <v>0.30910866666666675</v>
      </c>
      <c r="L24" s="2">
        <f t="shared" si="7"/>
        <v>0.15455433333333338</v>
      </c>
      <c r="M24" s="2">
        <f t="shared" si="8"/>
        <v>0.16533622516761107</v>
      </c>
      <c r="N24">
        <f t="shared" si="1"/>
        <v>0.3574065183769507</v>
      </c>
      <c r="O24">
        <f t="shared" si="1"/>
        <v>0.49513587878678095</v>
      </c>
      <c r="P24">
        <f t="shared" si="1"/>
        <v>0.70301958241033435</v>
      </c>
      <c r="Q24" s="2">
        <f t="shared" si="9"/>
        <v>0.48928358129196925</v>
      </c>
      <c r="R24" s="2">
        <f t="shared" si="9"/>
        <v>0.37147572596173267</v>
      </c>
      <c r="S24" s="2">
        <f t="shared" si="9"/>
        <v>0.24511221207529851</v>
      </c>
      <c r="T24" s="2">
        <f>SUMPRODUCT({1,5,10},N24:P24,Q24:S24)/(1^2*Q24+5^2*R24+10^2*S24)</f>
        <v>8.217931253556672E-2</v>
      </c>
      <c r="U24" s="2">
        <f t="shared" si="10"/>
        <v>4.108965626778336E-2</v>
      </c>
    </row>
    <row r="25" spans="1:21" x14ac:dyDescent="0.35">
      <c r="A25">
        <v>1150</v>
      </c>
      <c r="B25" s="4">
        <f t="shared" si="3"/>
        <v>4.3478260869565219E-4</v>
      </c>
      <c r="C25" s="3">
        <f t="shared" si="0"/>
        <v>0.43478260869565222</v>
      </c>
      <c r="D25" s="1">
        <v>0.5</v>
      </c>
      <c r="E25">
        <f t="shared" si="4"/>
        <v>5.0000000000000001E-3</v>
      </c>
      <c r="F25">
        <v>22.79</v>
      </c>
      <c r="G25">
        <v>29.49</v>
      </c>
      <c r="H25">
        <v>39.94</v>
      </c>
      <c r="J25" s="1">
        <f t="shared" si="5"/>
        <v>30.151366666666664</v>
      </c>
      <c r="K25" s="2">
        <f t="shared" si="6"/>
        <v>0.30151366666666662</v>
      </c>
      <c r="L25" s="2">
        <f t="shared" si="7"/>
        <v>0.15075683333333331</v>
      </c>
      <c r="M25" s="2">
        <f t="shared" si="8"/>
        <v>0.16127380710703249</v>
      </c>
      <c r="N25">
        <f t="shared" si="1"/>
        <v>0.34688292099327811</v>
      </c>
      <c r="O25">
        <f t="shared" si="1"/>
        <v>0.44646198484445165</v>
      </c>
      <c r="P25">
        <f t="shared" si="1"/>
        <v>0.62476340221900262</v>
      </c>
      <c r="Q25" s="2">
        <f t="shared" si="9"/>
        <v>0.49969076495245546</v>
      </c>
      <c r="R25" s="2">
        <f t="shared" si="9"/>
        <v>0.40945676153994603</v>
      </c>
      <c r="S25" s="2">
        <f t="shared" si="9"/>
        <v>0.28664040173983785</v>
      </c>
      <c r="T25" s="2">
        <f>SUMPRODUCT({1,5,10},N25:P25,Q25:S25)/(1^2*Q25+5^2*R25+10^2*S25)</f>
        <v>7.3050303416561047E-2</v>
      </c>
      <c r="U25" s="2">
        <f t="shared" si="10"/>
        <v>3.6525151708280523E-2</v>
      </c>
    </row>
    <row r="26" spans="1:21" x14ac:dyDescent="0.35">
      <c r="A26">
        <v>1200</v>
      </c>
      <c r="B26" s="4">
        <f t="shared" si="3"/>
        <v>4.1666666666666669E-4</v>
      </c>
      <c r="C26" s="3">
        <f t="shared" si="0"/>
        <v>0.41666666666666669</v>
      </c>
      <c r="D26" s="1">
        <v>0.5</v>
      </c>
      <c r="E26">
        <f t="shared" si="4"/>
        <v>5.0000000000000001E-3</v>
      </c>
      <c r="F26">
        <v>21.7</v>
      </c>
      <c r="G26">
        <v>29.24</v>
      </c>
      <c r="H26">
        <v>37.770000000000003</v>
      </c>
      <c r="J26" s="1">
        <f t="shared" si="5"/>
        <v>28.551300000000001</v>
      </c>
      <c r="K26" s="2">
        <f t="shared" si="6"/>
        <v>0.28551300000000002</v>
      </c>
      <c r="L26" s="2">
        <f t="shared" si="7"/>
        <v>0.14275650000000001</v>
      </c>
      <c r="M26" s="2">
        <f t="shared" si="8"/>
        <v>0.15271536112310058</v>
      </c>
      <c r="N26">
        <f t="shared" si="1"/>
        <v>0.33158089950366398</v>
      </c>
      <c r="O26">
        <f t="shared" si="1"/>
        <v>0.4425626638939722</v>
      </c>
      <c r="P26">
        <f t="shared" si="1"/>
        <v>0.58503190942518069</v>
      </c>
      <c r="Q26" s="2">
        <f t="shared" si="9"/>
        <v>0.51521973520911757</v>
      </c>
      <c r="R26" s="2">
        <f t="shared" si="9"/>
        <v>0.41266245196578588</v>
      </c>
      <c r="S26" s="2">
        <f t="shared" si="9"/>
        <v>0.31034713463612817</v>
      </c>
      <c r="T26" s="2">
        <f>SUMPRODUCT({1,5,10},N26:P26,Q26:S26)/(1^2*Q26+5^2*R26+10^2*S26)</f>
        <v>6.9258527511697213E-2</v>
      </c>
      <c r="U26" s="2">
        <f t="shared" si="10"/>
        <v>3.4629263755848606E-2</v>
      </c>
    </row>
  </sheetData>
  <pageMargins left="0.7" right="0.7" top="0.75" bottom="0.75" header="0.3" footer="0.3"/>
  <pageSetup scale="60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"/>
  <sheetViews>
    <sheetView topLeftCell="E1" workbookViewId="0">
      <selection activeCell="J2" sqref="J2:K2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8" width="5.81640625" bestFit="1" customWidth="1"/>
  </cols>
  <sheetData>
    <row r="1" spans="1:21" x14ac:dyDescent="0.35">
      <c r="A1" s="5" t="s">
        <v>116</v>
      </c>
      <c r="D1" t="s">
        <v>123</v>
      </c>
      <c r="J1" s="5" t="s">
        <v>54</v>
      </c>
      <c r="K1">
        <f>'Table S17'!D21</f>
        <v>3.2605957416009246E-2</v>
      </c>
    </row>
    <row r="2" spans="1:21" x14ac:dyDescent="0.35">
      <c r="A2" s="5" t="s">
        <v>0</v>
      </c>
      <c r="D2">
        <v>0.7</v>
      </c>
      <c r="J2" s="5" t="s">
        <v>192</v>
      </c>
      <c r="K2" s="3">
        <f>D2/(D2-K1)</f>
        <v>1.0488556315093356</v>
      </c>
    </row>
    <row r="3" spans="1:21" x14ac:dyDescent="0.35">
      <c r="A3" s="5" t="s">
        <v>115</v>
      </c>
      <c r="D3" t="s">
        <v>128</v>
      </c>
    </row>
    <row r="5" spans="1:21" x14ac:dyDescent="0.35">
      <c r="A5" s="5" t="s">
        <v>185</v>
      </c>
      <c r="B5" s="5" t="s">
        <v>1</v>
      </c>
      <c r="C5" s="5" t="s">
        <v>125</v>
      </c>
      <c r="D5" s="5" t="s">
        <v>169</v>
      </c>
      <c r="E5" s="5" t="s">
        <v>2</v>
      </c>
      <c r="F5" s="5" t="s">
        <v>61</v>
      </c>
      <c r="G5" s="5" t="s">
        <v>62</v>
      </c>
      <c r="H5" s="5" t="s">
        <v>63</v>
      </c>
      <c r="J5" s="5" t="s">
        <v>64</v>
      </c>
      <c r="K5" s="5" t="s">
        <v>65</v>
      </c>
      <c r="L5" s="5" t="s">
        <v>184</v>
      </c>
      <c r="M5" s="5" t="s">
        <v>191</v>
      </c>
      <c r="N5" s="6" t="s">
        <v>193</v>
      </c>
      <c r="O5" s="6" t="s">
        <v>194</v>
      </c>
      <c r="P5" s="6" t="s">
        <v>195</v>
      </c>
      <c r="Q5" s="5" t="s">
        <v>23</v>
      </c>
      <c r="R5" s="5" t="s">
        <v>24</v>
      </c>
      <c r="S5" s="5" t="s">
        <v>25</v>
      </c>
      <c r="T5" s="5" t="s">
        <v>69</v>
      </c>
      <c r="U5" s="5" t="s">
        <v>70</v>
      </c>
    </row>
    <row r="6" spans="1:21" x14ac:dyDescent="0.35">
      <c r="A6">
        <v>200</v>
      </c>
      <c r="B6" s="4">
        <f>D6/A6</f>
        <v>3.4999999999999996E-3</v>
      </c>
      <c r="C6" s="3">
        <f t="shared" ref="C6:C26" si="0">B6*1000</f>
        <v>3.4999999999999996</v>
      </c>
      <c r="D6" s="1">
        <v>0.7</v>
      </c>
      <c r="E6">
        <f>D6/100</f>
        <v>6.9999999999999993E-3</v>
      </c>
      <c r="F6">
        <v>62.23</v>
      </c>
      <c r="G6">
        <v>97.11</v>
      </c>
      <c r="H6">
        <v>100</v>
      </c>
      <c r="J6" s="1">
        <f>35*F6/24-79*G6/600+H6/50</f>
        <v>79.965933333333311</v>
      </c>
      <c r="K6" s="2">
        <f>J6/100</f>
        <v>0.79965933333333306</v>
      </c>
      <c r="L6" s="2">
        <f>J6/100*D6</f>
        <v>0.55976153333333312</v>
      </c>
      <c r="M6" s="2">
        <f>L6*D6/(D6-$K$1)</f>
        <v>0.58710903653896707</v>
      </c>
      <c r="N6">
        <f t="shared" ref="N6:N26" si="1">-LN(MAX(($D6-$K$1)/$D6-F6/100,0.001))</f>
        <v>1.1052742478189401</v>
      </c>
      <c r="O6">
        <f t="shared" ref="O6:O26" si="2">-LN(MAX(($D6-$K$1)/$D6-G6/100,0.001))</f>
        <v>6.9077552789821368</v>
      </c>
      <c r="P6">
        <f>-LN(MAX(($D6-$K$1)/$D6-H6/100,0.001))</f>
        <v>6.9077552789821368</v>
      </c>
      <c r="Q6" s="2">
        <f>EXP(-2*N6)</f>
        <v>0.1096404946868924</v>
      </c>
      <c r="R6" s="2">
        <f t="shared" ref="R6:S21" si="3">EXP(-2*O6)</f>
        <v>1.0000000000000004E-6</v>
      </c>
      <c r="S6" s="2">
        <f t="shared" si="3"/>
        <v>1.0000000000000004E-6</v>
      </c>
      <c r="T6" s="2">
        <f>SUMPRODUCT({1,5,10},N6:P6,Q6:S6)/(1^2*Q6+5^2*R6+10^2*S6)</f>
        <v>1.1049595500909231</v>
      </c>
      <c r="U6" s="2">
        <f>T6*C6</f>
        <v>3.8673584253182303</v>
      </c>
    </row>
    <row r="7" spans="1:21" x14ac:dyDescent="0.35">
      <c r="A7">
        <v>250</v>
      </c>
      <c r="B7" s="4">
        <f t="shared" ref="B7:B26" si="4">D7/A7</f>
        <v>2.8E-3</v>
      </c>
      <c r="C7" s="3">
        <f t="shared" si="0"/>
        <v>2.8</v>
      </c>
      <c r="D7" s="1">
        <v>0.7</v>
      </c>
      <c r="E7">
        <f t="shared" ref="E7:E26" si="5">D7/100</f>
        <v>6.9999999999999993E-3</v>
      </c>
      <c r="F7">
        <v>60.83</v>
      </c>
      <c r="G7">
        <v>96.66</v>
      </c>
      <c r="H7">
        <v>100</v>
      </c>
      <c r="J7" s="1">
        <f t="shared" ref="J7:J26" si="6">35*F7/24-79*G7/600+H7/50</f>
        <v>77.983516666666659</v>
      </c>
      <c r="K7" s="2">
        <f t="shared" ref="K7:K26" si="7">J7/100</f>
        <v>0.77983516666666663</v>
      </c>
      <c r="L7" s="2">
        <f t="shared" ref="L7:L26" si="8">J7/100*D7</f>
        <v>0.54588461666666666</v>
      </c>
      <c r="M7" s="2">
        <f t="shared" ref="M7:M26" si="9">L7*D7/(D7-$K$1)</f>
        <v>0.57255415434514823</v>
      </c>
      <c r="N7">
        <f t="shared" si="1"/>
        <v>1.0638629200713927</v>
      </c>
      <c r="O7">
        <f t="shared" si="2"/>
        <v>6.9077552789821368</v>
      </c>
      <c r="P7">
        <f t="shared" ref="P7:P26" si="10">-LN(MAX(($D7-$K$1)/$D7-H7/100,0.001))</f>
        <v>6.9077552789821368</v>
      </c>
      <c r="Q7" s="2">
        <f t="shared" ref="Q7:S26" si="11">EXP(-2*N7)</f>
        <v>0.11910785639025201</v>
      </c>
      <c r="R7" s="2">
        <f t="shared" si="3"/>
        <v>1.0000000000000004E-6</v>
      </c>
      <c r="S7" s="2">
        <f t="shared" si="3"/>
        <v>1.0000000000000004E-6</v>
      </c>
      <c r="T7" s="2">
        <f>SUMPRODUCT({1,5,10},N7:P7,Q7:S7)/(1^2*Q7+5^2*R7+10^2*S7)</f>
        <v>1.0636166244049694</v>
      </c>
      <c r="U7" s="2">
        <f t="shared" ref="U7:U26" si="12">T7*C7</f>
        <v>2.9781265483339143</v>
      </c>
    </row>
    <row r="8" spans="1:21" x14ac:dyDescent="0.35">
      <c r="A8">
        <v>300</v>
      </c>
      <c r="B8" s="4">
        <f t="shared" si="4"/>
        <v>2.3333333333333331E-3</v>
      </c>
      <c r="C8" s="3">
        <f t="shared" si="0"/>
        <v>2.333333333333333</v>
      </c>
      <c r="D8" s="1">
        <v>0.7</v>
      </c>
      <c r="E8">
        <f t="shared" si="5"/>
        <v>6.9999999999999993E-3</v>
      </c>
      <c r="F8">
        <v>57.02</v>
      </c>
      <c r="G8">
        <v>93</v>
      </c>
      <c r="H8">
        <v>96.15</v>
      </c>
      <c r="J8" s="1">
        <f t="shared" si="6"/>
        <v>72.832166666666666</v>
      </c>
      <c r="K8" s="2">
        <f t="shared" si="7"/>
        <v>0.72832166666666665</v>
      </c>
      <c r="L8" s="2">
        <f t="shared" si="8"/>
        <v>0.50982516666666666</v>
      </c>
      <c r="M8" s="2">
        <f t="shared" si="9"/>
        <v>0.53473299714351885</v>
      </c>
      <c r="N8">
        <f t="shared" si="1"/>
        <v>0.95914588343556129</v>
      </c>
      <c r="O8">
        <f t="shared" si="2"/>
        <v>3.7541623232808194</v>
      </c>
      <c r="P8">
        <f t="shared" si="10"/>
        <v>6.9077552789821368</v>
      </c>
      <c r="Q8" s="2">
        <f t="shared" si="11"/>
        <v>0.14685761502582353</v>
      </c>
      <c r="R8" s="2">
        <f t="shared" si="3"/>
        <v>5.4849924948102507E-4</v>
      </c>
      <c r="S8" s="2">
        <f t="shared" si="3"/>
        <v>1.0000000000000004E-6</v>
      </c>
      <c r="T8" s="2">
        <f>SUMPRODUCT({1,5,10},N8:P8,Q8:S8)/(1^2*Q8+5^2*R8+10^2*S8)</f>
        <v>0.94120022367028755</v>
      </c>
      <c r="U8" s="2">
        <f t="shared" si="12"/>
        <v>2.1961338552306708</v>
      </c>
    </row>
    <row r="9" spans="1:21" x14ac:dyDescent="0.35">
      <c r="A9">
        <v>350</v>
      </c>
      <c r="B9" s="4">
        <f t="shared" si="4"/>
        <v>2E-3</v>
      </c>
      <c r="C9" s="3">
        <f t="shared" si="0"/>
        <v>2</v>
      </c>
      <c r="D9" s="1">
        <v>0.7</v>
      </c>
      <c r="E9">
        <f t="shared" si="5"/>
        <v>6.9999999999999993E-3</v>
      </c>
      <c r="F9">
        <v>53.66</v>
      </c>
      <c r="G9">
        <v>89.34</v>
      </c>
      <c r="H9">
        <v>93.11</v>
      </c>
      <c r="J9" s="1">
        <f t="shared" si="6"/>
        <v>68.353266666666656</v>
      </c>
      <c r="K9" s="2">
        <f t="shared" si="7"/>
        <v>0.68353266666666657</v>
      </c>
      <c r="L9" s="2">
        <f t="shared" si="8"/>
        <v>0.47847286666666655</v>
      </c>
      <c r="M9" s="2">
        <f t="shared" si="9"/>
        <v>0.50184896072774865</v>
      </c>
      <c r="N9">
        <f t="shared" si="1"/>
        <v>0.87510065910075796</v>
      </c>
      <c r="O9">
        <f t="shared" si="2"/>
        <v>2.8130764254037439</v>
      </c>
      <c r="P9">
        <f t="shared" si="10"/>
        <v>3.8022694159228974</v>
      </c>
      <c r="Q9" s="2">
        <f t="shared" si="11"/>
        <v>0.17373896311388673</v>
      </c>
      <c r="R9" s="2">
        <f t="shared" si="3"/>
        <v>3.602407702549769E-3</v>
      </c>
      <c r="S9" s="2">
        <f t="shared" si="3"/>
        <v>4.9818511564562584E-4</v>
      </c>
      <c r="T9" s="2">
        <f>SUMPRODUCT({1,5,10},N9:P9,Q9:S9)/(1^2*Q9+5^2*R9+10^2*S9)</f>
        <v>0.70675438753845787</v>
      </c>
      <c r="U9" s="2">
        <f t="shared" si="12"/>
        <v>1.4135087750769157</v>
      </c>
    </row>
    <row r="10" spans="1:21" x14ac:dyDescent="0.35">
      <c r="A10">
        <v>400</v>
      </c>
      <c r="B10" s="4">
        <f t="shared" si="4"/>
        <v>1.7499999999999998E-3</v>
      </c>
      <c r="C10" s="3">
        <f t="shared" si="0"/>
        <v>1.7499999999999998</v>
      </c>
      <c r="D10" s="1">
        <v>0.7</v>
      </c>
      <c r="E10">
        <f t="shared" si="5"/>
        <v>6.9999999999999993E-3</v>
      </c>
      <c r="F10">
        <v>50.61</v>
      </c>
      <c r="G10">
        <v>86.68</v>
      </c>
      <c r="H10">
        <v>90.5</v>
      </c>
      <c r="J10" s="1">
        <f t="shared" si="6"/>
        <v>64.203383333333321</v>
      </c>
      <c r="K10" s="2">
        <f t="shared" si="7"/>
        <v>0.64203383333333319</v>
      </c>
      <c r="L10" s="2">
        <f t="shared" si="8"/>
        <v>0.44942368333333321</v>
      </c>
      <c r="M10" s="2">
        <f t="shared" si="9"/>
        <v>0.47138056119783484</v>
      </c>
      <c r="N10">
        <f t="shared" si="1"/>
        <v>0.80448092082494738</v>
      </c>
      <c r="O10">
        <f t="shared" si="2"/>
        <v>2.4462238408838211</v>
      </c>
      <c r="P10">
        <f t="shared" si="10"/>
        <v>3.0278410710857249</v>
      </c>
      <c r="Q10" s="2">
        <f t="shared" si="11"/>
        <v>0.20009523682477731</v>
      </c>
      <c r="R10" s="2">
        <f t="shared" si="3"/>
        <v>7.5030349389330758E-3</v>
      </c>
      <c r="S10" s="2">
        <f t="shared" si="3"/>
        <v>2.3445022911946531E-3</v>
      </c>
      <c r="T10" s="2">
        <f>SUMPRODUCT({1,5,10},N10:P10,Q10:S10)/(1^2*Q10+5^2*R10+10^2*S10)</f>
        <v>0.52036652318486531</v>
      </c>
      <c r="U10" s="2">
        <f t="shared" si="12"/>
        <v>0.91064141557351419</v>
      </c>
    </row>
    <row r="11" spans="1:21" x14ac:dyDescent="0.35">
      <c r="A11">
        <v>450</v>
      </c>
      <c r="B11" s="4">
        <f t="shared" si="4"/>
        <v>1.5555555555555555E-3</v>
      </c>
      <c r="C11" s="3">
        <f t="shared" si="0"/>
        <v>1.5555555555555554</v>
      </c>
      <c r="D11" s="1">
        <v>0.7</v>
      </c>
      <c r="E11">
        <f t="shared" si="5"/>
        <v>6.9999999999999993E-3</v>
      </c>
      <c r="F11">
        <v>48.8</v>
      </c>
      <c r="G11">
        <v>83.98</v>
      </c>
      <c r="H11">
        <v>88.38</v>
      </c>
      <c r="J11" s="1">
        <f t="shared" si="6"/>
        <v>61.876900000000006</v>
      </c>
      <c r="K11" s="2">
        <f t="shared" si="7"/>
        <v>0.61876900000000001</v>
      </c>
      <c r="L11" s="2">
        <f t="shared" si="8"/>
        <v>0.43313829999999998</v>
      </c>
      <c r="M11" s="2">
        <f t="shared" si="9"/>
        <v>0.45429954517738003</v>
      </c>
      <c r="N11">
        <f t="shared" si="1"/>
        <v>0.76481492454297695</v>
      </c>
      <c r="O11">
        <f t="shared" si="2"/>
        <v>2.1748951964346008</v>
      </c>
      <c r="P11">
        <f t="shared" si="10"/>
        <v>2.6647025227946779</v>
      </c>
      <c r="Q11" s="2">
        <f t="shared" si="11"/>
        <v>0.21661583302697796</v>
      </c>
      <c r="R11" s="2">
        <f t="shared" si="3"/>
        <v>1.2909518223983795E-2</v>
      </c>
      <c r="S11" s="2">
        <f t="shared" si="3"/>
        <v>4.8469528705678225E-3</v>
      </c>
      <c r="T11" s="2">
        <f>SUMPRODUCT({1,5,10},N11:P11,Q11:S11)/(1^2*Q11+5^2*R11+10^2*S11)</f>
        <v>0.42499149075423792</v>
      </c>
      <c r="U11" s="2">
        <f t="shared" si="12"/>
        <v>0.66109787450659219</v>
      </c>
    </row>
    <row r="12" spans="1:21" x14ac:dyDescent="0.35">
      <c r="A12">
        <v>500</v>
      </c>
      <c r="B12" s="4">
        <f t="shared" si="4"/>
        <v>1.4E-3</v>
      </c>
      <c r="C12" s="3">
        <f t="shared" si="0"/>
        <v>1.4</v>
      </c>
      <c r="D12" s="1">
        <v>0.7</v>
      </c>
      <c r="E12">
        <f t="shared" si="5"/>
        <v>6.9999999999999993E-3</v>
      </c>
      <c r="F12">
        <v>47.38</v>
      </c>
      <c r="G12">
        <v>81.77</v>
      </c>
      <c r="H12">
        <v>86.02</v>
      </c>
      <c r="J12" s="1">
        <f t="shared" si="6"/>
        <v>60.049850000000006</v>
      </c>
      <c r="K12" s="2">
        <f t="shared" si="7"/>
        <v>0.60049850000000005</v>
      </c>
      <c r="L12" s="2">
        <f t="shared" si="8"/>
        <v>0.42034895</v>
      </c>
      <c r="M12" s="2">
        <f t="shared" si="9"/>
        <v>0.44088536340653617</v>
      </c>
      <c r="N12">
        <f t="shared" si="1"/>
        <v>0.73476102844193603</v>
      </c>
      <c r="O12">
        <f t="shared" si="2"/>
        <v>1.9971608908325464</v>
      </c>
      <c r="P12">
        <f t="shared" si="10"/>
        <v>2.372792335449549</v>
      </c>
      <c r="Q12" s="2">
        <f t="shared" si="11"/>
        <v>0.23003540275467133</v>
      </c>
      <c r="R12" s="2">
        <f t="shared" si="3"/>
        <v>1.8419934912858645E-2</v>
      </c>
      <c r="S12" s="2">
        <f t="shared" si="3"/>
        <v>8.6899797419454777E-3</v>
      </c>
      <c r="T12" s="2">
        <f>SUMPRODUCT({1,5,10},N12:P12,Q12:S12)/(1^2*Q12+5^2*R12+10^2*S12)</f>
        <v>0.35853972870735595</v>
      </c>
      <c r="U12" s="2">
        <f t="shared" si="12"/>
        <v>0.50195562019029827</v>
      </c>
    </row>
    <row r="13" spans="1:21" x14ac:dyDescent="0.35">
      <c r="A13">
        <v>550</v>
      </c>
      <c r="B13" s="4">
        <f t="shared" si="4"/>
        <v>1.2727272727272726E-3</v>
      </c>
      <c r="C13" s="3">
        <f t="shared" si="0"/>
        <v>1.2727272727272725</v>
      </c>
      <c r="D13" s="1">
        <v>0.7</v>
      </c>
      <c r="E13">
        <f t="shared" si="5"/>
        <v>6.9999999999999993E-3</v>
      </c>
      <c r="F13">
        <v>45.67</v>
      </c>
      <c r="G13">
        <v>78.319999999999993</v>
      </c>
      <c r="H13">
        <v>84.85</v>
      </c>
      <c r="J13" s="1">
        <f t="shared" si="6"/>
        <v>57.986950000000007</v>
      </c>
      <c r="K13" s="2">
        <f t="shared" si="7"/>
        <v>0.57986950000000004</v>
      </c>
      <c r="L13" s="2">
        <f t="shared" si="8"/>
        <v>0.40590864999999998</v>
      </c>
      <c r="M13" s="2">
        <f t="shared" si="9"/>
        <v>0.42573957343085178</v>
      </c>
      <c r="N13">
        <f t="shared" si="1"/>
        <v>0.69972866945354606</v>
      </c>
      <c r="O13">
        <f t="shared" si="2"/>
        <v>1.770663203547223</v>
      </c>
      <c r="P13">
        <f t="shared" si="10"/>
        <v>2.2545565441678428</v>
      </c>
      <c r="Q13" s="2">
        <f t="shared" si="11"/>
        <v>0.2467308188352034</v>
      </c>
      <c r="R13" s="2">
        <f t="shared" si="3"/>
        <v>2.8974869110423487E-2</v>
      </c>
      <c r="S13" s="2">
        <f t="shared" si="3"/>
        <v>1.1008219165467469E-2</v>
      </c>
      <c r="T13" s="2">
        <f>SUMPRODUCT({1,5,10},N13:P13,Q13:S13)/(1^2*Q13+5^2*R13+10^2*S13)</f>
        <v>0.32692061801707079</v>
      </c>
      <c r="U13" s="2">
        <f t="shared" si="12"/>
        <v>0.41608078656718089</v>
      </c>
    </row>
    <row r="14" spans="1:21" x14ac:dyDescent="0.35">
      <c r="A14">
        <v>600</v>
      </c>
      <c r="B14" s="4">
        <f t="shared" si="4"/>
        <v>1.1666666666666665E-3</v>
      </c>
      <c r="C14" s="3">
        <f t="shared" si="0"/>
        <v>1.1666666666666665</v>
      </c>
      <c r="D14" s="1">
        <v>0.7</v>
      </c>
      <c r="E14">
        <f t="shared" si="5"/>
        <v>6.9999999999999993E-3</v>
      </c>
      <c r="F14">
        <v>45.03</v>
      </c>
      <c r="G14">
        <v>76.790000000000006</v>
      </c>
      <c r="H14">
        <v>82.21</v>
      </c>
      <c r="J14" s="1">
        <f t="shared" si="6"/>
        <v>57.202266666666667</v>
      </c>
      <c r="K14" s="2">
        <f t="shared" si="7"/>
        <v>0.57202266666666668</v>
      </c>
      <c r="L14" s="2">
        <f t="shared" si="8"/>
        <v>0.40041586666666668</v>
      </c>
      <c r="M14" s="2">
        <f t="shared" si="9"/>
        <v>0.41997843669902463</v>
      </c>
      <c r="N14">
        <f t="shared" si="1"/>
        <v>0.68692644783285506</v>
      </c>
      <c r="O14">
        <f t="shared" si="2"/>
        <v>1.6845922581227082</v>
      </c>
      <c r="P14">
        <f t="shared" si="10"/>
        <v>2.0301177230967005</v>
      </c>
      <c r="Q14" s="2">
        <f t="shared" si="11"/>
        <v>0.25312979561388205</v>
      </c>
      <c r="R14" s="2">
        <f t="shared" si="3"/>
        <v>3.4417692971952185E-2</v>
      </c>
      <c r="S14" s="2">
        <f t="shared" si="3"/>
        <v>1.7244958377517057E-2</v>
      </c>
      <c r="T14" s="2">
        <f>SUMPRODUCT({1,5,10},N14:P14,Q14:S14)/(1^2*Q14+5^2*R14+10^2*S14)</f>
        <v>0.28677023082600228</v>
      </c>
      <c r="U14" s="2">
        <f t="shared" si="12"/>
        <v>0.33456526929700264</v>
      </c>
    </row>
    <row r="15" spans="1:21" x14ac:dyDescent="0.35">
      <c r="A15">
        <v>650</v>
      </c>
      <c r="B15" s="4">
        <f t="shared" si="4"/>
        <v>1.0769230769230769E-3</v>
      </c>
      <c r="C15" s="3">
        <f t="shared" si="0"/>
        <v>1.0769230769230769</v>
      </c>
      <c r="D15" s="1">
        <v>0.7</v>
      </c>
      <c r="E15">
        <f t="shared" si="5"/>
        <v>6.9999999999999993E-3</v>
      </c>
      <c r="F15">
        <v>44.57</v>
      </c>
      <c r="G15">
        <v>74.16</v>
      </c>
      <c r="H15">
        <v>79.5</v>
      </c>
      <c r="J15" s="1">
        <f t="shared" si="6"/>
        <v>56.823516666666677</v>
      </c>
      <c r="K15" s="2">
        <f t="shared" si="7"/>
        <v>0.56823516666666674</v>
      </c>
      <c r="L15" s="2">
        <f t="shared" si="8"/>
        <v>0.39776461666666668</v>
      </c>
      <c r="M15" s="2">
        <f t="shared" si="9"/>
        <v>0.41719765820598548</v>
      </c>
      <c r="N15">
        <f t="shared" si="1"/>
        <v>0.67782504464362103</v>
      </c>
      <c r="O15">
        <f t="shared" si="2"/>
        <v>1.5520181343686916</v>
      </c>
      <c r="P15">
        <f t="shared" si="10"/>
        <v>1.842505160939812</v>
      </c>
      <c r="Q15" s="2">
        <f t="shared" si="11"/>
        <v>0.25777966017355747</v>
      </c>
      <c r="R15" s="2">
        <f t="shared" si="3"/>
        <v>4.486773817183496E-2</v>
      </c>
      <c r="S15" s="2">
        <f t="shared" si="3"/>
        <v>2.5096915674734609E-2</v>
      </c>
      <c r="T15" s="2">
        <f>SUMPRODUCT({1,5,10},N15:P15,Q15:S15)/(1^2*Q15+5^2*R15+10^2*S15)</f>
        <v>0.25334982528196687</v>
      </c>
      <c r="U15" s="2">
        <f t="shared" si="12"/>
        <v>0.2728382733805797</v>
      </c>
    </row>
    <row r="16" spans="1:21" x14ac:dyDescent="0.35">
      <c r="A16">
        <v>700</v>
      </c>
      <c r="B16" s="4">
        <f t="shared" si="4"/>
        <v>1E-3</v>
      </c>
      <c r="C16" s="3">
        <f t="shared" si="0"/>
        <v>1</v>
      </c>
      <c r="D16" s="1">
        <v>0.7</v>
      </c>
      <c r="E16">
        <f t="shared" si="5"/>
        <v>6.9999999999999993E-3</v>
      </c>
      <c r="F16">
        <v>43.75</v>
      </c>
      <c r="G16">
        <v>71.42</v>
      </c>
      <c r="H16">
        <v>78.2</v>
      </c>
      <c r="J16" s="1">
        <f t="shared" si="6"/>
        <v>55.962450000000004</v>
      </c>
      <c r="K16" s="2">
        <f t="shared" si="7"/>
        <v>0.55962450000000008</v>
      </c>
      <c r="L16" s="2">
        <f t="shared" si="8"/>
        <v>0.39173715000000003</v>
      </c>
      <c r="M16" s="2">
        <f t="shared" si="9"/>
        <v>0.4108757158489173</v>
      </c>
      <c r="N16">
        <f t="shared" si="1"/>
        <v>0.66180344636586375</v>
      </c>
      <c r="O16">
        <f t="shared" si="2"/>
        <v>1.4303713940582319</v>
      </c>
      <c r="P16">
        <f t="shared" si="10"/>
        <v>1.7636382386271294</v>
      </c>
      <c r="Q16" s="2">
        <f t="shared" si="11"/>
        <v>0.2661735091712395</v>
      </c>
      <c r="R16" s="2">
        <f t="shared" si="3"/>
        <v>5.7226237505553029E-2</v>
      </c>
      <c r="S16" s="2">
        <f t="shared" si="3"/>
        <v>2.938483725642569E-2</v>
      </c>
      <c r="T16" s="2">
        <f>SUMPRODUCT({1,5,10},N16:P16,Q16:S16)/(1^2*Q16+5^2*R16+10^2*S16)</f>
        <v>0.23810055468531593</v>
      </c>
      <c r="U16" s="2">
        <f t="shared" si="12"/>
        <v>0.23810055468531593</v>
      </c>
    </row>
    <row r="17" spans="1:21" x14ac:dyDescent="0.35">
      <c r="A17">
        <v>750</v>
      </c>
      <c r="B17" s="4">
        <f t="shared" si="4"/>
        <v>9.3333333333333332E-4</v>
      </c>
      <c r="C17" s="3">
        <f t="shared" si="0"/>
        <v>0.93333333333333335</v>
      </c>
      <c r="D17" s="1">
        <v>0.7</v>
      </c>
      <c r="E17">
        <f t="shared" si="5"/>
        <v>6.9999999999999993E-3</v>
      </c>
      <c r="F17">
        <v>42.6</v>
      </c>
      <c r="G17">
        <v>69.05</v>
      </c>
      <c r="H17">
        <v>76.099999999999994</v>
      </c>
      <c r="J17" s="1">
        <f t="shared" si="6"/>
        <v>54.555416666666666</v>
      </c>
      <c r="K17" s="2">
        <f t="shared" si="7"/>
        <v>0.54555416666666667</v>
      </c>
      <c r="L17" s="2">
        <f t="shared" si="8"/>
        <v>0.38188791666666666</v>
      </c>
      <c r="M17" s="2">
        <f t="shared" si="9"/>
        <v>0.4005452920012012</v>
      </c>
      <c r="N17">
        <f t="shared" si="1"/>
        <v>0.63975796855792055</v>
      </c>
      <c r="O17">
        <f t="shared" si="2"/>
        <v>1.3359052442073858</v>
      </c>
      <c r="P17">
        <f t="shared" si="10"/>
        <v>1.6480744798954843</v>
      </c>
      <c r="Q17" s="2">
        <f t="shared" si="11"/>
        <v>0.27817192057042772</v>
      </c>
      <c r="R17" s="2">
        <f t="shared" si="3"/>
        <v>6.9126958389097562E-2</v>
      </c>
      <c r="S17" s="2">
        <f t="shared" si="3"/>
        <v>3.7025479811465194E-2</v>
      </c>
      <c r="T17" s="2">
        <f>SUMPRODUCT({1,5,10},N17:P17,Q17:S17)/(1^2*Q17+5^2*R17+10^2*S17)</f>
        <v>0.21894005180714229</v>
      </c>
      <c r="U17" s="2">
        <f t="shared" si="12"/>
        <v>0.20434404835333281</v>
      </c>
    </row>
    <row r="18" spans="1:21" x14ac:dyDescent="0.35">
      <c r="A18">
        <v>800</v>
      </c>
      <c r="B18" s="4">
        <f t="shared" si="4"/>
        <v>8.7499999999999991E-4</v>
      </c>
      <c r="C18" s="3">
        <f t="shared" si="0"/>
        <v>0.87499999999999989</v>
      </c>
      <c r="D18" s="1">
        <v>0.7</v>
      </c>
      <c r="E18">
        <f t="shared" si="5"/>
        <v>6.9999999999999993E-3</v>
      </c>
      <c r="F18">
        <v>41.11</v>
      </c>
      <c r="G18">
        <v>66.31</v>
      </c>
      <c r="H18">
        <v>72.680000000000007</v>
      </c>
      <c r="J18" s="1">
        <f t="shared" si="6"/>
        <v>52.674866666666667</v>
      </c>
      <c r="K18" s="2">
        <f t="shared" si="7"/>
        <v>0.52674866666666664</v>
      </c>
      <c r="L18" s="2">
        <f t="shared" si="8"/>
        <v>0.36872406666666663</v>
      </c>
      <c r="M18" s="2">
        <f t="shared" si="9"/>
        <v>0.38673831379635693</v>
      </c>
      <c r="N18">
        <f t="shared" si="1"/>
        <v>0.61189893368530623</v>
      </c>
      <c r="O18">
        <f t="shared" si="2"/>
        <v>1.2367713065352095</v>
      </c>
      <c r="P18">
        <f t="shared" si="10"/>
        <v>1.4844804045879891</v>
      </c>
      <c r="Q18" s="2">
        <f t="shared" si="11"/>
        <v>0.29411104838328905</v>
      </c>
      <c r="R18" s="2">
        <f t="shared" si="3"/>
        <v>8.4285737722815696E-2</v>
      </c>
      <c r="S18" s="2">
        <f t="shared" si="3"/>
        <v>5.1356651972529338E-2</v>
      </c>
      <c r="T18" s="2">
        <f>SUMPRODUCT({1,5,10},N18:P18,Q18:S18)/(1^2*Q18+5^2*R18+10^2*S18)</f>
        <v>0.19418497770343909</v>
      </c>
      <c r="U18" s="2">
        <f t="shared" si="12"/>
        <v>0.16991185549050919</v>
      </c>
    </row>
    <row r="19" spans="1:21" x14ac:dyDescent="0.35">
      <c r="A19">
        <v>850</v>
      </c>
      <c r="B19" s="4">
        <f t="shared" si="4"/>
        <v>8.2352941176470581E-4</v>
      </c>
      <c r="C19" s="3">
        <f t="shared" si="0"/>
        <v>0.82352941176470584</v>
      </c>
      <c r="D19" s="1">
        <v>0.7</v>
      </c>
      <c r="E19">
        <f t="shared" si="5"/>
        <v>6.9999999999999993E-3</v>
      </c>
      <c r="F19">
        <v>39.229999999999997</v>
      </c>
      <c r="G19">
        <v>62.66</v>
      </c>
      <c r="H19">
        <v>68.819999999999993</v>
      </c>
      <c r="J19" s="1">
        <f t="shared" si="6"/>
        <v>50.33658333333333</v>
      </c>
      <c r="K19" s="2">
        <f t="shared" si="7"/>
        <v>0.50336583333333329</v>
      </c>
      <c r="L19" s="2">
        <f t="shared" si="8"/>
        <v>0.35235608333333329</v>
      </c>
      <c r="M19" s="2">
        <f t="shared" si="9"/>
        <v>0.36957066230073937</v>
      </c>
      <c r="N19">
        <f t="shared" si="1"/>
        <v>0.57782038417447701</v>
      </c>
      <c r="O19">
        <f t="shared" si="2"/>
        <v>1.118345532218523</v>
      </c>
      <c r="P19">
        <f t="shared" si="10"/>
        <v>1.3271953793598403</v>
      </c>
      <c r="Q19" s="2">
        <f t="shared" si="11"/>
        <v>0.3148557226706577</v>
      </c>
      <c r="R19" s="2">
        <f t="shared" si="3"/>
        <v>0.10681135216371765</v>
      </c>
      <c r="S19" s="2">
        <f t="shared" si="3"/>
        <v>7.0341680668935258E-2</v>
      </c>
      <c r="T19" s="2">
        <f>SUMPRODUCT({1,5,10},N19:P19,Q19:S19)/(1^2*Q19+5^2*R19+10^2*S19)</f>
        <v>0.17094610247639358</v>
      </c>
      <c r="U19" s="2">
        <f t="shared" si="12"/>
        <v>0.14077914321585352</v>
      </c>
    </row>
    <row r="20" spans="1:21" x14ac:dyDescent="0.35">
      <c r="A20">
        <v>900</v>
      </c>
      <c r="B20" s="4">
        <f t="shared" si="4"/>
        <v>7.7777777777777773E-4</v>
      </c>
      <c r="C20" s="3">
        <f t="shared" si="0"/>
        <v>0.77777777777777768</v>
      </c>
      <c r="D20" s="1">
        <v>0.7</v>
      </c>
      <c r="E20">
        <f t="shared" si="5"/>
        <v>6.9999999999999993E-3</v>
      </c>
      <c r="F20">
        <v>38.5</v>
      </c>
      <c r="G20">
        <v>59.96</v>
      </c>
      <c r="H20">
        <v>64.83</v>
      </c>
      <c r="J20" s="1">
        <f t="shared" si="6"/>
        <v>49.547699999999999</v>
      </c>
      <c r="K20" s="2">
        <f t="shared" si="7"/>
        <v>0.495477</v>
      </c>
      <c r="L20" s="2">
        <f t="shared" si="8"/>
        <v>0.34683389999999997</v>
      </c>
      <c r="M20" s="2">
        <f t="shared" si="9"/>
        <v>0.36377868921334572</v>
      </c>
      <c r="N20">
        <f t="shared" si="1"/>
        <v>0.5648945898663833</v>
      </c>
      <c r="O20">
        <f t="shared" si="2"/>
        <v>1.0389667978060317</v>
      </c>
      <c r="P20">
        <f t="shared" si="10"/>
        <v>1.1870499377518604</v>
      </c>
      <c r="Q20" s="2">
        <f t="shared" si="11"/>
        <v>0.32310136555883806</v>
      </c>
      <c r="R20" s="2">
        <f t="shared" si="3"/>
        <v>0.12518863544876829</v>
      </c>
      <c r="S20" s="2">
        <f t="shared" si="3"/>
        <v>9.3098251523510214E-2</v>
      </c>
      <c r="T20" s="2">
        <f>SUMPRODUCT({1,5,10},N20:P20,Q20:S20)/(1^2*Q20+5^2*R20+10^2*S20)</f>
        <v>0.15184748324399544</v>
      </c>
      <c r="U20" s="2">
        <f t="shared" si="12"/>
        <v>0.11810359807866311</v>
      </c>
    </row>
    <row r="21" spans="1:21" x14ac:dyDescent="0.35">
      <c r="A21">
        <v>950</v>
      </c>
      <c r="B21" s="4">
        <f t="shared" si="4"/>
        <v>7.3684210526315781E-4</v>
      </c>
      <c r="C21" s="3">
        <f t="shared" si="0"/>
        <v>0.73684210526315785</v>
      </c>
      <c r="D21" s="1">
        <v>0.7</v>
      </c>
      <c r="E21">
        <f t="shared" si="5"/>
        <v>6.9999999999999993E-3</v>
      </c>
      <c r="F21">
        <v>37.340000000000003</v>
      </c>
      <c r="G21">
        <v>57.1</v>
      </c>
      <c r="H21">
        <v>61.93</v>
      </c>
      <c r="J21" s="1">
        <f t="shared" si="6"/>
        <v>48.174600000000005</v>
      </c>
      <c r="K21" s="2">
        <f t="shared" si="7"/>
        <v>0.48174600000000006</v>
      </c>
      <c r="L21" s="2">
        <f t="shared" si="8"/>
        <v>0.33722220000000003</v>
      </c>
      <c r="M21" s="2">
        <f t="shared" si="9"/>
        <v>0.35369740353996748</v>
      </c>
      <c r="N21">
        <f t="shared" si="1"/>
        <v>0.5446925883945134</v>
      </c>
      <c r="O21">
        <f t="shared" si="2"/>
        <v>0.96123563884021568</v>
      </c>
      <c r="P21">
        <f t="shared" si="10"/>
        <v>1.0962548870213229</v>
      </c>
      <c r="Q21" s="2">
        <f t="shared" si="11"/>
        <v>0.3364232709701932</v>
      </c>
      <c r="R21" s="2">
        <f t="shared" si="3"/>
        <v>0.14624510292848866</v>
      </c>
      <c r="S21" s="2">
        <f t="shared" si="3"/>
        <v>0.11163621505189801</v>
      </c>
      <c r="T21" s="2">
        <f>SUMPRODUCT({1,5,10},N21:P21,Q21:S21)/(1^2*Q21+5^2*R21+10^2*S21)</f>
        <v>0.13921356273333488</v>
      </c>
      <c r="U21" s="2">
        <f t="shared" si="12"/>
        <v>0.10257841464561517</v>
      </c>
    </row>
    <row r="22" spans="1:21" x14ac:dyDescent="0.35">
      <c r="A22">
        <v>1000</v>
      </c>
      <c r="B22" s="4">
        <f t="shared" si="4"/>
        <v>6.9999999999999999E-4</v>
      </c>
      <c r="C22" s="3">
        <f t="shared" si="0"/>
        <v>0.7</v>
      </c>
      <c r="D22" s="1">
        <v>0.7</v>
      </c>
      <c r="E22">
        <f t="shared" si="5"/>
        <v>6.9999999999999993E-3</v>
      </c>
      <c r="F22">
        <v>35.229999999999997</v>
      </c>
      <c r="G22">
        <v>53.57</v>
      </c>
      <c r="H22">
        <v>59.09</v>
      </c>
      <c r="J22" s="1">
        <f t="shared" si="6"/>
        <v>45.505500000000005</v>
      </c>
      <c r="K22" s="2">
        <f t="shared" si="7"/>
        <v>0.45505500000000004</v>
      </c>
      <c r="L22" s="2">
        <f t="shared" si="8"/>
        <v>0.3185385</v>
      </c>
      <c r="M22" s="2">
        <f t="shared" si="9"/>
        <v>0.33410089957753647</v>
      </c>
      <c r="N22">
        <f t="shared" si="1"/>
        <v>0.50896059595493859</v>
      </c>
      <c r="O22">
        <f t="shared" si="2"/>
        <v>0.8729437817367085</v>
      </c>
      <c r="P22">
        <f t="shared" si="10"/>
        <v>1.0146754659861457</v>
      </c>
      <c r="Q22" s="2">
        <f t="shared" si="11"/>
        <v>0.36134532753739962</v>
      </c>
      <c r="R22" s="2">
        <f t="shared" si="11"/>
        <v>0.17449004922338843</v>
      </c>
      <c r="S22" s="2">
        <f t="shared" si="11"/>
        <v>0.13142079450728469</v>
      </c>
      <c r="T22" s="2">
        <f>SUMPRODUCT({1,5,10},N22:P22,Q22:S22)/(1^2*Q22+5^2*R22+10^2*S22)</f>
        <v>0.1275633291688425</v>
      </c>
      <c r="U22" s="2">
        <f t="shared" si="12"/>
        <v>8.9294330418189738E-2</v>
      </c>
    </row>
    <row r="23" spans="1:21" x14ac:dyDescent="0.35">
      <c r="A23">
        <v>1050</v>
      </c>
      <c r="B23" s="4">
        <f t="shared" si="4"/>
        <v>6.6666666666666664E-4</v>
      </c>
      <c r="C23" s="3">
        <f t="shared" si="0"/>
        <v>0.66666666666666663</v>
      </c>
      <c r="D23" s="1">
        <v>0.7</v>
      </c>
      <c r="E23">
        <f t="shared" si="5"/>
        <v>6.9999999999999993E-3</v>
      </c>
      <c r="F23">
        <v>34.01</v>
      </c>
      <c r="G23">
        <v>49.65</v>
      </c>
      <c r="H23">
        <v>55.89</v>
      </c>
      <c r="J23" s="1">
        <f t="shared" si="6"/>
        <v>44.178466666666665</v>
      </c>
      <c r="K23" s="2">
        <f t="shared" si="7"/>
        <v>0.44178466666666666</v>
      </c>
      <c r="L23" s="2">
        <f t="shared" si="8"/>
        <v>0.30924926666666663</v>
      </c>
      <c r="M23" s="2">
        <f t="shared" si="9"/>
        <v>0.32435783488346553</v>
      </c>
      <c r="N23">
        <f t="shared" si="1"/>
        <v>0.48886835722548316</v>
      </c>
      <c r="O23">
        <f t="shared" si="2"/>
        <v>0.78324682497652265</v>
      </c>
      <c r="P23">
        <f t="shared" si="10"/>
        <v>0.93008528869815932</v>
      </c>
      <c r="Q23" s="2">
        <f t="shared" si="11"/>
        <v>0.37616149702175583</v>
      </c>
      <c r="R23" s="2">
        <f t="shared" si="11"/>
        <v>0.20877594199279534</v>
      </c>
      <c r="S23" s="2">
        <f t="shared" si="11"/>
        <v>0.15564607840067818</v>
      </c>
      <c r="T23" s="2">
        <f>SUMPRODUCT({1,5,10},N23:P23,Q23:S23)/(1^2*Q23+5^2*R23+10^2*S23)</f>
        <v>0.11574342001051216</v>
      </c>
      <c r="U23" s="2">
        <f t="shared" si="12"/>
        <v>7.7162280007008102E-2</v>
      </c>
    </row>
    <row r="24" spans="1:21" x14ac:dyDescent="0.35">
      <c r="A24">
        <v>1100</v>
      </c>
      <c r="B24" s="4">
        <f t="shared" si="4"/>
        <v>6.363636363636363E-4</v>
      </c>
      <c r="C24" s="3">
        <f t="shared" si="0"/>
        <v>0.63636363636363624</v>
      </c>
      <c r="D24" s="1">
        <v>0.7</v>
      </c>
      <c r="E24">
        <f t="shared" si="5"/>
        <v>6.9999999999999993E-3</v>
      </c>
      <c r="F24">
        <v>33.75</v>
      </c>
      <c r="G24">
        <v>46.93</v>
      </c>
      <c r="H24">
        <v>54</v>
      </c>
      <c r="J24" s="1">
        <f t="shared" si="6"/>
        <v>44.119633333333333</v>
      </c>
      <c r="K24" s="2">
        <f t="shared" si="7"/>
        <v>0.4411963333333333</v>
      </c>
      <c r="L24" s="2">
        <f t="shared" si="8"/>
        <v>0.3088374333333333</v>
      </c>
      <c r="M24" s="2">
        <f t="shared" si="9"/>
        <v>0.32392588117255561</v>
      </c>
      <c r="N24">
        <f t="shared" si="1"/>
        <v>0.48463809524258467</v>
      </c>
      <c r="O24">
        <f t="shared" si="2"/>
        <v>0.72542234345225132</v>
      </c>
      <c r="P24">
        <f t="shared" si="10"/>
        <v>0.8832911064622202</v>
      </c>
      <c r="Q24" s="2">
        <f t="shared" si="11"/>
        <v>0.37935752133809397</v>
      </c>
      <c r="R24" s="2">
        <f t="shared" si="11"/>
        <v>0.23437223330217977</v>
      </c>
      <c r="S24" s="2">
        <f t="shared" si="11"/>
        <v>0.17091614670021357</v>
      </c>
      <c r="T24" s="2">
        <f>SUMPRODUCT({1,5,10},N24:P24,Q24:S24)/(1^2*Q24+5^2*R24+10^2*S24)</f>
        <v>0.10902709778562893</v>
      </c>
      <c r="U24" s="2">
        <f t="shared" si="12"/>
        <v>6.9380880409036574E-2</v>
      </c>
    </row>
    <row r="25" spans="1:21" x14ac:dyDescent="0.35">
      <c r="A25">
        <v>1150</v>
      </c>
      <c r="B25" s="4">
        <f t="shared" si="4"/>
        <v>6.0869565217391299E-4</v>
      </c>
      <c r="C25" s="3">
        <f t="shared" si="0"/>
        <v>0.60869565217391297</v>
      </c>
      <c r="D25" s="1">
        <v>0.7</v>
      </c>
      <c r="E25">
        <f t="shared" si="5"/>
        <v>6.9999999999999993E-3</v>
      </c>
      <c r="F25">
        <v>32.049999999999997</v>
      </c>
      <c r="G25">
        <v>43.63</v>
      </c>
      <c r="H25">
        <v>52.68</v>
      </c>
      <c r="J25" s="1">
        <f t="shared" si="6"/>
        <v>42.048566666666673</v>
      </c>
      <c r="K25" s="2">
        <f t="shared" si="7"/>
        <v>0.42048566666666676</v>
      </c>
      <c r="L25" s="2">
        <f t="shared" si="8"/>
        <v>0.29433996666666673</v>
      </c>
      <c r="M25" s="2">
        <f t="shared" si="9"/>
        <v>0.3087201316166035</v>
      </c>
      <c r="N25">
        <f t="shared" si="1"/>
        <v>0.45741115101451563</v>
      </c>
      <c r="O25">
        <f t="shared" si="2"/>
        <v>0.65948020544893493</v>
      </c>
      <c r="P25">
        <f t="shared" si="10"/>
        <v>0.85186144912255291</v>
      </c>
      <c r="Q25" s="2">
        <f t="shared" si="11"/>
        <v>0.40058780340645939</v>
      </c>
      <c r="R25" s="2">
        <f t="shared" si="11"/>
        <v>0.26741315731724169</v>
      </c>
      <c r="S25" s="2">
        <f t="shared" si="11"/>
        <v>0.1820046763062384</v>
      </c>
      <c r="T25" s="2">
        <f>SUMPRODUCT({1,5,10},N25:P25,Q25:S25)/(1^2*Q25+5^2*R25+10^2*S25)</f>
        <v>0.10343232084795558</v>
      </c>
      <c r="U25" s="2">
        <f t="shared" si="12"/>
        <v>6.295880399440773E-2</v>
      </c>
    </row>
    <row r="26" spans="1:21" x14ac:dyDescent="0.35">
      <c r="A26">
        <v>1200</v>
      </c>
      <c r="B26" s="4">
        <f t="shared" si="4"/>
        <v>5.8333333333333327E-4</v>
      </c>
      <c r="C26" s="3">
        <f t="shared" si="0"/>
        <v>0.58333333333333326</v>
      </c>
      <c r="D26" s="1">
        <v>0.7</v>
      </c>
      <c r="E26">
        <f t="shared" si="5"/>
        <v>6.9999999999999993E-3</v>
      </c>
      <c r="F26">
        <v>30.81</v>
      </c>
      <c r="G26">
        <v>41.64</v>
      </c>
      <c r="H26">
        <v>51.91</v>
      </c>
      <c r="J26" s="1">
        <f t="shared" si="6"/>
        <v>40.486850000000004</v>
      </c>
      <c r="K26" s="2">
        <f t="shared" si="7"/>
        <v>0.40486850000000002</v>
      </c>
      <c r="L26" s="2">
        <f t="shared" si="8"/>
        <v>0.28340795000000002</v>
      </c>
      <c r="M26" s="2">
        <f t="shared" si="9"/>
        <v>0.29725402437201626</v>
      </c>
      <c r="N26">
        <f t="shared" si="1"/>
        <v>0.43800886691426616</v>
      </c>
      <c r="O26">
        <f t="shared" si="2"/>
        <v>0.62171982793775415</v>
      </c>
      <c r="P26">
        <f t="shared" si="10"/>
        <v>0.83397354931709211</v>
      </c>
      <c r="Q26" s="2">
        <f t="shared" si="11"/>
        <v>0.41643798091514928</v>
      </c>
      <c r="R26" s="2">
        <f t="shared" si="11"/>
        <v>0.2883905457384458</v>
      </c>
      <c r="S26" s="2">
        <f t="shared" si="11"/>
        <v>0.18863391524308623</v>
      </c>
      <c r="T26" s="2">
        <f>SUMPRODUCT({1,5,10},N26:P26,Q26:S26)/(1^2*Q26+5^2*R26+10^2*S26)</f>
        <v>0.10011671654677114</v>
      </c>
      <c r="U26" s="2">
        <f t="shared" si="12"/>
        <v>5.8401417985616488E-2</v>
      </c>
    </row>
  </sheetData>
  <pageMargins left="0.7" right="0.7" top="0.75" bottom="0.75" header="0.3" footer="0.3"/>
  <pageSetup scale="60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K2" sqref="K2:L2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  <c r="K1" s="5" t="s">
        <v>54</v>
      </c>
      <c r="L1">
        <f>'Table S17'!D21</f>
        <v>3.2605957416009246E-2</v>
      </c>
    </row>
    <row r="2" spans="1:22" x14ac:dyDescent="0.35">
      <c r="A2" s="5" t="s">
        <v>0</v>
      </c>
      <c r="D2">
        <v>0.2</v>
      </c>
      <c r="K2" s="5" t="s">
        <v>192</v>
      </c>
      <c r="L2" s="3">
        <f>D2/(D2-L1)</f>
        <v>1.1947856501502976</v>
      </c>
    </row>
    <row r="3" spans="1:22" x14ac:dyDescent="0.35">
      <c r="A3" s="5" t="s">
        <v>115</v>
      </c>
      <c r="D3" t="s">
        <v>132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N5" s="5" t="s">
        <v>191</v>
      </c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4.0000000000000001E-3</v>
      </c>
      <c r="C6" s="3">
        <f t="shared" ref="C6:C26" si="0">B6*1000</f>
        <v>4</v>
      </c>
      <c r="D6" s="1">
        <v>0.2</v>
      </c>
      <c r="E6">
        <f>D6/300</f>
        <v>6.6666666666666675E-4</v>
      </c>
      <c r="F6" s="2">
        <f>E6*1000</f>
        <v>0.66666666666666674</v>
      </c>
      <c r="G6" s="1">
        <v>11.54</v>
      </c>
      <c r="H6" s="1">
        <v>48.51</v>
      </c>
      <c r="I6" s="1">
        <v>63.88</v>
      </c>
      <c r="K6" s="1">
        <f>35*G6/24-79*H6/600+I6/50</f>
        <v>11.719616666666665</v>
      </c>
      <c r="L6" s="2">
        <f>K6/100</f>
        <v>0.11719616666666666</v>
      </c>
      <c r="M6" s="2">
        <f t="shared" ref="M6:M26" si="1">K6/100*D6</f>
        <v>2.3439233333333333E-2</v>
      </c>
      <c r="N6" s="2">
        <f>M6*D6/(D6-$L$1)</f>
        <v>2.8004859637191196E-2</v>
      </c>
      <c r="O6">
        <f>-LN(($D6-$L$1)/$D6-G6/100)</f>
        <v>0.3263255902986576</v>
      </c>
      <c r="P6">
        <f t="shared" ref="P6:P26" si="2">-LN(($D6-$L$1)/$D6-H6/100)</f>
        <v>1.0444928846710864</v>
      </c>
      <c r="Q6">
        <f>-LN(MAX(($D6-$L$1)/$D6-I6/100,0.001))</f>
        <v>1.618628956372782</v>
      </c>
      <c r="R6" s="2">
        <f>EXP(-2*O6)</f>
        <v>0.52066357217334747</v>
      </c>
      <c r="S6" s="2">
        <f t="shared" ref="S6:T21" si="3">EXP(-2*P6)</f>
        <v>0.12381264674033361</v>
      </c>
      <c r="T6" s="2">
        <f t="shared" si="3"/>
        <v>3.9271433288739804E-2</v>
      </c>
      <c r="U6" s="2">
        <f>SUMPRODUCT({1,5,10},O6:Q6,R6:T6)/(1^2*R6+5^2*S6+10^2*T6)</f>
        <v>0.19251598677403589</v>
      </c>
      <c r="V6" s="2">
        <f>U6*D6</f>
        <v>3.850319735480718E-2</v>
      </c>
    </row>
    <row r="7" spans="1:22" x14ac:dyDescent="0.35">
      <c r="A7">
        <v>55</v>
      </c>
      <c r="B7" s="4">
        <f t="shared" ref="B7:B26" si="4">D7/A7</f>
        <v>3.6363636363636364E-3</v>
      </c>
      <c r="C7" s="3">
        <f t="shared" si="0"/>
        <v>3.6363636363636362</v>
      </c>
      <c r="D7" s="1">
        <v>0.2</v>
      </c>
      <c r="E7">
        <f t="shared" ref="E7:E26" si="5">D7/300</f>
        <v>6.6666666666666675E-4</v>
      </c>
      <c r="F7" s="2">
        <f t="shared" ref="F7:F26" si="6">E7*1000</f>
        <v>0.66666666666666674</v>
      </c>
      <c r="G7" s="1">
        <v>10.97</v>
      </c>
      <c r="H7" s="1">
        <v>47.15</v>
      </c>
      <c r="I7" s="1">
        <v>60.36</v>
      </c>
      <c r="K7" s="1">
        <f t="shared" ref="K7:K26" si="7">35*G7/24-79*H7/600+I7/50</f>
        <v>10.997033333333334</v>
      </c>
      <c r="L7" s="2">
        <f t="shared" ref="L7:L26" si="8">K7/100</f>
        <v>0.10997033333333334</v>
      </c>
      <c r="M7" s="2">
        <f t="shared" si="1"/>
        <v>2.1994066666666669E-2</v>
      </c>
      <c r="N7" s="2">
        <f t="shared" ref="N7:N26" si="9">M7*D7/(D7-$L$1)</f>
        <v>2.6278195241782324E-2</v>
      </c>
      <c r="O7">
        <f t="shared" ref="O7:O26" si="10">-LN(($D7-$L$1)/$D7-G7/100)</f>
        <v>0.31845718835957448</v>
      </c>
      <c r="P7">
        <f t="shared" si="2"/>
        <v>1.0065704999123803</v>
      </c>
      <c r="Q7">
        <f t="shared" ref="Q7:Q26" si="11">-LN(MAX(($D7-$L$1)/$D7-I7/100,0.001))</f>
        <v>1.455129189725046</v>
      </c>
      <c r="R7" s="2">
        <f t="shared" ref="R7:T26" si="12">EXP(-2*O7)</f>
        <v>0.52892196260063484</v>
      </c>
      <c r="S7" s="2">
        <f t="shared" si="3"/>
        <v>0.13356847653175638</v>
      </c>
      <c r="T7" s="2">
        <f t="shared" si="3"/>
        <v>5.4461656278304536E-2</v>
      </c>
      <c r="U7" s="2">
        <f>SUMPRODUCT({1,5,10},O7:Q7,R7:T7)/(1^2*R7+5^2*S7+10^2*T7)</f>
        <v>0.17533867137374609</v>
      </c>
      <c r="V7" s="2">
        <f t="shared" ref="V7:V26" si="13">U7*D7</f>
        <v>3.506773427474922E-2</v>
      </c>
    </row>
    <row r="8" spans="1:22" x14ac:dyDescent="0.35">
      <c r="A8">
        <v>60</v>
      </c>
      <c r="B8" s="4">
        <f t="shared" si="4"/>
        <v>3.3333333333333335E-3</v>
      </c>
      <c r="C8" s="3">
        <f t="shared" si="0"/>
        <v>3.3333333333333335</v>
      </c>
      <c r="D8" s="1">
        <v>0.2</v>
      </c>
      <c r="E8">
        <f t="shared" si="5"/>
        <v>6.6666666666666675E-4</v>
      </c>
      <c r="F8" s="2">
        <f t="shared" si="6"/>
        <v>0.66666666666666674</v>
      </c>
      <c r="G8" s="1">
        <v>11.29</v>
      </c>
      <c r="H8" s="1">
        <v>46.49</v>
      </c>
      <c r="I8" s="1">
        <v>56.7</v>
      </c>
      <c r="K8" s="1">
        <f t="shared" si="7"/>
        <v>11.477399999999999</v>
      </c>
      <c r="L8" s="2">
        <f t="shared" si="8"/>
        <v>0.11477399999999999</v>
      </c>
      <c r="M8" s="2">
        <f t="shared" si="1"/>
        <v>2.2954799999999997E-2</v>
      </c>
      <c r="N8" s="2">
        <f t="shared" si="9"/>
        <v>2.7426065642070049E-2</v>
      </c>
      <c r="O8">
        <f t="shared" si="10"/>
        <v>0.32286691212738966</v>
      </c>
      <c r="P8">
        <f t="shared" si="2"/>
        <v>0.98867269811049763</v>
      </c>
      <c r="Q8">
        <f t="shared" si="11"/>
        <v>1.3094436485884289</v>
      </c>
      <c r="R8" s="2">
        <f t="shared" si="12"/>
        <v>0.52427767323794716</v>
      </c>
      <c r="S8" s="2">
        <f t="shared" si="3"/>
        <v>0.1384362433422997</v>
      </c>
      <c r="T8" s="2">
        <f t="shared" si="3"/>
        <v>7.2883915864045148E-2</v>
      </c>
      <c r="U8" s="2">
        <f>SUMPRODUCT({1,5,10},O8:Q8,R8:T8)/(1^2*R8+5^2*S8+10^2*T8)</f>
        <v>0.16037382433231848</v>
      </c>
      <c r="V8" s="2">
        <f t="shared" si="13"/>
        <v>3.2074764866463698E-2</v>
      </c>
    </row>
    <row r="9" spans="1:22" x14ac:dyDescent="0.35">
      <c r="A9">
        <v>65</v>
      </c>
      <c r="B9" s="4">
        <f t="shared" si="4"/>
        <v>3.0769230769230769E-3</v>
      </c>
      <c r="C9" s="3">
        <f t="shared" si="0"/>
        <v>3.0769230769230771</v>
      </c>
      <c r="D9" s="1">
        <v>0.2</v>
      </c>
      <c r="E9">
        <f t="shared" si="5"/>
        <v>6.6666666666666675E-4</v>
      </c>
      <c r="F9" s="2">
        <f t="shared" si="6"/>
        <v>0.66666666666666674</v>
      </c>
      <c r="G9" s="1">
        <v>8.6</v>
      </c>
      <c r="H9" s="1">
        <v>43.2</v>
      </c>
      <c r="I9" s="1">
        <v>54.62</v>
      </c>
      <c r="K9" s="1">
        <f t="shared" si="7"/>
        <v>7.9460666666666651</v>
      </c>
      <c r="L9" s="2">
        <f t="shared" si="8"/>
        <v>7.9460666666666652E-2</v>
      </c>
      <c r="M9" s="2">
        <f t="shared" si="1"/>
        <v>1.5892133333333332E-2</v>
      </c>
      <c r="N9" s="2">
        <f t="shared" si="9"/>
        <v>1.8987692856941882E-2</v>
      </c>
      <c r="O9">
        <f t="shared" si="10"/>
        <v>0.28638929122704038</v>
      </c>
      <c r="P9">
        <f t="shared" si="2"/>
        <v>0.90394176292620343</v>
      </c>
      <c r="Q9">
        <f t="shared" si="11"/>
        <v>1.2352219700687084</v>
      </c>
      <c r="R9" s="2">
        <f t="shared" si="12"/>
        <v>0.56395626069304072</v>
      </c>
      <c r="S9" s="2">
        <f t="shared" si="3"/>
        <v>0.16400087335243263</v>
      </c>
      <c r="T9" s="2">
        <f t="shared" si="3"/>
        <v>8.4547316721515234E-2</v>
      </c>
      <c r="U9" s="2">
        <f>SUMPRODUCT({1,5,10},O9:Q9,R9:T9)/(1^2*R9+5^2*S9+10^2*T9)</f>
        <v>0.14842117041706995</v>
      </c>
      <c r="V9" s="2">
        <f t="shared" si="13"/>
        <v>2.9684234083413991E-2</v>
      </c>
    </row>
    <row r="10" spans="1:22" x14ac:dyDescent="0.35">
      <c r="A10">
        <v>70</v>
      </c>
      <c r="B10" s="4">
        <f t="shared" si="4"/>
        <v>2.8571428571428571E-3</v>
      </c>
      <c r="C10" s="3">
        <f t="shared" si="0"/>
        <v>2.8571428571428572</v>
      </c>
      <c r="D10" s="1">
        <v>0.2</v>
      </c>
      <c r="E10">
        <f t="shared" si="5"/>
        <v>6.6666666666666675E-4</v>
      </c>
      <c r="F10" s="2">
        <f t="shared" si="6"/>
        <v>0.66666666666666674</v>
      </c>
      <c r="G10" s="1">
        <v>7.56</v>
      </c>
      <c r="H10" s="1">
        <v>40.33</v>
      </c>
      <c r="I10" s="1">
        <v>53.99</v>
      </c>
      <c r="K10" s="1">
        <f t="shared" si="7"/>
        <v>6.7946833333333316</v>
      </c>
      <c r="L10" s="2">
        <f t="shared" si="8"/>
        <v>6.7946833333333317E-2</v>
      </c>
      <c r="M10" s="2">
        <f t="shared" si="1"/>
        <v>1.3589366666666665E-2</v>
      </c>
      <c r="N10" s="2">
        <f t="shared" si="9"/>
        <v>1.6236380287964113E-2</v>
      </c>
      <c r="O10">
        <f t="shared" si="10"/>
        <v>0.27263555725953265</v>
      </c>
      <c r="P10">
        <f t="shared" si="2"/>
        <v>0.83547091180002964</v>
      </c>
      <c r="Q10">
        <f t="shared" si="11"/>
        <v>1.2137867609813102</v>
      </c>
      <c r="R10" s="2">
        <f t="shared" si="12"/>
        <v>0.57968460112177578</v>
      </c>
      <c r="S10" s="2">
        <f t="shared" si="3"/>
        <v>0.18806985357403808</v>
      </c>
      <c r="T10" s="2">
        <f t="shared" si="3"/>
        <v>8.8250711404306639E-2</v>
      </c>
      <c r="U10" s="2">
        <f>SUMPRODUCT({1,5,10},O10:Q10,R10:T10)/(1^2*R10+5^2*S10+10^2*T10)</f>
        <v>0.14283147830988505</v>
      </c>
      <c r="V10" s="2">
        <f t="shared" si="13"/>
        <v>2.856629566197701E-2</v>
      </c>
    </row>
    <row r="11" spans="1:22" x14ac:dyDescent="0.35">
      <c r="A11">
        <v>75</v>
      </c>
      <c r="B11" s="4">
        <f t="shared" si="4"/>
        <v>2.666666666666667E-3</v>
      </c>
      <c r="C11" s="3">
        <f t="shared" si="0"/>
        <v>2.666666666666667</v>
      </c>
      <c r="D11" s="1">
        <v>0.2</v>
      </c>
      <c r="E11">
        <f t="shared" si="5"/>
        <v>6.6666666666666675E-4</v>
      </c>
      <c r="F11" s="2">
        <f t="shared" si="6"/>
        <v>0.66666666666666674</v>
      </c>
      <c r="G11" s="1">
        <v>8.57</v>
      </c>
      <c r="H11" s="1">
        <v>38.74</v>
      </c>
      <c r="I11" s="1">
        <v>51.26</v>
      </c>
      <c r="K11" s="1">
        <f t="shared" si="7"/>
        <v>8.4223499999999998</v>
      </c>
      <c r="L11" s="2">
        <f t="shared" si="8"/>
        <v>8.4223499999999993E-2</v>
      </c>
      <c r="M11" s="2">
        <f t="shared" si="1"/>
        <v>1.6844700000000001E-2</v>
      </c>
      <c r="N11" s="2">
        <f t="shared" si="9"/>
        <v>2.0125805841086718E-2</v>
      </c>
      <c r="O11">
        <f t="shared" si="10"/>
        <v>0.28598988777759549</v>
      </c>
      <c r="P11">
        <f t="shared" si="2"/>
        <v>0.79946323499968119</v>
      </c>
      <c r="Q11">
        <f t="shared" si="11"/>
        <v>1.1258697830284428</v>
      </c>
      <c r="R11" s="2">
        <f t="shared" si="12"/>
        <v>0.56440693282079268</v>
      </c>
      <c r="S11" s="2">
        <f t="shared" si="3"/>
        <v>0.20211337634489254</v>
      </c>
      <c r="T11" s="2">
        <f t="shared" si="3"/>
        <v>0.10521603502973616</v>
      </c>
      <c r="U11" s="2">
        <f>SUMPRODUCT({1,5,10},O11:Q11,R11:T11)/(1^2*R11+5^2*S11+10^2*T11)</f>
        <v>0.13346192431305706</v>
      </c>
      <c r="V11" s="2">
        <f t="shared" si="13"/>
        <v>2.6692384862611412E-2</v>
      </c>
    </row>
    <row r="12" spans="1:22" x14ac:dyDescent="0.35">
      <c r="A12">
        <v>80</v>
      </c>
      <c r="B12" s="4">
        <f t="shared" si="4"/>
        <v>2.5000000000000001E-3</v>
      </c>
      <c r="C12" s="3">
        <f t="shared" si="0"/>
        <v>2.5</v>
      </c>
      <c r="D12" s="1">
        <v>0.2</v>
      </c>
      <c r="E12">
        <f t="shared" si="5"/>
        <v>6.6666666666666675E-4</v>
      </c>
      <c r="F12" s="2">
        <f t="shared" si="6"/>
        <v>0.66666666666666674</v>
      </c>
      <c r="G12" s="1">
        <v>7.63</v>
      </c>
      <c r="H12" s="1">
        <v>38.200000000000003</v>
      </c>
      <c r="I12" s="1">
        <v>51.63</v>
      </c>
      <c r="K12" s="1">
        <f t="shared" si="7"/>
        <v>7.1300166666666662</v>
      </c>
      <c r="L12" s="2">
        <f t="shared" si="8"/>
        <v>7.1300166666666664E-2</v>
      </c>
      <c r="M12" s="2">
        <f t="shared" si="1"/>
        <v>1.4260033333333333E-2</v>
      </c>
      <c r="N12" s="2">
        <f t="shared" si="9"/>
        <v>1.7037683197331583E-2</v>
      </c>
      <c r="O12">
        <f t="shared" si="10"/>
        <v>0.27355537520584972</v>
      </c>
      <c r="P12">
        <f t="shared" si="2"/>
        <v>0.7875233282841777</v>
      </c>
      <c r="Q12">
        <f t="shared" si="11"/>
        <v>1.1373420580437557</v>
      </c>
      <c r="R12" s="2">
        <f t="shared" si="12"/>
        <v>0.5786191728236878</v>
      </c>
      <c r="S12" s="2">
        <f t="shared" si="3"/>
        <v>0.20699789464442805</v>
      </c>
      <c r="T12" s="2">
        <f t="shared" si="3"/>
        <v>0.10282938545412851</v>
      </c>
      <c r="U12" s="2">
        <f>SUMPRODUCT({1,5,10},O12:Q12,R12:T12)/(1^2*R12+5^2*S12+10^2*T12)</f>
        <v>0.13362541134373523</v>
      </c>
      <c r="V12" s="2">
        <f t="shared" si="13"/>
        <v>2.672508226874705E-2</v>
      </c>
    </row>
    <row r="13" spans="1:22" x14ac:dyDescent="0.35">
      <c r="A13">
        <v>85</v>
      </c>
      <c r="B13" s="4">
        <f t="shared" si="4"/>
        <v>2.3529411764705885E-3</v>
      </c>
      <c r="C13" s="3">
        <f t="shared" si="0"/>
        <v>2.3529411764705883</v>
      </c>
      <c r="D13" s="1">
        <v>0.2</v>
      </c>
      <c r="E13">
        <f t="shared" si="5"/>
        <v>6.6666666666666675E-4</v>
      </c>
      <c r="F13" s="2">
        <f t="shared" si="6"/>
        <v>0.66666666666666674</v>
      </c>
      <c r="G13" s="1">
        <v>9.91</v>
      </c>
      <c r="H13" s="1">
        <v>36.28</v>
      </c>
      <c r="I13" s="1">
        <v>49.28</v>
      </c>
      <c r="K13" s="1">
        <f t="shared" si="7"/>
        <v>10.660816666666667</v>
      </c>
      <c r="L13" s="2">
        <f t="shared" si="8"/>
        <v>0.10660816666666667</v>
      </c>
      <c r="M13" s="2">
        <f t="shared" si="1"/>
        <v>2.1321633333333336E-2</v>
      </c>
      <c r="N13" s="2">
        <f t="shared" si="9"/>
        <v>2.5474781544432928E-2</v>
      </c>
      <c r="O13">
        <f t="shared" si="10"/>
        <v>0.30398733309951464</v>
      </c>
      <c r="P13">
        <f t="shared" si="2"/>
        <v>0.74618892276042625</v>
      </c>
      <c r="Q13">
        <f t="shared" si="11"/>
        <v>1.0666189389845007</v>
      </c>
      <c r="R13" s="2">
        <f t="shared" si="12"/>
        <v>0.54445245111453799</v>
      </c>
      <c r="S13" s="2">
        <f t="shared" si="3"/>
        <v>0.22483739082055429</v>
      </c>
      <c r="T13" s="2">
        <f t="shared" si="3"/>
        <v>0.11845313546136631</v>
      </c>
      <c r="U13" s="2">
        <f>SUMPRODUCT({1,5,10},O13:Q13,R13:T13)/(1^2*R13+5^2*S13+10^2*T13)</f>
        <v>0.12591437205973791</v>
      </c>
      <c r="V13" s="2">
        <f t="shared" si="13"/>
        <v>2.5182874411947581E-2</v>
      </c>
    </row>
    <row r="14" spans="1:22" x14ac:dyDescent="0.35">
      <c r="A14">
        <v>90</v>
      </c>
      <c r="B14" s="4">
        <f t="shared" si="4"/>
        <v>2.2222222222222222E-3</v>
      </c>
      <c r="C14" s="3">
        <f t="shared" si="0"/>
        <v>2.2222222222222223</v>
      </c>
      <c r="D14" s="1">
        <v>0.2</v>
      </c>
      <c r="E14">
        <f t="shared" si="5"/>
        <v>6.6666666666666675E-4</v>
      </c>
      <c r="F14" s="2">
        <f t="shared" si="6"/>
        <v>0.66666666666666674</v>
      </c>
      <c r="G14" s="1">
        <v>7.79</v>
      </c>
      <c r="H14" s="1">
        <v>35.409999999999997</v>
      </c>
      <c r="I14" s="1">
        <v>47.56</v>
      </c>
      <c r="K14" s="1">
        <f t="shared" si="7"/>
        <v>7.6492999999999993</v>
      </c>
      <c r="L14" s="2">
        <f t="shared" si="8"/>
        <v>7.6492999999999992E-2</v>
      </c>
      <c r="M14" s="2">
        <f t="shared" si="1"/>
        <v>1.5298599999999999E-2</v>
      </c>
      <c r="N14" s="2">
        <f t="shared" si="9"/>
        <v>1.8278547747389344E-2</v>
      </c>
      <c r="O14">
        <f t="shared" si="10"/>
        <v>0.2756609987241147</v>
      </c>
      <c r="P14">
        <f t="shared" si="2"/>
        <v>0.7280073717493033</v>
      </c>
      <c r="Q14">
        <f t="shared" si="11"/>
        <v>1.0178523255823364</v>
      </c>
      <c r="R14" s="2">
        <f t="shared" si="12"/>
        <v>0.57618758814234405</v>
      </c>
      <c r="S14" s="2">
        <f t="shared" si="3"/>
        <v>0.23316364252536151</v>
      </c>
      <c r="T14" s="2">
        <f t="shared" si="3"/>
        <v>0.1305884307858127</v>
      </c>
      <c r="U14" s="2">
        <f>SUMPRODUCT({1,5,10},O14:Q14,R14:T14)/(1^2*R14+5^2*S14+10^2*T14)</f>
        <v>0.12005443199741199</v>
      </c>
      <c r="V14" s="2">
        <f t="shared" si="13"/>
        <v>2.4010886399482401E-2</v>
      </c>
    </row>
    <row r="15" spans="1:22" x14ac:dyDescent="0.35">
      <c r="A15">
        <v>95</v>
      </c>
      <c r="B15" s="4">
        <f t="shared" si="4"/>
        <v>2.1052631578947368E-3</v>
      </c>
      <c r="C15" s="3">
        <f t="shared" si="0"/>
        <v>2.1052631578947367</v>
      </c>
      <c r="D15" s="1">
        <v>0.2</v>
      </c>
      <c r="E15">
        <f t="shared" si="5"/>
        <v>6.6666666666666675E-4</v>
      </c>
      <c r="F15" s="2">
        <f t="shared" si="6"/>
        <v>0.66666666666666674</v>
      </c>
      <c r="G15" s="1">
        <v>7.72</v>
      </c>
      <c r="H15" s="1">
        <v>32.869999999999997</v>
      </c>
      <c r="I15" s="1">
        <v>50.19</v>
      </c>
      <c r="K15" s="1">
        <f t="shared" si="7"/>
        <v>7.9342499999999996</v>
      </c>
      <c r="L15" s="2">
        <f t="shared" si="8"/>
        <v>7.9342499999999996E-2</v>
      </c>
      <c r="M15" s="2">
        <f t="shared" si="1"/>
        <v>1.5868500000000001E-2</v>
      </c>
      <c r="N15" s="2">
        <f t="shared" si="9"/>
        <v>1.8959456089409996E-2</v>
      </c>
      <c r="O15">
        <f t="shared" si="10"/>
        <v>0.27473924284028012</v>
      </c>
      <c r="P15">
        <f t="shared" si="2"/>
        <v>0.67674205762363848</v>
      </c>
      <c r="Q15">
        <f t="shared" si="11"/>
        <v>1.0934151783123229</v>
      </c>
      <c r="R15" s="2">
        <f t="shared" si="12"/>
        <v>0.57725077644043177</v>
      </c>
      <c r="S15" s="2">
        <f t="shared" si="3"/>
        <v>0.25833860934169511</v>
      </c>
      <c r="T15" s="2">
        <f t="shared" si="3"/>
        <v>0.11227204758622315</v>
      </c>
      <c r="U15" s="2">
        <f>SUMPRODUCT({1,5,10},O15:Q15,R15:T15)/(1^2*R15+5^2*S15+10^2*T15)</f>
        <v>0.12376640568310832</v>
      </c>
      <c r="V15" s="2">
        <f t="shared" si="13"/>
        <v>2.4753281136621664E-2</v>
      </c>
    </row>
    <row r="16" spans="1:22" x14ac:dyDescent="0.35">
      <c r="A16">
        <v>100</v>
      </c>
      <c r="B16" s="4">
        <f t="shared" si="4"/>
        <v>2E-3</v>
      </c>
      <c r="C16" s="3">
        <f t="shared" si="0"/>
        <v>2</v>
      </c>
      <c r="D16" s="1">
        <v>0.2</v>
      </c>
      <c r="E16">
        <f t="shared" si="5"/>
        <v>6.6666666666666675E-4</v>
      </c>
      <c r="F16" s="2">
        <f t="shared" si="6"/>
        <v>0.66666666666666674</v>
      </c>
      <c r="G16" s="1">
        <v>6.55</v>
      </c>
      <c r="H16" s="1">
        <v>30.64</v>
      </c>
      <c r="I16" s="1">
        <v>48.97</v>
      </c>
      <c r="K16" s="1">
        <f t="shared" si="7"/>
        <v>6.4972166666666675</v>
      </c>
      <c r="L16" s="2">
        <f t="shared" si="8"/>
        <v>6.4972166666666678E-2</v>
      </c>
      <c r="M16" s="2">
        <f t="shared" si="1"/>
        <v>1.2994433333333336E-2</v>
      </c>
      <c r="N16" s="2">
        <f t="shared" si="9"/>
        <v>1.552556247850137E-2</v>
      </c>
      <c r="O16">
        <f t="shared" si="10"/>
        <v>0.25945721723088561</v>
      </c>
      <c r="P16">
        <f t="shared" si="2"/>
        <v>0.63380297733914293</v>
      </c>
      <c r="Q16">
        <f t="shared" si="11"/>
        <v>1.0576520904889533</v>
      </c>
      <c r="R16" s="2">
        <f t="shared" si="12"/>
        <v>0.59516628942275884</v>
      </c>
      <c r="S16" s="2">
        <f t="shared" si="3"/>
        <v>0.28150475083792503</v>
      </c>
      <c r="T16" s="2">
        <f t="shared" si="3"/>
        <v>0.12059660078147005</v>
      </c>
      <c r="U16" s="2">
        <f>SUMPRODUCT({1,5,10},O16:Q16,R16:T16)/(1^2*R16+5^2*S16+10^2*T16)</f>
        <v>0.11791351394988878</v>
      </c>
      <c r="V16" s="2">
        <f t="shared" si="13"/>
        <v>2.3582702789977757E-2</v>
      </c>
    </row>
    <row r="17" spans="1:22" x14ac:dyDescent="0.35">
      <c r="A17">
        <v>105</v>
      </c>
      <c r="B17" s="4">
        <f t="shared" si="4"/>
        <v>1.9047619047619048E-3</v>
      </c>
      <c r="C17" s="3">
        <f t="shared" si="0"/>
        <v>1.9047619047619047</v>
      </c>
      <c r="D17" s="1">
        <v>0.2</v>
      </c>
      <c r="E17">
        <f t="shared" si="5"/>
        <v>6.6666666666666675E-4</v>
      </c>
      <c r="F17" s="2">
        <f t="shared" si="6"/>
        <v>0.66666666666666674</v>
      </c>
      <c r="G17" s="1">
        <v>8.59</v>
      </c>
      <c r="H17" s="1">
        <v>30.16</v>
      </c>
      <c r="I17" s="1">
        <v>46.7</v>
      </c>
      <c r="K17" s="1">
        <f t="shared" si="7"/>
        <v>9.4900166666666639</v>
      </c>
      <c r="L17" s="2">
        <f t="shared" si="8"/>
        <v>9.4900166666666633E-2</v>
      </c>
      <c r="M17" s="2">
        <f t="shared" si="1"/>
        <v>1.8980033333333327E-2</v>
      </c>
      <c r="N17" s="2">
        <f t="shared" si="9"/>
        <v>2.267707146604098E-2</v>
      </c>
      <c r="O17">
        <f t="shared" si="10"/>
        <v>0.28625613901831498</v>
      </c>
      <c r="P17">
        <f t="shared" si="2"/>
        <v>0.6247967846323097</v>
      </c>
      <c r="Q17">
        <f t="shared" si="11"/>
        <v>0.99433278220636501</v>
      </c>
      <c r="R17" s="2">
        <f t="shared" si="12"/>
        <v>0.56410646473562476</v>
      </c>
      <c r="S17" s="2">
        <f t="shared" si="3"/>
        <v>0.28662126488195666</v>
      </c>
      <c r="T17" s="2">
        <f t="shared" si="3"/>
        <v>0.13687795844803594</v>
      </c>
      <c r="U17" s="2">
        <f>SUMPRODUCT({1,5,10},O17:Q17,R17:T17)/(1^2*R17+5^2*S17+10^2*T17)</f>
        <v>0.11289408349781183</v>
      </c>
      <c r="V17" s="2">
        <f t="shared" si="13"/>
        <v>2.2578816699562368E-2</v>
      </c>
    </row>
    <row r="18" spans="1:22" x14ac:dyDescent="0.35">
      <c r="A18">
        <v>110</v>
      </c>
      <c r="B18" s="4">
        <f t="shared" si="4"/>
        <v>1.8181818181818182E-3</v>
      </c>
      <c r="C18" s="3">
        <f t="shared" si="0"/>
        <v>1.8181818181818181</v>
      </c>
      <c r="D18" s="1">
        <v>0.2</v>
      </c>
      <c r="E18">
        <f t="shared" si="5"/>
        <v>6.6666666666666675E-4</v>
      </c>
      <c r="F18" s="2">
        <f t="shared" si="6"/>
        <v>0.66666666666666674</v>
      </c>
      <c r="G18" s="1">
        <v>6.6</v>
      </c>
      <c r="H18" s="1">
        <v>28.97</v>
      </c>
      <c r="I18" s="1">
        <v>48.37</v>
      </c>
      <c r="K18" s="1">
        <f t="shared" si="7"/>
        <v>6.7780166666666659</v>
      </c>
      <c r="L18" s="2">
        <f t="shared" si="8"/>
        <v>6.7780166666666655E-2</v>
      </c>
      <c r="M18" s="2">
        <f t="shared" si="1"/>
        <v>1.3556033333333332E-2</v>
      </c>
      <c r="N18" s="2">
        <f t="shared" si="9"/>
        <v>1.6196554099625771E-2</v>
      </c>
      <c r="O18">
        <f t="shared" si="10"/>
        <v>0.26010554051019946</v>
      </c>
      <c r="P18">
        <f t="shared" si="2"/>
        <v>0.60281260782050516</v>
      </c>
      <c r="Q18">
        <f t="shared" si="11"/>
        <v>1.040522039182014</v>
      </c>
      <c r="R18" s="2">
        <f t="shared" si="12"/>
        <v>0.59439506920983898</v>
      </c>
      <c r="S18" s="2">
        <f t="shared" si="3"/>
        <v>0.29950468594945157</v>
      </c>
      <c r="T18" s="2">
        <f t="shared" si="3"/>
        <v>0.12479984333650949</v>
      </c>
      <c r="U18" s="2">
        <f>SUMPRODUCT({1,5,10},O18:Q18,R18:T18)/(1^2*R18+5^2*S18+10^2*T18)</f>
        <v>0.11457551427853419</v>
      </c>
      <c r="V18" s="2">
        <f t="shared" si="13"/>
        <v>2.2915102855706838E-2</v>
      </c>
    </row>
    <row r="19" spans="1:22" x14ac:dyDescent="0.35">
      <c r="A19">
        <v>115</v>
      </c>
      <c r="B19" s="4">
        <f t="shared" si="4"/>
        <v>1.7391304347826088E-3</v>
      </c>
      <c r="C19" s="3">
        <f t="shared" si="0"/>
        <v>1.7391304347826089</v>
      </c>
      <c r="D19" s="1">
        <v>0.2</v>
      </c>
      <c r="E19">
        <f t="shared" si="5"/>
        <v>6.6666666666666675E-4</v>
      </c>
      <c r="F19" s="2">
        <f t="shared" si="6"/>
        <v>0.66666666666666674</v>
      </c>
      <c r="G19" s="1">
        <v>8.5500000000000007</v>
      </c>
      <c r="H19" s="1">
        <v>27.99</v>
      </c>
      <c r="I19" s="1">
        <v>46.22</v>
      </c>
      <c r="K19" s="1">
        <f t="shared" si="7"/>
        <v>9.7078000000000007</v>
      </c>
      <c r="L19" s="2">
        <f t="shared" si="8"/>
        <v>9.7078000000000012E-2</v>
      </c>
      <c r="M19" s="2">
        <f t="shared" si="1"/>
        <v>1.9415600000000005E-2</v>
      </c>
      <c r="N19" s="2">
        <f t="shared" si="9"/>
        <v>2.3197480269058122E-2</v>
      </c>
      <c r="O19">
        <f t="shared" si="10"/>
        <v>0.28572370740773012</v>
      </c>
      <c r="P19">
        <f t="shared" si="2"/>
        <v>0.58506399148759458</v>
      </c>
      <c r="Q19">
        <f t="shared" si="11"/>
        <v>0.98144220637605317</v>
      </c>
      <c r="R19" s="2">
        <f t="shared" si="12"/>
        <v>0.56470748090596057</v>
      </c>
      <c r="S19" s="2">
        <f t="shared" si="3"/>
        <v>0.31032722212268277</v>
      </c>
      <c r="T19" s="2">
        <f t="shared" si="3"/>
        <v>0.14045271249206748</v>
      </c>
      <c r="U19" s="2">
        <f>SUMPRODUCT({1,5,10},O19:Q19,R19:T19)/(1^2*R19+5^2*S19+10^2*T19)</f>
        <v>0.10942424455528638</v>
      </c>
      <c r="V19" s="2">
        <f t="shared" si="13"/>
        <v>2.1884848911057277E-2</v>
      </c>
    </row>
    <row r="20" spans="1:22" x14ac:dyDescent="0.35">
      <c r="A20">
        <v>120</v>
      </c>
      <c r="B20" s="4">
        <f t="shared" si="4"/>
        <v>1.6666666666666668E-3</v>
      </c>
      <c r="C20" s="3">
        <f t="shared" si="0"/>
        <v>1.6666666666666667</v>
      </c>
      <c r="D20" s="1">
        <v>0.2</v>
      </c>
      <c r="E20">
        <f t="shared" si="5"/>
        <v>6.6666666666666675E-4</v>
      </c>
      <c r="F20" s="2">
        <f t="shared" si="6"/>
        <v>0.66666666666666674</v>
      </c>
      <c r="G20" s="1">
        <v>6.64</v>
      </c>
      <c r="H20" s="1">
        <v>26.28</v>
      </c>
      <c r="I20" s="1">
        <v>47.17</v>
      </c>
      <c r="K20" s="1">
        <f t="shared" si="7"/>
        <v>7.1665333333333319</v>
      </c>
      <c r="L20" s="2">
        <f t="shared" si="8"/>
        <v>7.1665333333333317E-2</v>
      </c>
      <c r="M20" s="2">
        <f t="shared" si="1"/>
        <v>1.4333066666666665E-2</v>
      </c>
      <c r="N20" s="2">
        <f t="shared" si="9"/>
        <v>1.7124942375980889E-2</v>
      </c>
      <c r="O20">
        <f t="shared" si="10"/>
        <v>0.26062450193640985</v>
      </c>
      <c r="P20">
        <f t="shared" si="2"/>
        <v>0.55482938843325635</v>
      </c>
      <c r="Q20">
        <f t="shared" si="11"/>
        <v>1.0071178899237216</v>
      </c>
      <c r="R20" s="2">
        <f t="shared" si="12"/>
        <v>0.59377845303950294</v>
      </c>
      <c r="S20" s="2">
        <f t="shared" si="3"/>
        <v>0.32967143340454497</v>
      </c>
      <c r="T20" s="2">
        <f t="shared" si="3"/>
        <v>0.13342232844658833</v>
      </c>
      <c r="U20" s="2">
        <f>SUMPRODUCT({1,5,10},O20:Q20,R20:T20)/(1^2*R20+5^2*S20+10^2*T20)</f>
        <v>0.10880387880593852</v>
      </c>
      <c r="V20" s="2">
        <f t="shared" si="13"/>
        <v>2.1760775761187706E-2</v>
      </c>
    </row>
    <row r="21" spans="1:22" x14ac:dyDescent="0.35">
      <c r="A21">
        <v>125</v>
      </c>
      <c r="B21" s="4">
        <f t="shared" si="4"/>
        <v>1.6000000000000001E-3</v>
      </c>
      <c r="C21" s="3">
        <f t="shared" si="0"/>
        <v>1.6</v>
      </c>
      <c r="D21" s="1">
        <v>0.2</v>
      </c>
      <c r="E21">
        <f t="shared" si="5"/>
        <v>6.6666666666666675E-4</v>
      </c>
      <c r="F21" s="2">
        <f t="shared" si="6"/>
        <v>0.66666666666666674</v>
      </c>
      <c r="G21" s="1">
        <v>7.22</v>
      </c>
      <c r="H21" s="1">
        <v>25.96</v>
      </c>
      <c r="I21" s="1">
        <v>44.39</v>
      </c>
      <c r="K21" s="1">
        <f t="shared" si="7"/>
        <v>7.9989000000000008</v>
      </c>
      <c r="L21" s="2">
        <f t="shared" si="8"/>
        <v>7.9989000000000005E-2</v>
      </c>
      <c r="M21" s="2">
        <f t="shared" si="1"/>
        <v>1.5997800000000003E-2</v>
      </c>
      <c r="N21" s="2">
        <f t="shared" si="9"/>
        <v>1.9113941873974433E-2</v>
      </c>
      <c r="O21">
        <f t="shared" si="10"/>
        <v>0.26817986554532225</v>
      </c>
      <c r="P21">
        <f t="shared" si="2"/>
        <v>0.54927160137644904</v>
      </c>
      <c r="Q21">
        <f t="shared" si="11"/>
        <v>0.93376702424106495</v>
      </c>
      <c r="R21" s="2">
        <f t="shared" si="12"/>
        <v>0.58487347856963134</v>
      </c>
      <c r="S21" s="2">
        <f t="shared" si="3"/>
        <v>0.33335636276723279</v>
      </c>
      <c r="T21" s="2">
        <f t="shared" si="3"/>
        <v>0.15450419228493781</v>
      </c>
      <c r="U21" s="2">
        <f>SUMPRODUCT({1,5,10},O21:Q21,R21:T21)/(1^2*R21+5^2*S21+10^2*T21)</f>
        <v>0.10320717225761916</v>
      </c>
      <c r="V21" s="2">
        <f t="shared" si="13"/>
        <v>2.0641434451523832E-2</v>
      </c>
    </row>
    <row r="22" spans="1:22" x14ac:dyDescent="0.35">
      <c r="A22">
        <v>130</v>
      </c>
      <c r="B22" s="4">
        <f t="shared" si="4"/>
        <v>1.5384615384615385E-3</v>
      </c>
      <c r="C22" s="3">
        <f t="shared" si="0"/>
        <v>1.5384615384615385</v>
      </c>
      <c r="D22" s="1">
        <v>0.2</v>
      </c>
      <c r="E22">
        <f t="shared" si="5"/>
        <v>6.6666666666666675E-4</v>
      </c>
      <c r="F22" s="2">
        <f t="shared" si="6"/>
        <v>0.66666666666666674</v>
      </c>
      <c r="G22" s="1">
        <v>8.73</v>
      </c>
      <c r="H22" s="1">
        <v>25.46</v>
      </c>
      <c r="I22" s="1">
        <v>45.45</v>
      </c>
      <c r="K22" s="1">
        <f t="shared" si="7"/>
        <v>10.288016666666669</v>
      </c>
      <c r="L22" s="2">
        <f t="shared" si="8"/>
        <v>0.10288016666666669</v>
      </c>
      <c r="M22" s="2">
        <f t="shared" si="1"/>
        <v>2.0576033333333341E-2</v>
      </c>
      <c r="N22" s="2">
        <f t="shared" si="9"/>
        <v>2.4583949363680871E-2</v>
      </c>
      <c r="O22">
        <f t="shared" si="10"/>
        <v>0.28812188526198562</v>
      </c>
      <c r="P22">
        <f t="shared" si="2"/>
        <v>0.54064892880606241</v>
      </c>
      <c r="Q22">
        <f t="shared" si="11"/>
        <v>0.96110450346701504</v>
      </c>
      <c r="R22" s="2">
        <f t="shared" si="12"/>
        <v>0.56200542813944876</v>
      </c>
      <c r="S22" s="2">
        <f t="shared" si="12"/>
        <v>0.33915506489643227</v>
      </c>
      <c r="T22" s="2">
        <f t="shared" si="12"/>
        <v>0.14628346377103477</v>
      </c>
      <c r="U22" s="2">
        <f>SUMPRODUCT({1,5,10},O22:Q22,R22:T22)/(1^2*R22+5^2*S22+10^2*T22)</f>
        <v>0.10497520617900832</v>
      </c>
      <c r="V22" s="2">
        <f t="shared" si="13"/>
        <v>2.0995041235801665E-2</v>
      </c>
    </row>
    <row r="23" spans="1:22" x14ac:dyDescent="0.35">
      <c r="A23">
        <v>135</v>
      </c>
      <c r="B23" s="4">
        <f t="shared" si="4"/>
        <v>1.4814814814814816E-3</v>
      </c>
      <c r="C23" s="3">
        <f t="shared" si="0"/>
        <v>1.4814814814814816</v>
      </c>
      <c r="D23" s="1">
        <v>0.2</v>
      </c>
      <c r="E23">
        <f t="shared" si="5"/>
        <v>6.6666666666666675E-4</v>
      </c>
      <c r="F23" s="2">
        <f t="shared" si="6"/>
        <v>0.66666666666666674</v>
      </c>
      <c r="G23" s="1">
        <v>7.5</v>
      </c>
      <c r="H23" s="1">
        <v>24.05</v>
      </c>
      <c r="I23" s="1">
        <v>43.61</v>
      </c>
      <c r="K23" s="1">
        <f t="shared" si="7"/>
        <v>8.6431166666666659</v>
      </c>
      <c r="L23" s="2">
        <f t="shared" si="8"/>
        <v>8.6431166666666656E-2</v>
      </c>
      <c r="M23" s="2">
        <f t="shared" si="1"/>
        <v>1.7286233333333331E-2</v>
      </c>
      <c r="N23" s="2">
        <f t="shared" si="9"/>
        <v>2.0653343531816411E-2</v>
      </c>
      <c r="O23">
        <f t="shared" si="10"/>
        <v>0.27184781471577896</v>
      </c>
      <c r="P23">
        <f t="shared" si="2"/>
        <v>0.51672597512027896</v>
      </c>
      <c r="Q23">
        <f t="shared" si="11"/>
        <v>0.91411756261803312</v>
      </c>
      <c r="R23" s="2">
        <f t="shared" si="12"/>
        <v>0.58059860537727981</v>
      </c>
      <c r="S23" s="2">
        <f t="shared" si="12"/>
        <v>0.35577671490077495</v>
      </c>
      <c r="T23" s="2">
        <f t="shared" si="12"/>
        <v>0.16069692760648907</v>
      </c>
      <c r="U23" s="2">
        <f>SUMPRODUCT({1,5,10},O23:Q23,R23:T23)/(1^2*R23+5^2*S23+10^2*T23)</f>
        <v>9.9667943988830027E-2</v>
      </c>
      <c r="V23" s="2">
        <f t="shared" si="13"/>
        <v>1.9933588797766008E-2</v>
      </c>
    </row>
    <row r="24" spans="1:22" x14ac:dyDescent="0.35">
      <c r="A24">
        <v>140</v>
      </c>
      <c r="B24" s="4">
        <f t="shared" si="4"/>
        <v>1.4285714285714286E-3</v>
      </c>
      <c r="C24" s="3">
        <f t="shared" si="0"/>
        <v>1.4285714285714286</v>
      </c>
      <c r="D24" s="1">
        <v>0.2</v>
      </c>
      <c r="E24">
        <f t="shared" si="5"/>
        <v>6.6666666666666675E-4</v>
      </c>
      <c r="F24" s="2">
        <f t="shared" si="6"/>
        <v>0.66666666666666674</v>
      </c>
      <c r="G24" s="1">
        <v>8.17</v>
      </c>
      <c r="H24" s="1">
        <v>25.17</v>
      </c>
      <c r="I24" s="1">
        <v>40.630000000000003</v>
      </c>
      <c r="K24" s="1">
        <f t="shared" si="7"/>
        <v>9.4131333333333327</v>
      </c>
      <c r="L24" s="2">
        <f t="shared" si="8"/>
        <v>9.4131333333333331E-2</v>
      </c>
      <c r="M24" s="2">
        <f t="shared" si="1"/>
        <v>1.8826266666666668E-2</v>
      </c>
      <c r="N24" s="2">
        <f t="shared" si="9"/>
        <v>2.249335325923621E-2</v>
      </c>
      <c r="O24">
        <f t="shared" si="10"/>
        <v>0.28067969585606772</v>
      </c>
      <c r="P24">
        <f t="shared" si="2"/>
        <v>0.53568163596709717</v>
      </c>
      <c r="Q24">
        <f t="shared" si="11"/>
        <v>0.84241264900734369</v>
      </c>
      <c r="R24" s="2">
        <f t="shared" si="12"/>
        <v>0.57043309452415236</v>
      </c>
      <c r="S24" s="2">
        <f t="shared" si="12"/>
        <v>0.34254122213136801</v>
      </c>
      <c r="T24" s="2">
        <f t="shared" si="12"/>
        <v>0.18547683229651826</v>
      </c>
      <c r="U24" s="2">
        <f>SUMPRODUCT({1,5,10},O24:Q24,R24:T24)/(1^2*R24+5^2*S24+10^2*T24)</f>
        <v>9.5372016943054444E-2</v>
      </c>
      <c r="V24" s="2">
        <f t="shared" si="13"/>
        <v>1.907440338861089E-2</v>
      </c>
    </row>
    <row r="25" spans="1:22" x14ac:dyDescent="0.35">
      <c r="A25">
        <v>145</v>
      </c>
      <c r="B25" s="4">
        <f t="shared" si="4"/>
        <v>1.3793103448275863E-3</v>
      </c>
      <c r="C25" s="3">
        <f t="shared" si="0"/>
        <v>1.3793103448275863</v>
      </c>
      <c r="D25" s="1">
        <v>0.2</v>
      </c>
      <c r="E25">
        <f t="shared" si="5"/>
        <v>6.6666666666666675E-4</v>
      </c>
      <c r="F25" s="2">
        <f t="shared" si="6"/>
        <v>0.66666666666666674</v>
      </c>
      <c r="G25" s="1">
        <v>10.199999999999999</v>
      </c>
      <c r="H25" s="1">
        <v>25.44</v>
      </c>
      <c r="I25" s="1">
        <v>38.270000000000003</v>
      </c>
      <c r="K25" s="1">
        <f t="shared" si="7"/>
        <v>12.290799999999999</v>
      </c>
      <c r="L25" s="2">
        <f t="shared" si="8"/>
        <v>0.12290799999999999</v>
      </c>
      <c r="M25" s="2">
        <f t="shared" si="1"/>
        <v>2.4581599999999999E-2</v>
      </c>
      <c r="N25" s="2">
        <f t="shared" si="9"/>
        <v>2.9369742937734554E-2</v>
      </c>
      <c r="O25">
        <f t="shared" si="10"/>
        <v>0.30792530723004546</v>
      </c>
      <c r="P25">
        <f t="shared" si="2"/>
        <v>0.54030556360466897</v>
      </c>
      <c r="Q25">
        <f t="shared" si="11"/>
        <v>0.78906307534866016</v>
      </c>
      <c r="R25" s="2">
        <f t="shared" si="12"/>
        <v>0.54018121387960216</v>
      </c>
      <c r="S25" s="2">
        <f t="shared" si="12"/>
        <v>0.33938805298160019</v>
      </c>
      <c r="T25" s="2">
        <f t="shared" si="12"/>
        <v>0.20636142634634011</v>
      </c>
      <c r="U25" s="2">
        <f>SUMPRODUCT({1,5,10},O25:Q25,R25:T25)/(1^2*R25+5^2*S25+10^2*T25)</f>
        <v>9.1417054323648231E-2</v>
      </c>
      <c r="V25" s="2">
        <f t="shared" si="13"/>
        <v>1.8283410864729645E-2</v>
      </c>
    </row>
    <row r="26" spans="1:22" x14ac:dyDescent="0.35">
      <c r="A26">
        <v>150</v>
      </c>
      <c r="B26" s="4">
        <f t="shared" si="4"/>
        <v>1.3333333333333335E-3</v>
      </c>
      <c r="C26" s="3">
        <f t="shared" si="0"/>
        <v>1.3333333333333335</v>
      </c>
      <c r="D26" s="1">
        <v>0.2</v>
      </c>
      <c r="E26">
        <f t="shared" si="5"/>
        <v>6.6666666666666675E-4</v>
      </c>
      <c r="F26" s="2">
        <f t="shared" si="6"/>
        <v>0.66666666666666674</v>
      </c>
      <c r="G26" s="1">
        <v>9.94</v>
      </c>
      <c r="H26" s="1">
        <v>23.12</v>
      </c>
      <c r="I26" s="1">
        <v>36.64</v>
      </c>
      <c r="K26" s="1">
        <f t="shared" si="7"/>
        <v>12.184499999999998</v>
      </c>
      <c r="L26" s="2">
        <f t="shared" si="8"/>
        <v>0.12184499999999998</v>
      </c>
      <c r="M26" s="2">
        <f t="shared" si="1"/>
        <v>2.4368999999999998E-2</v>
      </c>
      <c r="N26" s="2">
        <f t="shared" si="9"/>
        <v>2.9115731508512602E-2</v>
      </c>
      <c r="O26">
        <f t="shared" si="10"/>
        <v>0.3043939913405122</v>
      </c>
      <c r="P26">
        <f t="shared" si="2"/>
        <v>0.50125455142297659</v>
      </c>
      <c r="Q26">
        <f t="shared" si="11"/>
        <v>0.7538101006548481</v>
      </c>
      <c r="R26" s="2">
        <f t="shared" si="12"/>
        <v>0.54400981898678591</v>
      </c>
      <c r="S26" s="2">
        <f t="shared" si="12"/>
        <v>0.36695755086108617</v>
      </c>
      <c r="T26" s="2">
        <f t="shared" si="12"/>
        <v>0.22143632528753063</v>
      </c>
      <c r="U26" s="2">
        <f>SUMPRODUCT({1,5,10},O26:Q26,R26:T26)/(1^2*R26+5^2*S26+10^2*T26)</f>
        <v>8.6452031652039268E-2</v>
      </c>
      <c r="V26" s="2">
        <f t="shared" si="13"/>
        <v>1.7290406330407855E-2</v>
      </c>
    </row>
  </sheetData>
  <pageMargins left="0.7" right="0.7" top="0.75" bottom="0.75" header="0.3" footer="0.3"/>
  <pageSetup scale="5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K2" sqref="K2:L2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  <c r="K1" s="5" t="s">
        <v>54</v>
      </c>
      <c r="L1">
        <f>'Table S17'!D21</f>
        <v>3.2605957416009246E-2</v>
      </c>
    </row>
    <row r="2" spans="1:22" x14ac:dyDescent="0.35">
      <c r="A2" s="5" t="s">
        <v>0</v>
      </c>
      <c r="D2">
        <v>0.35</v>
      </c>
      <c r="K2" s="5" t="s">
        <v>192</v>
      </c>
      <c r="L2" s="3">
        <f>D2/(D2-L1)</f>
        <v>1.1027302124216174</v>
      </c>
    </row>
    <row r="3" spans="1:22" x14ac:dyDescent="0.35">
      <c r="A3" s="5" t="s">
        <v>115</v>
      </c>
      <c r="D3" t="s">
        <v>133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N5" s="5" t="s">
        <v>191</v>
      </c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6.9999999999999993E-3</v>
      </c>
      <c r="C6" s="3">
        <f t="shared" ref="C6:C26" si="0">B6*1000</f>
        <v>6.9999999999999991</v>
      </c>
      <c r="D6" s="1">
        <v>0.35</v>
      </c>
      <c r="E6">
        <f>D6/300</f>
        <v>1.1666666666666665E-3</v>
      </c>
      <c r="F6" s="3">
        <f>E6*1000</f>
        <v>1.1666666666666665</v>
      </c>
      <c r="G6" s="1">
        <v>23.42</v>
      </c>
      <c r="H6" s="1">
        <v>57.56</v>
      </c>
      <c r="I6" s="1">
        <v>73.849999999999994</v>
      </c>
      <c r="K6" s="1">
        <f>35*G6/24-79*H6/600+I6/50</f>
        <v>28.052433333333337</v>
      </c>
      <c r="L6" s="2">
        <f>K6/100</f>
        <v>0.28052433333333338</v>
      </c>
      <c r="M6" s="2">
        <f t="shared" ref="M6:M26" si="1">K6/100*D6</f>
        <v>9.8183516666666679E-2</v>
      </c>
      <c r="N6" s="2">
        <f>M6*D6/(D6-$L$1)</f>
        <v>0.10826993019013476</v>
      </c>
      <c r="O6">
        <f>-LN(($D6-$L$1)/$D6-G6/100)</f>
        <v>0.39654482985150813</v>
      </c>
      <c r="P6">
        <f t="shared" ref="P6:P26" si="2">-LN(($D6-$L$1)/$D6-H6/100)</f>
        <v>1.1049117235043486</v>
      </c>
      <c r="Q6">
        <f>-LN(MAX(($D6-$L$1)/$D6-I6/100,0.001))</f>
        <v>1.7817688124441562</v>
      </c>
      <c r="R6" s="2">
        <f>EXP(-2*O6)</f>
        <v>0.45244473327827495</v>
      </c>
      <c r="S6" s="2">
        <f t="shared" ref="S6:T21" si="3">EXP(-2*P6)</f>
        <v>0.10972001820299249</v>
      </c>
      <c r="T6" s="2">
        <f t="shared" si="3"/>
        <v>2.8338396563380552E-2</v>
      </c>
      <c r="U6" s="2">
        <f>SUMPRODUCT({1,5,10},O6:Q6,R6:T6)/(1^2*R6+5^2*S6+10^2*T6)</f>
        <v>0.21403765736866553</v>
      </c>
      <c r="V6" s="2">
        <f>U6*D6</f>
        <v>7.4913180079032929E-2</v>
      </c>
    </row>
    <row r="7" spans="1:22" x14ac:dyDescent="0.35">
      <c r="A7">
        <v>55</v>
      </c>
      <c r="B7" s="4">
        <f t="shared" ref="B7:B26" si="4">D7/A7</f>
        <v>6.363636363636363E-3</v>
      </c>
      <c r="C7" s="3">
        <f t="shared" si="0"/>
        <v>6.3636363636363633</v>
      </c>
      <c r="D7" s="1">
        <v>0.35</v>
      </c>
      <c r="E7">
        <f t="shared" ref="E7:E26" si="5">D7/300</f>
        <v>1.1666666666666665E-3</v>
      </c>
      <c r="F7" s="3">
        <f t="shared" ref="F7:F26" si="6">E7*1000</f>
        <v>1.1666666666666665</v>
      </c>
      <c r="G7" s="1">
        <v>23.24</v>
      </c>
      <c r="H7" s="1">
        <v>57.1</v>
      </c>
      <c r="I7" s="1">
        <v>72.400000000000006</v>
      </c>
      <c r="K7" s="1">
        <f t="shared" ref="K7:K26" si="7">35*G7/24-79*H7/600+I7/50</f>
        <v>27.8215</v>
      </c>
      <c r="L7" s="2">
        <f t="shared" ref="L7:L26" si="8">K7/100</f>
        <v>0.27821499999999999</v>
      </c>
      <c r="M7" s="2">
        <f t="shared" si="1"/>
        <v>9.7375249999999997E-2</v>
      </c>
      <c r="N7" s="2">
        <f t="shared" ref="N7:N26" si="9">M7*D7/(D7-$L$1)</f>
        <v>0.10737863011710809</v>
      </c>
      <c r="O7">
        <f t="shared" ref="O7:O26" si="10">-LN(($D7-$L$1)/$D7-G7/100)</f>
        <v>0.39387238167301258</v>
      </c>
      <c r="P7">
        <f t="shared" si="2"/>
        <v>1.0911200606286002</v>
      </c>
      <c r="Q7">
        <f t="shared" ref="Q7:Q26" si="11">-LN(MAX(($D7-$L$1)/$D7-I7/100,0.001))</f>
        <v>1.6991431600815752</v>
      </c>
      <c r="R7" s="2">
        <f t="shared" ref="R7:T26" si="12">EXP(-2*O7)</f>
        <v>0.45486947771628172</v>
      </c>
      <c r="S7" s="2">
        <f t="shared" si="3"/>
        <v>0.11278858732234306</v>
      </c>
      <c r="T7" s="2">
        <f t="shared" si="3"/>
        <v>3.3430510091768305E-2</v>
      </c>
      <c r="U7" s="2">
        <f>SUMPRODUCT({1,5,10},O7:Q7,R7:T7)/(1^2*R7+5^2*S7+10^2*T7)</f>
        <v>0.20589261365097675</v>
      </c>
      <c r="V7" s="2">
        <f t="shared" ref="V7:V26" si="13">U7*D7</f>
        <v>7.2062414777841852E-2</v>
      </c>
    </row>
    <row r="8" spans="1:22" x14ac:dyDescent="0.35">
      <c r="A8">
        <v>60</v>
      </c>
      <c r="B8" s="4">
        <f t="shared" si="4"/>
        <v>5.8333333333333327E-3</v>
      </c>
      <c r="C8" s="3">
        <f t="shared" si="0"/>
        <v>5.833333333333333</v>
      </c>
      <c r="D8" s="1">
        <v>0.35</v>
      </c>
      <c r="E8">
        <f t="shared" si="5"/>
        <v>1.1666666666666665E-3</v>
      </c>
      <c r="F8" s="3">
        <f t="shared" si="6"/>
        <v>1.1666666666666665</v>
      </c>
      <c r="G8" s="1">
        <v>22.98</v>
      </c>
      <c r="H8" s="1">
        <v>54.99</v>
      </c>
      <c r="I8" s="1">
        <v>71.650000000000006</v>
      </c>
      <c r="K8" s="1">
        <f t="shared" si="7"/>
        <v>27.705150000000003</v>
      </c>
      <c r="L8" s="2">
        <f t="shared" si="8"/>
        <v>0.27705150000000001</v>
      </c>
      <c r="M8" s="2">
        <f t="shared" si="1"/>
        <v>9.6968024999999999E-2</v>
      </c>
      <c r="N8" s="2">
        <f t="shared" si="9"/>
        <v>0.10692957080635472</v>
      </c>
      <c r="O8">
        <f t="shared" si="10"/>
        <v>0.39002474391371961</v>
      </c>
      <c r="P8">
        <f t="shared" si="2"/>
        <v>1.0301872376887884</v>
      </c>
      <c r="Q8">
        <f t="shared" si="11"/>
        <v>1.6589426931212428</v>
      </c>
      <c r="R8" s="2">
        <f t="shared" si="12"/>
        <v>0.45838332634895823</v>
      </c>
      <c r="S8" s="2">
        <f t="shared" si="3"/>
        <v>0.12740625045675566</v>
      </c>
      <c r="T8" s="2">
        <f t="shared" si="3"/>
        <v>3.6229361916796508E-2</v>
      </c>
      <c r="U8" s="2">
        <f>SUMPRODUCT({1,5,10},O8:Q8,R8:T8)/(1^2*R8+5^2*S8+10^2*T8)</f>
        <v>0.19762904349452914</v>
      </c>
      <c r="V8" s="2">
        <f t="shared" si="13"/>
        <v>6.9170165223085195E-2</v>
      </c>
    </row>
    <row r="9" spans="1:22" x14ac:dyDescent="0.35">
      <c r="A9">
        <v>65</v>
      </c>
      <c r="B9" s="4">
        <f t="shared" si="4"/>
        <v>5.3846153846153844E-3</v>
      </c>
      <c r="C9" s="3">
        <f t="shared" si="0"/>
        <v>5.3846153846153841</v>
      </c>
      <c r="D9" s="1">
        <v>0.35</v>
      </c>
      <c r="E9">
        <f t="shared" si="5"/>
        <v>1.1666666666666665E-3</v>
      </c>
      <c r="F9" s="3">
        <f t="shared" si="6"/>
        <v>1.1666666666666665</v>
      </c>
      <c r="G9" s="1">
        <v>22.72</v>
      </c>
      <c r="H9" s="1">
        <v>53.59</v>
      </c>
      <c r="I9" s="1">
        <v>71.52</v>
      </c>
      <c r="K9" s="1">
        <f t="shared" si="7"/>
        <v>27.507716666666663</v>
      </c>
      <c r="L9" s="2">
        <f t="shared" si="8"/>
        <v>0.27507716666666665</v>
      </c>
      <c r="M9" s="2">
        <f t="shared" si="1"/>
        <v>9.6277008333333317E-2</v>
      </c>
      <c r="N9" s="2">
        <f t="shared" si="9"/>
        <v>0.10616756585073449</v>
      </c>
      <c r="O9">
        <f t="shared" si="10"/>
        <v>0.38619185374548937</v>
      </c>
      <c r="P9">
        <f t="shared" si="2"/>
        <v>0.99171462652044351</v>
      </c>
      <c r="Q9">
        <f t="shared" si="11"/>
        <v>1.6521360320866769</v>
      </c>
      <c r="R9" s="2">
        <f t="shared" si="12"/>
        <v>0.46191069498163473</v>
      </c>
      <c r="S9" s="2">
        <f t="shared" si="3"/>
        <v>0.13759657386347496</v>
      </c>
      <c r="T9" s="2">
        <f t="shared" si="3"/>
        <v>3.6725936233134755E-2</v>
      </c>
      <c r="U9" s="2">
        <f>SUMPRODUCT({1,5,10},O9:Q9,R9:T9)/(1^2*R9+5^2*S9+10^2*T9)</f>
        <v>0.1937351646918804</v>
      </c>
      <c r="V9" s="2">
        <f t="shared" si="13"/>
        <v>6.7807307642158129E-2</v>
      </c>
    </row>
    <row r="10" spans="1:22" x14ac:dyDescent="0.35">
      <c r="A10">
        <v>70</v>
      </c>
      <c r="B10" s="4">
        <f t="shared" si="4"/>
        <v>5.0000000000000001E-3</v>
      </c>
      <c r="C10" s="3">
        <f t="shared" si="0"/>
        <v>5</v>
      </c>
      <c r="D10" s="1">
        <v>0.35</v>
      </c>
      <c r="E10">
        <f t="shared" si="5"/>
        <v>1.1666666666666665E-3</v>
      </c>
      <c r="F10" s="3">
        <f t="shared" si="6"/>
        <v>1.1666666666666665</v>
      </c>
      <c r="G10" s="1">
        <v>22.32</v>
      </c>
      <c r="H10" s="1">
        <v>54.07</v>
      </c>
      <c r="I10" s="1">
        <v>70.599999999999994</v>
      </c>
      <c r="K10" s="1">
        <f t="shared" si="7"/>
        <v>26.842783333333337</v>
      </c>
      <c r="L10" s="2">
        <f t="shared" si="8"/>
        <v>0.26842783333333337</v>
      </c>
      <c r="M10" s="2">
        <f t="shared" si="1"/>
        <v>9.394974166666667E-2</v>
      </c>
      <c r="N10" s="2">
        <f t="shared" si="9"/>
        <v>0.10360121858503943</v>
      </c>
      <c r="O10">
        <f t="shared" si="10"/>
        <v>0.38032363773018923</v>
      </c>
      <c r="P10">
        <f t="shared" si="2"/>
        <v>1.0047391727587145</v>
      </c>
      <c r="Q10">
        <f t="shared" si="11"/>
        <v>1.6052461020174438</v>
      </c>
      <c r="R10" s="2">
        <f t="shared" si="12"/>
        <v>0.46736381595498311</v>
      </c>
      <c r="S10" s="2">
        <f t="shared" si="3"/>
        <v>0.13405858869545695</v>
      </c>
      <c r="T10" s="2">
        <f t="shared" si="3"/>
        <v>4.0336754471835976E-2</v>
      </c>
      <c r="U10" s="2">
        <f>SUMPRODUCT({1,5,10},O10:Q10,R10:T10)/(1^2*R10+5^2*S10+10^2*T10)</f>
        <v>0.19085928090190216</v>
      </c>
      <c r="V10" s="2">
        <f t="shared" si="13"/>
        <v>6.6800748315665751E-2</v>
      </c>
    </row>
    <row r="11" spans="1:22" x14ac:dyDescent="0.35">
      <c r="A11">
        <v>75</v>
      </c>
      <c r="B11" s="4">
        <f t="shared" si="4"/>
        <v>4.6666666666666662E-3</v>
      </c>
      <c r="C11" s="3">
        <f t="shared" si="0"/>
        <v>4.6666666666666661</v>
      </c>
      <c r="D11" s="1">
        <v>0.35</v>
      </c>
      <c r="E11">
        <f t="shared" si="5"/>
        <v>1.1666666666666665E-3</v>
      </c>
      <c r="F11" s="3">
        <f t="shared" si="6"/>
        <v>1.1666666666666665</v>
      </c>
      <c r="G11" s="1">
        <v>21.87</v>
      </c>
      <c r="H11" s="1">
        <v>52.55</v>
      </c>
      <c r="I11" s="1">
        <v>69.28</v>
      </c>
      <c r="K11" s="1">
        <f t="shared" si="7"/>
        <v>26.360266666666668</v>
      </c>
      <c r="L11" s="2">
        <f t="shared" si="8"/>
        <v>0.26360266666666665</v>
      </c>
      <c r="M11" s="2">
        <f t="shared" si="1"/>
        <v>9.2260933333333323E-2</v>
      </c>
      <c r="N11" s="2">
        <f t="shared" si="9"/>
        <v>0.10173891861288334</v>
      </c>
      <c r="O11">
        <f t="shared" si="10"/>
        <v>0.37376279656982953</v>
      </c>
      <c r="P11">
        <f t="shared" si="2"/>
        <v>0.9640635942905974</v>
      </c>
      <c r="Q11">
        <f t="shared" si="11"/>
        <v>1.5415917971008419</v>
      </c>
      <c r="R11" s="2">
        <f t="shared" si="12"/>
        <v>0.47353682704999989</v>
      </c>
      <c r="S11" s="2">
        <f t="shared" si="3"/>
        <v>0.14542028839418072</v>
      </c>
      <c r="T11" s="2">
        <f t="shared" si="3"/>
        <v>4.5813173683885565E-2</v>
      </c>
      <c r="U11" s="2">
        <f>SUMPRODUCT({1,5,10},O11:Q11,R11:T11)/(1^2*R11+5^2*S11+10^2*T11)</f>
        <v>0.18229559530801498</v>
      </c>
      <c r="V11" s="2">
        <f t="shared" si="13"/>
        <v>6.3803458357805237E-2</v>
      </c>
    </row>
    <row r="12" spans="1:22" x14ac:dyDescent="0.35">
      <c r="A12">
        <v>80</v>
      </c>
      <c r="B12" s="4">
        <f t="shared" si="4"/>
        <v>4.3749999999999995E-3</v>
      </c>
      <c r="C12" s="3">
        <f t="shared" si="0"/>
        <v>4.3749999999999991</v>
      </c>
      <c r="D12" s="1">
        <v>0.35</v>
      </c>
      <c r="E12">
        <f t="shared" si="5"/>
        <v>1.1666666666666665E-3</v>
      </c>
      <c r="F12" s="3">
        <f t="shared" si="6"/>
        <v>1.1666666666666665</v>
      </c>
      <c r="G12" s="1">
        <v>21.1</v>
      </c>
      <c r="H12" s="1">
        <v>51.85</v>
      </c>
      <c r="I12" s="1">
        <v>68.739999999999995</v>
      </c>
      <c r="K12" s="1">
        <f t="shared" si="7"/>
        <v>25.318716666666667</v>
      </c>
      <c r="L12" s="2">
        <f t="shared" si="8"/>
        <v>0.25318716666666669</v>
      </c>
      <c r="M12" s="2">
        <f t="shared" si="1"/>
        <v>8.8615508333333329E-2</v>
      </c>
      <c r="N12" s="2">
        <f t="shared" si="9"/>
        <v>9.7718998328266277E-2</v>
      </c>
      <c r="O12">
        <f t="shared" si="10"/>
        <v>0.36263535528150043</v>
      </c>
      <c r="P12">
        <f t="shared" si="2"/>
        <v>0.94587372111169898</v>
      </c>
      <c r="Q12">
        <f t="shared" si="11"/>
        <v>1.516675877902774</v>
      </c>
      <c r="R12" s="2">
        <f t="shared" si="12"/>
        <v>0.48419347492369558</v>
      </c>
      <c r="S12" s="2">
        <f t="shared" si="3"/>
        <v>0.15080805009754036</v>
      </c>
      <c r="T12" s="2">
        <f t="shared" si="3"/>
        <v>4.8153966997905862E-2</v>
      </c>
      <c r="U12" s="2">
        <f>SUMPRODUCT({1,5,10},O12:Q12,R12:T12)/(1^2*R12+5^2*S12+10^2*T12)</f>
        <v>0.17852142963992368</v>
      </c>
      <c r="V12" s="2">
        <f t="shared" si="13"/>
        <v>6.2482500373973286E-2</v>
      </c>
    </row>
    <row r="13" spans="1:22" x14ac:dyDescent="0.35">
      <c r="A13">
        <v>85</v>
      </c>
      <c r="B13" s="4">
        <f t="shared" si="4"/>
        <v>4.1176470588235288E-3</v>
      </c>
      <c r="C13" s="3">
        <f t="shared" si="0"/>
        <v>4.117647058823529</v>
      </c>
      <c r="D13" s="1">
        <v>0.35</v>
      </c>
      <c r="E13">
        <f t="shared" si="5"/>
        <v>1.1666666666666665E-3</v>
      </c>
      <c r="F13" s="3">
        <f t="shared" si="6"/>
        <v>1.1666666666666665</v>
      </c>
      <c r="G13" s="1">
        <v>20.440000000000001</v>
      </c>
      <c r="H13" s="1">
        <v>49.33</v>
      </c>
      <c r="I13" s="1">
        <v>67.819999999999993</v>
      </c>
      <c r="K13" s="1">
        <f t="shared" si="7"/>
        <v>24.66961666666667</v>
      </c>
      <c r="L13" s="2">
        <f t="shared" si="8"/>
        <v>0.24669616666666669</v>
      </c>
      <c r="M13" s="2">
        <f t="shared" si="1"/>
        <v>8.6343658333333337E-2</v>
      </c>
      <c r="N13" s="2">
        <f t="shared" si="9"/>
        <v>9.5213760695176217E-2</v>
      </c>
      <c r="O13">
        <f t="shared" si="10"/>
        <v>0.35319511746604626</v>
      </c>
      <c r="P13">
        <f t="shared" si="2"/>
        <v>0.88300073979727944</v>
      </c>
      <c r="Q13">
        <f t="shared" si="11"/>
        <v>1.4756060326604787</v>
      </c>
      <c r="R13" s="2">
        <f t="shared" si="12"/>
        <v>0.49342212452972023</v>
      </c>
      <c r="S13" s="2">
        <f t="shared" si="3"/>
        <v>0.17101543222963503</v>
      </c>
      <c r="T13" s="2">
        <f t="shared" si="3"/>
        <v>5.2276305236607097E-2</v>
      </c>
      <c r="U13" s="2">
        <f>SUMPRODUCT({1,5,10},O13:Q13,R13:T13)/(1^2*R13+5^2*S13+10^2*T13)</f>
        <v>0.17013062929085124</v>
      </c>
      <c r="V13" s="2">
        <f t="shared" si="13"/>
        <v>5.9545720251797926E-2</v>
      </c>
    </row>
    <row r="14" spans="1:22" x14ac:dyDescent="0.35">
      <c r="A14">
        <v>90</v>
      </c>
      <c r="B14" s="4">
        <f t="shared" si="4"/>
        <v>3.8888888888888888E-3</v>
      </c>
      <c r="C14" s="3">
        <f t="shared" si="0"/>
        <v>3.8888888888888888</v>
      </c>
      <c r="D14" s="1">
        <v>0.35</v>
      </c>
      <c r="E14">
        <f t="shared" si="5"/>
        <v>1.1666666666666665E-3</v>
      </c>
      <c r="F14" s="3">
        <f t="shared" si="6"/>
        <v>1.1666666666666665</v>
      </c>
      <c r="G14" s="1">
        <v>19.88</v>
      </c>
      <c r="H14" s="1">
        <v>48.98</v>
      </c>
      <c r="I14" s="1">
        <v>67.14</v>
      </c>
      <c r="K14" s="1">
        <f t="shared" si="7"/>
        <v>23.885433333333332</v>
      </c>
      <c r="L14" s="2">
        <f t="shared" si="8"/>
        <v>0.23885433333333331</v>
      </c>
      <c r="M14" s="2">
        <f t="shared" si="1"/>
        <v>8.3599016666666651E-2</v>
      </c>
      <c r="N14" s="2">
        <f t="shared" si="9"/>
        <v>9.2187161407071644E-2</v>
      </c>
      <c r="O14">
        <f t="shared" si="10"/>
        <v>0.34525451787067707</v>
      </c>
      <c r="P14">
        <f t="shared" si="2"/>
        <v>0.87457284677922287</v>
      </c>
      <c r="Q14">
        <f t="shared" si="11"/>
        <v>1.446298658286135</v>
      </c>
      <c r="R14" s="2">
        <f t="shared" si="12"/>
        <v>0.50132081389240801</v>
      </c>
      <c r="S14" s="2">
        <f t="shared" si="3"/>
        <v>0.17392246308131484</v>
      </c>
      <c r="T14" s="2">
        <f t="shared" si="3"/>
        <v>5.5432050891299267E-2</v>
      </c>
      <c r="U14" s="2">
        <f>SUMPRODUCT({1,5,10},O14:Q14,R14:T14)/(1^2*R14+5^2*S14+10^2*T14)</f>
        <v>0.16697820497638849</v>
      </c>
      <c r="V14" s="2">
        <f t="shared" si="13"/>
        <v>5.8442371741735964E-2</v>
      </c>
    </row>
    <row r="15" spans="1:22" x14ac:dyDescent="0.35">
      <c r="A15">
        <v>95</v>
      </c>
      <c r="B15" s="4">
        <f t="shared" si="4"/>
        <v>3.6842105263157894E-3</v>
      </c>
      <c r="C15" s="3">
        <f t="shared" si="0"/>
        <v>3.6842105263157894</v>
      </c>
      <c r="D15" s="1">
        <v>0.35</v>
      </c>
      <c r="E15">
        <f t="shared" si="5"/>
        <v>1.1666666666666665E-3</v>
      </c>
      <c r="F15" s="3">
        <f t="shared" si="6"/>
        <v>1.1666666666666665</v>
      </c>
      <c r="G15" s="1">
        <v>19.37</v>
      </c>
      <c r="H15" s="1">
        <v>47.86</v>
      </c>
      <c r="I15" s="1">
        <v>66.319999999999993</v>
      </c>
      <c r="K15" s="1">
        <f t="shared" si="7"/>
        <v>23.272750000000002</v>
      </c>
      <c r="L15" s="2">
        <f t="shared" si="8"/>
        <v>0.23272750000000003</v>
      </c>
      <c r="M15" s="2">
        <f t="shared" si="1"/>
        <v>8.1454625000000003E-2</v>
      </c>
      <c r="N15" s="2">
        <f t="shared" si="9"/>
        <v>8.9822475928973189E-2</v>
      </c>
      <c r="O15">
        <f t="shared" si="10"/>
        <v>0.33807735379686255</v>
      </c>
      <c r="P15">
        <f t="shared" si="2"/>
        <v>0.84807120878406583</v>
      </c>
      <c r="Q15">
        <f t="shared" si="11"/>
        <v>1.4120630536356118</v>
      </c>
      <c r="R15" s="2">
        <f t="shared" si="12"/>
        <v>0.50856883313342716</v>
      </c>
      <c r="S15" s="2">
        <f t="shared" si="3"/>
        <v>0.18338960180669023</v>
      </c>
      <c r="T15" s="2">
        <f t="shared" si="3"/>
        <v>5.9360508886663464E-2</v>
      </c>
      <c r="U15" s="2">
        <f>SUMPRODUCT({1,5,10},O15:Q15,R15:T15)/(1^2*R15+5^2*S15+10^2*T15)</f>
        <v>0.16209287428772759</v>
      </c>
      <c r="V15" s="2">
        <f t="shared" si="13"/>
        <v>5.6732506000704654E-2</v>
      </c>
    </row>
    <row r="16" spans="1:22" x14ac:dyDescent="0.35">
      <c r="A16">
        <v>100</v>
      </c>
      <c r="B16" s="4">
        <f t="shared" si="4"/>
        <v>3.4999999999999996E-3</v>
      </c>
      <c r="C16" s="3">
        <f t="shared" si="0"/>
        <v>3.4999999999999996</v>
      </c>
      <c r="D16" s="1">
        <v>0.35</v>
      </c>
      <c r="E16">
        <f t="shared" si="5"/>
        <v>1.1666666666666665E-3</v>
      </c>
      <c r="F16" s="3">
        <f t="shared" si="6"/>
        <v>1.1666666666666665</v>
      </c>
      <c r="G16" s="1">
        <v>18.690000000000001</v>
      </c>
      <c r="H16" s="1">
        <v>47.18</v>
      </c>
      <c r="I16" s="1">
        <v>65.5</v>
      </c>
      <c r="K16" s="1">
        <f t="shared" si="7"/>
        <v>22.35421666666667</v>
      </c>
      <c r="L16" s="2">
        <f t="shared" si="8"/>
        <v>0.22354216666666671</v>
      </c>
      <c r="M16" s="2">
        <f t="shared" si="1"/>
        <v>7.823975833333334E-2</v>
      </c>
      <c r="N16" s="2">
        <f t="shared" si="9"/>
        <v>8.6277345326732688E-2</v>
      </c>
      <c r="O16">
        <f t="shared" si="10"/>
        <v>0.32858723477962531</v>
      </c>
      <c r="P16">
        <f t="shared" si="2"/>
        <v>0.83231701842592798</v>
      </c>
      <c r="Q16">
        <f t="shared" si="11"/>
        <v>1.3789608306347871</v>
      </c>
      <c r="R16" s="2">
        <f t="shared" si="12"/>
        <v>0.51831377878811946</v>
      </c>
      <c r="S16" s="2">
        <f t="shared" si="3"/>
        <v>0.18925990746138244</v>
      </c>
      <c r="T16" s="2">
        <f t="shared" si="3"/>
        <v>6.3423446882027529E-2</v>
      </c>
      <c r="U16" s="2">
        <f>SUMPRODUCT({1,5,10},O16:Q16,R16:T16)/(1^2*R16+5^2*S16+10^2*T16)</f>
        <v>0.15808249702826868</v>
      </c>
      <c r="V16" s="2">
        <f t="shared" si="13"/>
        <v>5.5328873959894033E-2</v>
      </c>
    </row>
    <row r="17" spans="1:22" x14ac:dyDescent="0.35">
      <c r="A17">
        <v>105</v>
      </c>
      <c r="B17" s="4">
        <f t="shared" si="4"/>
        <v>3.3333333333333331E-3</v>
      </c>
      <c r="C17" s="3">
        <f t="shared" si="0"/>
        <v>3.333333333333333</v>
      </c>
      <c r="D17" s="1">
        <v>0.35</v>
      </c>
      <c r="E17">
        <f t="shared" si="5"/>
        <v>1.1666666666666665E-3</v>
      </c>
      <c r="F17" s="3">
        <f t="shared" si="6"/>
        <v>1.1666666666666665</v>
      </c>
      <c r="G17" s="1">
        <v>18.190000000000001</v>
      </c>
      <c r="H17" s="1">
        <v>46.36</v>
      </c>
      <c r="I17" s="1">
        <v>65.06</v>
      </c>
      <c r="K17" s="1">
        <f t="shared" si="7"/>
        <v>21.724216666666671</v>
      </c>
      <c r="L17" s="2">
        <f t="shared" si="8"/>
        <v>0.21724216666666671</v>
      </c>
      <c r="M17" s="2">
        <f t="shared" si="1"/>
        <v>7.6034758333333341E-2</v>
      </c>
      <c r="N17" s="2">
        <f t="shared" si="9"/>
        <v>8.3845825208343008E-2</v>
      </c>
      <c r="O17">
        <f t="shared" si="10"/>
        <v>0.32166621834027737</v>
      </c>
      <c r="P17">
        <f t="shared" si="2"/>
        <v>0.81364362041593397</v>
      </c>
      <c r="Q17">
        <f t="shared" si="11"/>
        <v>1.3616402988587397</v>
      </c>
      <c r="R17" s="2">
        <f t="shared" si="12"/>
        <v>0.52553818000480468</v>
      </c>
      <c r="S17" s="2">
        <f t="shared" si="3"/>
        <v>0.19646180545674655</v>
      </c>
      <c r="T17" s="2">
        <f t="shared" si="3"/>
        <v>6.5658999952710698E-2</v>
      </c>
      <c r="U17" s="2">
        <f>SUMPRODUCT({1,5,10},O17:Q17,R17:T17)/(1^2*R17+5^2*S17+10^2*T17)</f>
        <v>0.15515615635749808</v>
      </c>
      <c r="V17" s="2">
        <f t="shared" si="13"/>
        <v>5.4304654725124323E-2</v>
      </c>
    </row>
    <row r="18" spans="1:22" x14ac:dyDescent="0.35">
      <c r="A18">
        <v>110</v>
      </c>
      <c r="B18" s="4">
        <f t="shared" si="4"/>
        <v>3.1818181818181815E-3</v>
      </c>
      <c r="C18" s="3">
        <f t="shared" si="0"/>
        <v>3.1818181818181817</v>
      </c>
      <c r="D18" s="1">
        <v>0.35</v>
      </c>
      <c r="E18">
        <f t="shared" si="5"/>
        <v>1.1666666666666665E-3</v>
      </c>
      <c r="F18" s="3">
        <f t="shared" si="6"/>
        <v>1.1666666666666665</v>
      </c>
      <c r="G18" s="1">
        <v>17.09</v>
      </c>
      <c r="H18" s="1">
        <v>45.74</v>
      </c>
      <c r="I18" s="1">
        <v>64.28</v>
      </c>
      <c r="K18" s="1">
        <f t="shared" si="7"/>
        <v>20.186083333333332</v>
      </c>
      <c r="L18" s="2">
        <f t="shared" si="8"/>
        <v>0.20186083333333332</v>
      </c>
      <c r="M18" s="2">
        <f t="shared" si="1"/>
        <v>7.0651291666666657E-2</v>
      </c>
      <c r="N18" s="2">
        <f t="shared" si="9"/>
        <v>7.7909313867444971E-2</v>
      </c>
      <c r="O18">
        <f t="shared" si="10"/>
        <v>0.30660651999148181</v>
      </c>
      <c r="P18">
        <f t="shared" si="2"/>
        <v>0.79975264491481046</v>
      </c>
      <c r="Q18">
        <f t="shared" si="11"/>
        <v>1.3316542113657901</v>
      </c>
      <c r="R18" s="2">
        <f t="shared" si="12"/>
        <v>0.54160786268151295</v>
      </c>
      <c r="S18" s="2">
        <f t="shared" si="3"/>
        <v>0.20199642296543649</v>
      </c>
      <c r="T18" s="2">
        <f t="shared" si="3"/>
        <v>6.9717185850740035E-2</v>
      </c>
      <c r="U18" s="2">
        <f>SUMPRODUCT({1,5,10},O18:Q18,R18:T18)/(1^2*R18+5^2*S18+10^2*T18)</f>
        <v>0.15140908411892806</v>
      </c>
      <c r="V18" s="2">
        <f t="shared" si="13"/>
        <v>5.2993179441624821E-2</v>
      </c>
    </row>
    <row r="19" spans="1:22" x14ac:dyDescent="0.35">
      <c r="A19">
        <v>115</v>
      </c>
      <c r="B19" s="4">
        <f t="shared" si="4"/>
        <v>3.0434782608695652E-3</v>
      </c>
      <c r="C19" s="3">
        <f t="shared" si="0"/>
        <v>3.043478260869565</v>
      </c>
      <c r="D19" s="1">
        <v>0.35</v>
      </c>
      <c r="E19">
        <f t="shared" si="5"/>
        <v>1.1666666666666665E-3</v>
      </c>
      <c r="F19" s="3">
        <f t="shared" si="6"/>
        <v>1.1666666666666665</v>
      </c>
      <c r="G19" s="1">
        <v>16.61</v>
      </c>
      <c r="H19" s="1">
        <v>44.73</v>
      </c>
      <c r="I19" s="1">
        <v>63.69</v>
      </c>
      <c r="K19" s="1">
        <f t="shared" si="7"/>
        <v>19.607266666666668</v>
      </c>
      <c r="L19" s="2">
        <f t="shared" si="8"/>
        <v>0.19607266666666667</v>
      </c>
      <c r="M19" s="2">
        <f t="shared" si="1"/>
        <v>6.8625433333333333E-2</v>
      </c>
      <c r="N19" s="2">
        <f t="shared" si="9"/>
        <v>7.5675338677192214E-2</v>
      </c>
      <c r="O19">
        <f t="shared" si="10"/>
        <v>0.30010542819815161</v>
      </c>
      <c r="P19">
        <f t="shared" si="2"/>
        <v>0.7775290250710164</v>
      </c>
      <c r="Q19">
        <f t="shared" si="11"/>
        <v>1.3095551161767012</v>
      </c>
      <c r="R19" s="2">
        <f t="shared" si="12"/>
        <v>0.54869592784953081</v>
      </c>
      <c r="S19" s="2">
        <f t="shared" si="3"/>
        <v>0.21117712342314113</v>
      </c>
      <c r="T19" s="2">
        <f t="shared" si="3"/>
        <v>7.2867669286428849E-2</v>
      </c>
      <c r="U19" s="2">
        <f>SUMPRODUCT({1,5,10},O19:Q19,R19:T19)/(1^2*R19+5^2*S19+10^2*T19)</f>
        <v>0.14791511729591039</v>
      </c>
      <c r="V19" s="2">
        <f t="shared" si="13"/>
        <v>5.1770291053568632E-2</v>
      </c>
    </row>
    <row r="20" spans="1:22" x14ac:dyDescent="0.35">
      <c r="A20">
        <v>120</v>
      </c>
      <c r="B20" s="4">
        <f t="shared" si="4"/>
        <v>2.9166666666666664E-3</v>
      </c>
      <c r="C20" s="3">
        <f t="shared" si="0"/>
        <v>2.9166666666666665</v>
      </c>
      <c r="D20" s="1">
        <v>0.35</v>
      </c>
      <c r="E20">
        <f t="shared" si="5"/>
        <v>1.1666666666666665E-3</v>
      </c>
      <c r="F20" s="3">
        <f t="shared" si="6"/>
        <v>1.1666666666666665</v>
      </c>
      <c r="G20" s="1">
        <v>16.21</v>
      </c>
      <c r="H20" s="1">
        <v>43.6</v>
      </c>
      <c r="I20" s="1">
        <v>63.04</v>
      </c>
      <c r="K20" s="1">
        <f t="shared" si="7"/>
        <v>19.159716666666668</v>
      </c>
      <c r="L20" s="2">
        <f t="shared" si="8"/>
        <v>0.19159716666666668</v>
      </c>
      <c r="M20" s="2">
        <f t="shared" si="1"/>
        <v>6.7059008333333336E-2</v>
      </c>
      <c r="N20" s="2">
        <f t="shared" si="9"/>
        <v>7.3947994504199685E-2</v>
      </c>
      <c r="O20">
        <f t="shared" si="10"/>
        <v>0.29471995143301322</v>
      </c>
      <c r="P20">
        <f t="shared" si="2"/>
        <v>0.75323668703048041</v>
      </c>
      <c r="Q20">
        <f t="shared" si="11"/>
        <v>1.2857610396326293</v>
      </c>
      <c r="R20" s="2">
        <f t="shared" si="12"/>
        <v>0.55463784882287914</v>
      </c>
      <c r="S20" s="2">
        <f t="shared" si="3"/>
        <v>0.22169042017285026</v>
      </c>
      <c r="T20" s="2">
        <f t="shared" si="3"/>
        <v>7.6419140868119989E-2</v>
      </c>
      <c r="U20" s="2">
        <f>SUMPRODUCT({1,5,10},O20:Q20,R20:T20)/(1^2*R20+5^2*S20+10^2*T20)</f>
        <v>0.14418692858766055</v>
      </c>
      <c r="V20" s="2">
        <f t="shared" si="13"/>
        <v>5.0465425005681193E-2</v>
      </c>
    </row>
    <row r="21" spans="1:22" x14ac:dyDescent="0.35">
      <c r="A21">
        <v>125</v>
      </c>
      <c r="B21" s="4">
        <f t="shared" si="4"/>
        <v>2.8E-3</v>
      </c>
      <c r="C21" s="3">
        <f t="shared" si="0"/>
        <v>2.8</v>
      </c>
      <c r="D21" s="1">
        <v>0.35</v>
      </c>
      <c r="E21">
        <f t="shared" si="5"/>
        <v>1.1666666666666665E-3</v>
      </c>
      <c r="F21" s="3">
        <f t="shared" si="6"/>
        <v>1.1666666666666665</v>
      </c>
      <c r="G21" s="1">
        <v>15.69</v>
      </c>
      <c r="H21" s="1">
        <v>42.81</v>
      </c>
      <c r="I21" s="1">
        <v>62.33</v>
      </c>
      <c r="K21" s="1">
        <f t="shared" si="7"/>
        <v>18.491199999999999</v>
      </c>
      <c r="L21" s="2">
        <f t="shared" si="8"/>
        <v>0.18491199999999999</v>
      </c>
      <c r="M21" s="2">
        <f t="shared" si="1"/>
        <v>6.4719199999999991E-2</v>
      </c>
      <c r="N21" s="2">
        <f t="shared" si="9"/>
        <v>7.1367817163757133E-2</v>
      </c>
      <c r="O21">
        <f t="shared" si="10"/>
        <v>0.287761913414259</v>
      </c>
      <c r="P21">
        <f t="shared" si="2"/>
        <v>0.73659737229066335</v>
      </c>
      <c r="Q21">
        <f t="shared" si="11"/>
        <v>1.2604016431873439</v>
      </c>
      <c r="R21" s="2">
        <f t="shared" si="12"/>
        <v>0.56241018608823212</v>
      </c>
      <c r="S21" s="2">
        <f t="shared" si="3"/>
        <v>0.22919210409521323</v>
      </c>
      <c r="T21" s="2">
        <f t="shared" si="3"/>
        <v>8.0395000595813323E-2</v>
      </c>
      <c r="U21" s="2">
        <f>SUMPRODUCT({1,5,10},O21:Q21,R21:T21)/(1^2*R21+5^2*S21+10^2*T21)</f>
        <v>0.14089395101359395</v>
      </c>
      <c r="V21" s="2">
        <f t="shared" si="13"/>
        <v>4.9312882854757878E-2</v>
      </c>
    </row>
    <row r="22" spans="1:22" x14ac:dyDescent="0.35">
      <c r="A22">
        <v>130</v>
      </c>
      <c r="B22" s="4">
        <f t="shared" si="4"/>
        <v>2.6923076923076922E-3</v>
      </c>
      <c r="C22" s="3">
        <f t="shared" si="0"/>
        <v>2.6923076923076921</v>
      </c>
      <c r="D22" s="1">
        <v>0.35</v>
      </c>
      <c r="E22">
        <f t="shared" si="5"/>
        <v>1.1666666666666665E-3</v>
      </c>
      <c r="F22" s="3">
        <f t="shared" si="6"/>
        <v>1.1666666666666665</v>
      </c>
      <c r="G22" s="1">
        <v>15.08</v>
      </c>
      <c r="H22" s="1">
        <v>42.16</v>
      </c>
      <c r="I22" s="1">
        <v>60.35</v>
      </c>
      <c r="K22" s="1">
        <f t="shared" si="7"/>
        <v>17.647599999999997</v>
      </c>
      <c r="L22" s="2">
        <f t="shared" si="8"/>
        <v>0.17647599999999997</v>
      </c>
      <c r="M22" s="2">
        <f t="shared" si="1"/>
        <v>6.1766599999999984E-2</v>
      </c>
      <c r="N22" s="2">
        <f t="shared" si="9"/>
        <v>6.8111895938561068E-2</v>
      </c>
      <c r="O22">
        <f t="shared" si="10"/>
        <v>0.27966083322068025</v>
      </c>
      <c r="P22">
        <f t="shared" si="2"/>
        <v>0.72311141434054738</v>
      </c>
      <c r="Q22">
        <f t="shared" si="11"/>
        <v>1.1929005892626887</v>
      </c>
      <c r="R22" s="2">
        <f t="shared" si="12"/>
        <v>0.57159666557258848</v>
      </c>
      <c r="S22" s="2">
        <f t="shared" si="12"/>
        <v>0.23545797567690438</v>
      </c>
      <c r="T22" s="2">
        <f t="shared" si="12"/>
        <v>9.201522941388765E-2</v>
      </c>
      <c r="U22" s="2">
        <f>SUMPRODUCT({1,5,10},O22:Q22,R22:T22)/(1^2*R22+5^2*S22+10^2*T22)</f>
        <v>0.13466623269437419</v>
      </c>
      <c r="V22" s="2">
        <f t="shared" si="13"/>
        <v>4.7133181443030962E-2</v>
      </c>
    </row>
    <row r="23" spans="1:22" x14ac:dyDescent="0.35">
      <c r="A23">
        <v>135</v>
      </c>
      <c r="B23" s="4">
        <f t="shared" si="4"/>
        <v>2.5925925925925925E-3</v>
      </c>
      <c r="C23" s="3">
        <f t="shared" si="0"/>
        <v>2.5925925925925926</v>
      </c>
      <c r="D23" s="1">
        <v>0.35</v>
      </c>
      <c r="E23">
        <f t="shared" si="5"/>
        <v>1.1666666666666665E-3</v>
      </c>
      <c r="F23" s="3">
        <f t="shared" si="6"/>
        <v>1.1666666666666665</v>
      </c>
      <c r="G23" s="1">
        <v>14.6</v>
      </c>
      <c r="H23" s="1">
        <v>41.85</v>
      </c>
      <c r="I23" s="1">
        <v>59.03</v>
      </c>
      <c r="K23" s="1">
        <f t="shared" si="7"/>
        <v>16.962016666666671</v>
      </c>
      <c r="L23" s="2">
        <f t="shared" si="8"/>
        <v>0.16962016666666671</v>
      </c>
      <c r="M23" s="2">
        <f t="shared" si="1"/>
        <v>5.9367058333333347E-2</v>
      </c>
      <c r="N23" s="2">
        <f t="shared" si="9"/>
        <v>6.5465848846763236E-2</v>
      </c>
      <c r="O23">
        <f t="shared" si="10"/>
        <v>0.27333203298406528</v>
      </c>
      <c r="P23">
        <f t="shared" si="2"/>
        <v>0.71674314526796035</v>
      </c>
      <c r="Q23">
        <f t="shared" si="11"/>
        <v>1.1503052787068679</v>
      </c>
      <c r="R23" s="2">
        <f t="shared" si="12"/>
        <v>0.57887769074060635</v>
      </c>
      <c r="S23" s="2">
        <f t="shared" si="12"/>
        <v>0.2384760744312493</v>
      </c>
      <c r="T23" s="2">
        <f t="shared" si="12"/>
        <v>0.10019764862593726</v>
      </c>
      <c r="U23" s="2">
        <f>SUMPRODUCT({1,5,10},O23:Q23,R23:T23)/(1^2*R23+5^2*S23+10^2*T23)</f>
        <v>0.13075869135032078</v>
      </c>
      <c r="V23" s="2">
        <f t="shared" si="13"/>
        <v>4.5765541972612268E-2</v>
      </c>
    </row>
    <row r="24" spans="1:22" x14ac:dyDescent="0.35">
      <c r="A24">
        <v>140</v>
      </c>
      <c r="B24" s="4">
        <f t="shared" si="4"/>
        <v>2.5000000000000001E-3</v>
      </c>
      <c r="C24" s="3">
        <f t="shared" si="0"/>
        <v>2.5</v>
      </c>
      <c r="D24" s="1">
        <v>0.35</v>
      </c>
      <c r="E24">
        <f t="shared" si="5"/>
        <v>1.1666666666666665E-3</v>
      </c>
      <c r="F24" s="3">
        <f t="shared" si="6"/>
        <v>1.1666666666666665</v>
      </c>
      <c r="G24" s="1">
        <v>14.27</v>
      </c>
      <c r="H24" s="1">
        <v>40.96</v>
      </c>
      <c r="I24" s="1">
        <v>56.63</v>
      </c>
      <c r="K24" s="1">
        <f t="shared" si="7"/>
        <v>16.549949999999999</v>
      </c>
      <c r="L24" s="2">
        <f t="shared" si="8"/>
        <v>0.16549949999999999</v>
      </c>
      <c r="M24" s="2">
        <f t="shared" si="1"/>
        <v>5.7924824999999992E-2</v>
      </c>
      <c r="N24" s="2">
        <f t="shared" si="9"/>
        <v>6.3875454576735005E-2</v>
      </c>
      <c r="O24">
        <f t="shared" si="10"/>
        <v>0.26900410130699631</v>
      </c>
      <c r="P24">
        <f t="shared" si="2"/>
        <v>0.69868222737088592</v>
      </c>
      <c r="Q24">
        <f t="shared" si="11"/>
        <v>1.0772223287084879</v>
      </c>
      <c r="R24" s="2">
        <f t="shared" si="12"/>
        <v>0.58391012554361887</v>
      </c>
      <c r="S24" s="2">
        <f t="shared" si="12"/>
        <v>0.2472477385969494</v>
      </c>
      <c r="T24" s="2">
        <f t="shared" si="12"/>
        <v>0.11596757446602743</v>
      </c>
      <c r="U24" s="2">
        <f>SUMPRODUCT({1,5,10},O24:Q24,R24:T24)/(1^2*R24+5^2*S24+10^2*T24)</f>
        <v>0.1236280366009393</v>
      </c>
      <c r="V24" s="2">
        <f t="shared" si="13"/>
        <v>4.3269812810328753E-2</v>
      </c>
    </row>
    <row r="25" spans="1:22" x14ac:dyDescent="0.35">
      <c r="A25">
        <v>145</v>
      </c>
      <c r="B25" s="4">
        <f t="shared" si="4"/>
        <v>2.4137931034482756E-3</v>
      </c>
      <c r="C25" s="3">
        <f t="shared" si="0"/>
        <v>2.4137931034482754</v>
      </c>
      <c r="D25" s="1">
        <v>0.35</v>
      </c>
      <c r="E25">
        <f t="shared" si="5"/>
        <v>1.1666666666666665E-3</v>
      </c>
      <c r="F25" s="3">
        <f t="shared" si="6"/>
        <v>1.1666666666666665</v>
      </c>
      <c r="G25" s="1">
        <v>14.12</v>
      </c>
      <c r="H25" s="1">
        <v>39.020000000000003</v>
      </c>
      <c r="I25" s="1">
        <v>55.62</v>
      </c>
      <c r="K25" s="1">
        <f t="shared" si="7"/>
        <v>16.566433333333332</v>
      </c>
      <c r="L25" s="2">
        <f t="shared" si="8"/>
        <v>0.16566433333333333</v>
      </c>
      <c r="M25" s="2">
        <f t="shared" si="1"/>
        <v>5.7982516666666664E-2</v>
      </c>
      <c r="N25" s="2">
        <f t="shared" si="9"/>
        <v>6.3939072920573298E-2</v>
      </c>
      <c r="O25">
        <f t="shared" si="10"/>
        <v>0.26704303469333612</v>
      </c>
      <c r="P25">
        <f t="shared" si="2"/>
        <v>0.66040873647253839</v>
      </c>
      <c r="Q25">
        <f t="shared" si="11"/>
        <v>1.0479948758817252</v>
      </c>
      <c r="R25" s="2">
        <f t="shared" si="12"/>
        <v>0.5862047959086244</v>
      </c>
      <c r="S25" s="2">
        <f t="shared" si="12"/>
        <v>0.26691701531768902</v>
      </c>
      <c r="T25" s="2">
        <f t="shared" si="12"/>
        <v>0.122948494923732</v>
      </c>
      <c r="U25" s="2">
        <f>SUMPRODUCT({1,5,10},O25:Q25,R25:T25)/(1^2*R25+5^2*S25+10^2*T25)</f>
        <v>0.11897360627791288</v>
      </c>
      <c r="V25" s="2">
        <f t="shared" si="13"/>
        <v>4.1640762197269504E-2</v>
      </c>
    </row>
    <row r="26" spans="1:22" x14ac:dyDescent="0.35">
      <c r="A26">
        <v>150</v>
      </c>
      <c r="B26" s="4">
        <f t="shared" si="4"/>
        <v>2.3333333333333331E-3</v>
      </c>
      <c r="C26" s="3">
        <f t="shared" si="0"/>
        <v>2.333333333333333</v>
      </c>
      <c r="D26" s="1">
        <v>0.35</v>
      </c>
      <c r="E26">
        <f t="shared" si="5"/>
        <v>1.1666666666666665E-3</v>
      </c>
      <c r="F26" s="3">
        <f t="shared" si="6"/>
        <v>1.1666666666666665</v>
      </c>
      <c r="G26" s="1">
        <v>13.89</v>
      </c>
      <c r="H26" s="1">
        <v>37.86</v>
      </c>
      <c r="I26" s="1">
        <v>54.13</v>
      </c>
      <c r="K26" s="1">
        <f t="shared" si="7"/>
        <v>16.353950000000001</v>
      </c>
      <c r="L26" s="2">
        <f t="shared" si="8"/>
        <v>0.1635395</v>
      </c>
      <c r="M26" s="2">
        <f t="shared" si="1"/>
        <v>5.7238825E-2</v>
      </c>
      <c r="N26" s="2">
        <f t="shared" si="9"/>
        <v>6.3118981651013775E-2</v>
      </c>
      <c r="O26">
        <f t="shared" si="10"/>
        <v>0.2640435154514319</v>
      </c>
      <c r="P26">
        <f t="shared" si="2"/>
        <v>0.63820432276769179</v>
      </c>
      <c r="Q26">
        <f t="shared" si="11"/>
        <v>1.0063792338098467</v>
      </c>
      <c r="R26" s="2">
        <f t="shared" si="12"/>
        <v>0.58973203046829958</v>
      </c>
      <c r="S26" s="2">
        <f t="shared" si="12"/>
        <v>0.27903762614039929</v>
      </c>
      <c r="T26" s="2">
        <f t="shared" si="12"/>
        <v>0.13361958054945466</v>
      </c>
      <c r="U26" s="2">
        <f>SUMPRODUCT({1,5,10},O26:Q26,R26:T26)/(1^2*R26+5^2*S26+10^2*T26)</f>
        <v>0.11424368842164684</v>
      </c>
      <c r="V26" s="2">
        <f t="shared" si="13"/>
        <v>3.9985290947576392E-2</v>
      </c>
    </row>
  </sheetData>
  <pageMargins left="0.7" right="0.7" top="0.75" bottom="0.75" header="0.3" footer="0.3"/>
  <pageSetup scale="5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workbookViewId="0">
      <selection activeCell="K2" sqref="K2:L2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  <c r="K1" s="5" t="s">
        <v>54</v>
      </c>
      <c r="L1">
        <f>'Table S17'!D21</f>
        <v>3.2605957416009246E-2</v>
      </c>
    </row>
    <row r="2" spans="1:22" x14ac:dyDescent="0.35">
      <c r="A2" s="5" t="s">
        <v>0</v>
      </c>
      <c r="D2">
        <v>0.5</v>
      </c>
      <c r="K2" s="5" t="s">
        <v>192</v>
      </c>
      <c r="L2" s="3">
        <f>D2/(D2-L1)</f>
        <v>1.0697611746092164</v>
      </c>
    </row>
    <row r="3" spans="1:22" x14ac:dyDescent="0.35">
      <c r="A3" s="5" t="s">
        <v>115</v>
      </c>
      <c r="D3" t="s">
        <v>134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N5" s="5" t="s">
        <v>191</v>
      </c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0.01</v>
      </c>
      <c r="C6" s="3">
        <f t="shared" ref="C6:C26" si="0">B6*1000</f>
        <v>10</v>
      </c>
      <c r="D6" s="1">
        <v>0.5</v>
      </c>
      <c r="E6">
        <f>D6/300</f>
        <v>1.6666666666666668E-3</v>
      </c>
      <c r="F6" s="3">
        <f>E6*1000</f>
        <v>1.6666666666666667</v>
      </c>
      <c r="G6" s="1">
        <v>31.35</v>
      </c>
      <c r="H6" s="1">
        <v>65.819999999999993</v>
      </c>
      <c r="I6" s="1">
        <v>93.03</v>
      </c>
      <c r="K6" s="1">
        <f>35*G6/24-79*H6/600+I6/50</f>
        <v>38.913049999999998</v>
      </c>
      <c r="L6" s="2">
        <f>K6/100</f>
        <v>0.38913049999999999</v>
      </c>
      <c r="M6" s="2">
        <f t="shared" ref="M6:M26" si="1">K6/100*D6</f>
        <v>0.19456525</v>
      </c>
      <c r="N6" s="2">
        <f>M6*D6/(D6-$L$1)</f>
        <v>0.2081383503781358</v>
      </c>
      <c r="O6">
        <f>-LN(($D6-$L$1)/$D6-G6/100)</f>
        <v>0.47596039935698731</v>
      </c>
      <c r="P6">
        <f t="shared" ref="P6:P26" si="2">-LN(($D6-$L$1)/$D6-H6/100)</f>
        <v>1.2852259367169443</v>
      </c>
      <c r="Q6">
        <f>-LN(MAX(($D6-$L$1)/$D6-I6/100,0.001))</f>
        <v>5.4063291341188284</v>
      </c>
      <c r="R6" s="2">
        <f>EXP(-2*O6)</f>
        <v>0.38599888477169703</v>
      </c>
      <c r="S6" s="2">
        <f t="shared" ref="S6:T21" si="3">EXP(-2*P6)</f>
        <v>7.6500968856890644E-2</v>
      </c>
      <c r="T6" s="2">
        <f t="shared" si="3"/>
        <v>2.0142908475055476E-5</v>
      </c>
      <c r="U6" s="2">
        <f>SUMPRODUCT({1,5,10},O6:Q6,R6:T6)/(1^2*R6+5^2*S6+10^2*T6)</f>
        <v>0.29402448442732138</v>
      </c>
      <c r="V6" s="2">
        <f>U6*D6</f>
        <v>0.14701224221366069</v>
      </c>
    </row>
    <row r="7" spans="1:22" x14ac:dyDescent="0.35">
      <c r="A7">
        <v>55</v>
      </c>
      <c r="B7" s="4">
        <f t="shared" ref="B7:B26" si="4">D7/A7</f>
        <v>9.0909090909090905E-3</v>
      </c>
      <c r="C7" s="3">
        <f t="shared" si="0"/>
        <v>9.0909090909090899</v>
      </c>
      <c r="D7" s="1">
        <v>0.5</v>
      </c>
      <c r="E7">
        <f t="shared" ref="E7:E26" si="5">D7/300</f>
        <v>1.6666666666666668E-3</v>
      </c>
      <c r="F7" s="3">
        <f t="shared" ref="F7:F26" si="6">E7*1000</f>
        <v>1.6666666666666667</v>
      </c>
      <c r="G7" s="1">
        <v>30.97</v>
      </c>
      <c r="H7" s="1">
        <v>63.13</v>
      </c>
      <c r="I7" s="1">
        <v>92.84</v>
      </c>
      <c r="K7" s="1">
        <f t="shared" ref="K7:K26" si="7">35*G7/24-79*H7/600+I7/50</f>
        <v>38.709266666666664</v>
      </c>
      <c r="L7" s="2">
        <f t="shared" ref="L7:L26" si="8">K7/100</f>
        <v>0.38709266666666664</v>
      </c>
      <c r="M7" s="2">
        <f t="shared" si="1"/>
        <v>0.19354633333333332</v>
      </c>
      <c r="N7" s="2">
        <f t="shared" ref="N7:N26" si="9">M7*D7/(D7-$L$1)</f>
        <v>0.20704835288797357</v>
      </c>
      <c r="O7">
        <f t="shared" ref="O7:O26" si="10">-LN(($D7-$L$1)/$D7-G7/100)</f>
        <v>0.469862702907548</v>
      </c>
      <c r="P7">
        <f t="shared" si="2"/>
        <v>1.192412927348816</v>
      </c>
      <c r="Q7">
        <f t="shared" ref="Q7:Q26" si="11">-LN(MAX(($D7-$L$1)/$D7-I7/100,0.001))</f>
        <v>5.053320716222709</v>
      </c>
      <c r="R7" s="2">
        <f t="shared" ref="R7:T26" si="12">EXP(-2*O7)</f>
        <v>0.39073511421897372</v>
      </c>
      <c r="S7" s="2">
        <f t="shared" si="3"/>
        <v>9.2105017838928022E-2</v>
      </c>
      <c r="T7" s="2">
        <f t="shared" si="3"/>
        <v>4.0807632113385273E-5</v>
      </c>
      <c r="U7" s="2">
        <f>SUMPRODUCT({1,5,10},O7:Q7,R7:T7)/(1^2*R7+5^2*S7+10^2*T7)</f>
        <v>0.27240261382673259</v>
      </c>
      <c r="V7" s="2">
        <f t="shared" ref="V7:V26" si="13">U7*D7</f>
        <v>0.13620130691336629</v>
      </c>
    </row>
    <row r="8" spans="1:22" x14ac:dyDescent="0.35">
      <c r="A8">
        <v>60</v>
      </c>
      <c r="B8" s="4">
        <f t="shared" si="4"/>
        <v>8.3333333333333332E-3</v>
      </c>
      <c r="C8" s="3">
        <f t="shared" si="0"/>
        <v>8.3333333333333339</v>
      </c>
      <c r="D8" s="1">
        <v>0.5</v>
      </c>
      <c r="E8">
        <f t="shared" si="5"/>
        <v>1.6666666666666668E-3</v>
      </c>
      <c r="F8" s="3">
        <f t="shared" si="6"/>
        <v>1.6666666666666667</v>
      </c>
      <c r="G8" s="1">
        <v>30.96</v>
      </c>
      <c r="H8" s="1">
        <v>62.7</v>
      </c>
      <c r="I8" s="1">
        <v>91.75</v>
      </c>
      <c r="K8" s="1">
        <f t="shared" si="7"/>
        <v>38.729500000000009</v>
      </c>
      <c r="L8" s="2">
        <f t="shared" si="8"/>
        <v>0.38729500000000011</v>
      </c>
      <c r="M8" s="2">
        <f t="shared" si="1"/>
        <v>0.19364750000000006</v>
      </c>
      <c r="N8" s="2">
        <f t="shared" si="9"/>
        <v>0.20715657706013826</v>
      </c>
      <c r="O8">
        <f t="shared" si="10"/>
        <v>0.46970273824920156</v>
      </c>
      <c r="P8">
        <f t="shared" si="2"/>
        <v>1.1783437679822768</v>
      </c>
      <c r="Q8">
        <f t="shared" si="11"/>
        <v>4.0577377333678033</v>
      </c>
      <c r="R8" s="2">
        <f t="shared" si="12"/>
        <v>0.39086014183600731</v>
      </c>
      <c r="S8" s="2">
        <f t="shared" si="3"/>
        <v>9.473350537137265E-2</v>
      </c>
      <c r="T8" s="2">
        <f t="shared" si="3"/>
        <v>2.9887788877538279E-4</v>
      </c>
      <c r="U8" s="2">
        <f>SUMPRODUCT({1,5,10},O8:Q8,R8:T8)/(1^2*R8+5^2*S8+10^2*T8)</f>
        <v>0.27028892465345217</v>
      </c>
      <c r="V8" s="2">
        <f t="shared" si="13"/>
        <v>0.13514446232672608</v>
      </c>
    </row>
    <row r="9" spans="1:22" x14ac:dyDescent="0.35">
      <c r="A9">
        <v>65</v>
      </c>
      <c r="B9" s="4">
        <f t="shared" si="4"/>
        <v>7.6923076923076927E-3</v>
      </c>
      <c r="C9" s="3">
        <f t="shared" si="0"/>
        <v>7.6923076923076925</v>
      </c>
      <c r="D9" s="1">
        <v>0.5</v>
      </c>
      <c r="E9">
        <f t="shared" si="5"/>
        <v>1.6666666666666668E-3</v>
      </c>
      <c r="F9" s="3">
        <f t="shared" si="6"/>
        <v>1.6666666666666667</v>
      </c>
      <c r="G9" s="1">
        <v>29.99</v>
      </c>
      <c r="H9" s="1">
        <v>59.78</v>
      </c>
      <c r="I9" s="1">
        <v>90.06</v>
      </c>
      <c r="K9" s="1">
        <f t="shared" si="7"/>
        <v>37.665583333333323</v>
      </c>
      <c r="L9" s="2">
        <f t="shared" si="8"/>
        <v>0.37665583333333325</v>
      </c>
      <c r="M9" s="2">
        <f t="shared" si="1"/>
        <v>0.18832791666666662</v>
      </c>
      <c r="N9" s="2">
        <f t="shared" si="9"/>
        <v>0.20146589334503989</v>
      </c>
      <c r="O9">
        <f t="shared" si="10"/>
        <v>0.45430653945216476</v>
      </c>
      <c r="P9">
        <f t="shared" si="2"/>
        <v>1.0877077048394233</v>
      </c>
      <c r="Q9">
        <f t="shared" si="11"/>
        <v>3.3758780825155199</v>
      </c>
      <c r="R9" s="2">
        <f t="shared" si="12"/>
        <v>0.40308288068826603</v>
      </c>
      <c r="S9" s="2">
        <f t="shared" si="3"/>
        <v>0.11356096954518279</v>
      </c>
      <c r="T9" s="2">
        <f t="shared" si="3"/>
        <v>1.1688251674531532E-3</v>
      </c>
      <c r="U9" s="2">
        <f>SUMPRODUCT({1,5,10},O9:Q9,R9:T9)/(1^2*R9+5^2*S9+10^2*T9)</f>
        <v>0.25013087268415984</v>
      </c>
      <c r="V9" s="2">
        <f t="shared" si="13"/>
        <v>0.12506543634207992</v>
      </c>
    </row>
    <row r="10" spans="1:22" x14ac:dyDescent="0.35">
      <c r="A10">
        <v>70</v>
      </c>
      <c r="B10" s="4">
        <f t="shared" si="4"/>
        <v>7.1428571428571426E-3</v>
      </c>
      <c r="C10" s="3">
        <f t="shared" si="0"/>
        <v>7.1428571428571423</v>
      </c>
      <c r="D10" s="1">
        <v>0.5</v>
      </c>
      <c r="E10">
        <f t="shared" si="5"/>
        <v>1.6666666666666668E-3</v>
      </c>
      <c r="F10" s="3">
        <f t="shared" si="6"/>
        <v>1.6666666666666667</v>
      </c>
      <c r="G10" s="1">
        <v>29.06</v>
      </c>
      <c r="H10" s="1">
        <v>57.4</v>
      </c>
      <c r="I10" s="1">
        <v>87.71</v>
      </c>
      <c r="K10" s="1">
        <f t="shared" si="7"/>
        <v>36.575699999999998</v>
      </c>
      <c r="L10" s="2">
        <f t="shared" si="8"/>
        <v>0.365757</v>
      </c>
      <c r="M10" s="2">
        <f t="shared" si="1"/>
        <v>0.1828785</v>
      </c>
      <c r="N10" s="2">
        <f t="shared" si="9"/>
        <v>0.19563631897077155</v>
      </c>
      <c r="O10">
        <f t="shared" si="10"/>
        <v>0.43976453780407848</v>
      </c>
      <c r="P10">
        <f t="shared" si="2"/>
        <v>1.0194645147092913</v>
      </c>
      <c r="Q10">
        <f t="shared" si="11"/>
        <v>2.8527046230135209</v>
      </c>
      <c r="R10" s="2">
        <f t="shared" si="12"/>
        <v>0.41497828907239065</v>
      </c>
      <c r="S10" s="2">
        <f t="shared" si="3"/>
        <v>0.1301680423991787</v>
      </c>
      <c r="T10" s="2">
        <f t="shared" si="3"/>
        <v>3.3279151703482896E-3</v>
      </c>
      <c r="U10" s="2">
        <f>SUMPRODUCT({1,5,10},O10:Q10,R10:T10)/(1^2*R10+5^2*S10+10^2*T10)</f>
        <v>0.23511835987025032</v>
      </c>
      <c r="V10" s="2">
        <f t="shared" si="13"/>
        <v>0.11755917993512516</v>
      </c>
    </row>
    <row r="11" spans="1:22" x14ac:dyDescent="0.35">
      <c r="A11">
        <v>75</v>
      </c>
      <c r="B11" s="4">
        <f t="shared" si="4"/>
        <v>6.6666666666666671E-3</v>
      </c>
      <c r="C11" s="3">
        <f t="shared" si="0"/>
        <v>6.666666666666667</v>
      </c>
      <c r="D11" s="1">
        <v>0.5</v>
      </c>
      <c r="E11">
        <f t="shared" si="5"/>
        <v>1.6666666666666668E-3</v>
      </c>
      <c r="F11" s="3">
        <f t="shared" si="6"/>
        <v>1.6666666666666667</v>
      </c>
      <c r="G11" s="1">
        <v>28.32</v>
      </c>
      <c r="H11" s="1">
        <v>55.03</v>
      </c>
      <c r="I11" s="1">
        <v>86.46</v>
      </c>
      <c r="K11" s="1">
        <f t="shared" si="7"/>
        <v>35.783583333333333</v>
      </c>
      <c r="L11" s="2">
        <f t="shared" si="8"/>
        <v>0.35783583333333335</v>
      </c>
      <c r="M11" s="2">
        <f t="shared" si="1"/>
        <v>0.17891791666666668</v>
      </c>
      <c r="N11" s="2">
        <f t="shared" si="9"/>
        <v>0.19139944069196721</v>
      </c>
      <c r="O11">
        <f t="shared" si="10"/>
        <v>0.42834268792176411</v>
      </c>
      <c r="P11">
        <f t="shared" si="2"/>
        <v>0.95584247837617797</v>
      </c>
      <c r="Q11">
        <f t="shared" si="11"/>
        <v>2.6565767093074499</v>
      </c>
      <c r="R11" s="2">
        <f t="shared" si="12"/>
        <v>0.42456703273287671</v>
      </c>
      <c r="S11" s="2">
        <f t="shared" si="3"/>
        <v>0.147831087636141</v>
      </c>
      <c r="T11" s="2">
        <f t="shared" si="3"/>
        <v>4.9263672995478371E-3</v>
      </c>
      <c r="U11" s="2">
        <f>SUMPRODUCT({1,5,10},O11:Q11,R11:T11)/(1^2*R11+5^2*S11+10^2*T11)</f>
        <v>0.2209523703844665</v>
      </c>
      <c r="V11" s="2">
        <f t="shared" si="13"/>
        <v>0.11047618519223325</v>
      </c>
    </row>
    <row r="12" spans="1:22" x14ac:dyDescent="0.35">
      <c r="A12">
        <v>80</v>
      </c>
      <c r="B12" s="4">
        <f t="shared" si="4"/>
        <v>6.2500000000000003E-3</v>
      </c>
      <c r="C12" s="3">
        <f t="shared" si="0"/>
        <v>6.25</v>
      </c>
      <c r="D12" s="1">
        <v>0.5</v>
      </c>
      <c r="E12">
        <f t="shared" si="5"/>
        <v>1.6666666666666668E-3</v>
      </c>
      <c r="F12" s="3">
        <f t="shared" si="6"/>
        <v>1.6666666666666667</v>
      </c>
      <c r="G12" s="1">
        <v>28.38</v>
      </c>
      <c r="H12" s="1">
        <v>56.19</v>
      </c>
      <c r="I12" s="1">
        <v>88.85</v>
      </c>
      <c r="K12" s="1">
        <f t="shared" si="7"/>
        <v>35.766149999999996</v>
      </c>
      <c r="L12" s="2">
        <f t="shared" si="8"/>
        <v>0.35766149999999997</v>
      </c>
      <c r="M12" s="2">
        <f t="shared" si="1"/>
        <v>0.17883074999999998</v>
      </c>
      <c r="N12" s="2">
        <f t="shared" si="9"/>
        <v>0.19130619317624709</v>
      </c>
      <c r="O12">
        <f t="shared" si="10"/>
        <v>0.429263939294389</v>
      </c>
      <c r="P12">
        <f t="shared" si="2"/>
        <v>0.98647694412338172</v>
      </c>
      <c r="Q12">
        <f t="shared" si="11"/>
        <v>3.0728706907919285</v>
      </c>
      <c r="R12" s="2">
        <f t="shared" si="12"/>
        <v>0.42378548703067509</v>
      </c>
      <c r="S12" s="2">
        <f t="shared" si="3"/>
        <v>0.13904552406024384</v>
      </c>
      <c r="T12" s="2">
        <f t="shared" si="3"/>
        <v>2.1425868285183136E-3</v>
      </c>
      <c r="U12" s="2">
        <f>SUMPRODUCT({1,5,10},O12:Q12,R12:T12)/(1^2*R12+5^2*S12+10^2*T12)</f>
        <v>0.22691769761739441</v>
      </c>
      <c r="V12" s="2">
        <f t="shared" si="13"/>
        <v>0.11345884880869721</v>
      </c>
    </row>
    <row r="13" spans="1:22" x14ac:dyDescent="0.35">
      <c r="A13">
        <v>85</v>
      </c>
      <c r="B13" s="4">
        <f t="shared" si="4"/>
        <v>5.8823529411764705E-3</v>
      </c>
      <c r="C13" s="3">
        <f t="shared" si="0"/>
        <v>5.8823529411764701</v>
      </c>
      <c r="D13" s="1">
        <v>0.5</v>
      </c>
      <c r="E13">
        <f t="shared" si="5"/>
        <v>1.6666666666666668E-3</v>
      </c>
      <c r="F13" s="3">
        <f t="shared" si="6"/>
        <v>1.6666666666666667</v>
      </c>
      <c r="G13" s="1">
        <v>28.75</v>
      </c>
      <c r="H13" s="1">
        <v>53.64</v>
      </c>
      <c r="I13" s="1">
        <v>86.65</v>
      </c>
      <c r="K13" s="1">
        <f t="shared" si="7"/>
        <v>36.597483333333329</v>
      </c>
      <c r="L13" s="2">
        <f t="shared" si="8"/>
        <v>0.3659748333333333</v>
      </c>
      <c r="M13" s="2">
        <f t="shared" si="1"/>
        <v>0.18298741666666665</v>
      </c>
      <c r="N13" s="2">
        <f t="shared" si="9"/>
        <v>0.19575283379203939</v>
      </c>
      <c r="O13">
        <f t="shared" si="10"/>
        <v>0.43496382057060423</v>
      </c>
      <c r="P13">
        <f t="shared" si="2"/>
        <v>0.9203286604257821</v>
      </c>
      <c r="Q13">
        <f t="shared" si="11"/>
        <v>2.6840199761155197</v>
      </c>
      <c r="R13" s="2">
        <f t="shared" si="12"/>
        <v>0.41898186520043212</v>
      </c>
      <c r="S13" s="2">
        <f t="shared" si="3"/>
        <v>0.15871306640381089</v>
      </c>
      <c r="T13" s="2">
        <f t="shared" si="3"/>
        <v>4.6632625759094872E-3</v>
      </c>
      <c r="U13" s="2">
        <f>SUMPRODUCT({1,5,10},O13:Q13,R13:T13)/(1^2*R13+5^2*S13+10^2*T13)</f>
        <v>0.21382999181277468</v>
      </c>
      <c r="V13" s="2">
        <f t="shared" si="13"/>
        <v>0.10691499590638734</v>
      </c>
    </row>
    <row r="14" spans="1:22" x14ac:dyDescent="0.35">
      <c r="A14">
        <v>90</v>
      </c>
      <c r="B14" s="4">
        <f t="shared" si="4"/>
        <v>5.5555555555555558E-3</v>
      </c>
      <c r="C14" s="3">
        <f t="shared" si="0"/>
        <v>5.5555555555555554</v>
      </c>
      <c r="D14" s="1">
        <v>0.5</v>
      </c>
      <c r="E14">
        <f t="shared" si="5"/>
        <v>1.6666666666666668E-3</v>
      </c>
      <c r="F14" s="3">
        <f t="shared" si="6"/>
        <v>1.6666666666666667</v>
      </c>
      <c r="G14" s="1">
        <v>27.83</v>
      </c>
      <c r="H14" s="1">
        <v>54.63</v>
      </c>
      <c r="I14" s="1">
        <v>84.59</v>
      </c>
      <c r="K14" s="1">
        <f t="shared" si="7"/>
        <v>35.084266666666664</v>
      </c>
      <c r="L14" s="2">
        <f t="shared" si="8"/>
        <v>0.35084266666666664</v>
      </c>
      <c r="M14" s="2">
        <f t="shared" si="1"/>
        <v>0.17542133333333332</v>
      </c>
      <c r="N14" s="2">
        <f t="shared" si="9"/>
        <v>0.18765893159818151</v>
      </c>
      <c r="O14">
        <f t="shared" si="10"/>
        <v>0.42085073442457338</v>
      </c>
      <c r="P14">
        <f t="shared" si="2"/>
        <v>0.94549277845301682</v>
      </c>
      <c r="Q14">
        <f t="shared" si="11"/>
        <v>2.4203771705515149</v>
      </c>
      <c r="R14" s="2">
        <f t="shared" si="12"/>
        <v>0.43097660596752296</v>
      </c>
      <c r="S14" s="2">
        <f t="shared" si="3"/>
        <v>0.15092299231748485</v>
      </c>
      <c r="T14" s="2">
        <f t="shared" si="3"/>
        <v>7.9010916848303355E-3</v>
      </c>
      <c r="U14" s="2">
        <f>SUMPRODUCT({1,5,10},O14:Q14,R14:T14)/(1^2*R14+5^2*S14+10^2*T14)</f>
        <v>0.21747319079585423</v>
      </c>
      <c r="V14" s="2">
        <f t="shared" si="13"/>
        <v>0.10873659539792711</v>
      </c>
    </row>
    <row r="15" spans="1:22" x14ac:dyDescent="0.35">
      <c r="A15">
        <v>95</v>
      </c>
      <c r="B15" s="4">
        <f t="shared" si="4"/>
        <v>5.263157894736842E-3</v>
      </c>
      <c r="C15" s="3">
        <f t="shared" si="0"/>
        <v>5.2631578947368416</v>
      </c>
      <c r="D15" s="1">
        <v>0.5</v>
      </c>
      <c r="E15">
        <f t="shared" si="5"/>
        <v>1.6666666666666668E-3</v>
      </c>
      <c r="F15" s="3">
        <f t="shared" si="6"/>
        <v>1.6666666666666667</v>
      </c>
      <c r="G15" s="1">
        <v>27.82</v>
      </c>
      <c r="H15" s="1">
        <v>54.02</v>
      </c>
      <c r="I15" s="1">
        <v>81.3</v>
      </c>
      <c r="K15" s="1">
        <f t="shared" si="7"/>
        <v>35.084199999999996</v>
      </c>
      <c r="L15" s="2">
        <f t="shared" si="8"/>
        <v>0.35084199999999993</v>
      </c>
      <c r="M15" s="2">
        <f t="shared" si="1"/>
        <v>0.17542099999999997</v>
      </c>
      <c r="N15" s="2">
        <f t="shared" si="9"/>
        <v>0.18765857501112329</v>
      </c>
      <c r="O15">
        <f t="shared" si="10"/>
        <v>0.42069842033579097</v>
      </c>
      <c r="P15">
        <f t="shared" si="2"/>
        <v>0.92991288055810395</v>
      </c>
      <c r="Q15">
        <f t="shared" si="11"/>
        <v>2.1054727514142901</v>
      </c>
      <c r="R15" s="2">
        <f t="shared" si="12"/>
        <v>0.43110791358455652</v>
      </c>
      <c r="S15" s="2">
        <f t="shared" si="3"/>
        <v>0.15569975695653424</v>
      </c>
      <c r="T15" s="2">
        <f t="shared" si="3"/>
        <v>1.4832337688883535E-2</v>
      </c>
      <c r="U15" s="2">
        <f>SUMPRODUCT({1,5,10},O15:Q15,R15:T15)/(1^2*R15+5^2*S15+10^2*T15)</f>
        <v>0.20968275609621595</v>
      </c>
      <c r="V15" s="2">
        <f t="shared" si="13"/>
        <v>0.10484137804810797</v>
      </c>
    </row>
    <row r="16" spans="1:22" x14ac:dyDescent="0.35">
      <c r="A16">
        <v>100</v>
      </c>
      <c r="B16" s="4">
        <f t="shared" si="4"/>
        <v>5.0000000000000001E-3</v>
      </c>
      <c r="C16" s="3">
        <f t="shared" si="0"/>
        <v>5</v>
      </c>
      <c r="D16" s="1">
        <v>0.5</v>
      </c>
      <c r="E16">
        <f t="shared" si="5"/>
        <v>1.6666666666666668E-3</v>
      </c>
      <c r="F16" s="3">
        <f t="shared" si="6"/>
        <v>1.6666666666666667</v>
      </c>
      <c r="G16" s="1">
        <v>26.9</v>
      </c>
      <c r="H16" s="1">
        <v>53.48</v>
      </c>
      <c r="I16" s="1">
        <v>82.17</v>
      </c>
      <c r="K16" s="1">
        <f t="shared" si="7"/>
        <v>33.83103333333333</v>
      </c>
      <c r="L16" s="2">
        <f t="shared" si="8"/>
        <v>0.33831033333333332</v>
      </c>
      <c r="M16" s="2">
        <f t="shared" si="1"/>
        <v>0.16915516666666666</v>
      </c>
      <c r="N16" s="2">
        <f t="shared" si="9"/>
        <v>0.18095562978455107</v>
      </c>
      <c r="O16">
        <f t="shared" si="10"/>
        <v>0.40678384951353252</v>
      </c>
      <c r="P16">
        <f t="shared" si="2"/>
        <v>0.91632051939784498</v>
      </c>
      <c r="Q16">
        <f t="shared" si="11"/>
        <v>2.1795882491727325</v>
      </c>
      <c r="R16" s="2">
        <f t="shared" si="12"/>
        <v>0.4432737743516475</v>
      </c>
      <c r="S16" s="2">
        <f t="shared" si="3"/>
        <v>0.1599904682763485</v>
      </c>
      <c r="T16" s="2">
        <f t="shared" si="3"/>
        <v>1.2788915006960644E-2</v>
      </c>
      <c r="U16" s="2">
        <f>SUMPRODUCT({1,5,10},O16:Q16,R16:T16)/(1^2*R16+5^2*S16+10^2*T16)</f>
        <v>0.20833454354015687</v>
      </c>
      <c r="V16" s="2">
        <f t="shared" si="13"/>
        <v>0.10416727177007844</v>
      </c>
    </row>
    <row r="17" spans="1:22" x14ac:dyDescent="0.35">
      <c r="A17">
        <v>105</v>
      </c>
      <c r="B17" s="4">
        <f t="shared" si="4"/>
        <v>4.7619047619047623E-3</v>
      </c>
      <c r="C17" s="3">
        <f t="shared" si="0"/>
        <v>4.7619047619047628</v>
      </c>
      <c r="D17" s="1">
        <v>0.5</v>
      </c>
      <c r="E17">
        <f t="shared" si="5"/>
        <v>1.6666666666666668E-3</v>
      </c>
      <c r="F17" s="3">
        <f t="shared" si="6"/>
        <v>1.6666666666666667</v>
      </c>
      <c r="G17" s="1">
        <v>27.29</v>
      </c>
      <c r="H17" s="1">
        <v>54.27</v>
      </c>
      <c r="I17" s="1">
        <v>78.489999999999995</v>
      </c>
      <c r="K17" s="1">
        <f t="shared" si="7"/>
        <v>34.222166666666666</v>
      </c>
      <c r="L17" s="2">
        <f t="shared" si="8"/>
        <v>0.34222166666666665</v>
      </c>
      <c r="M17" s="2">
        <f t="shared" si="1"/>
        <v>0.17111083333333332</v>
      </c>
      <c r="N17" s="2">
        <f t="shared" si="9"/>
        <v>0.1830477260550285</v>
      </c>
      <c r="O17">
        <f t="shared" si="10"/>
        <v>0.41265879297413388</v>
      </c>
      <c r="P17">
        <f t="shared" si="2"/>
        <v>0.93626875737334758</v>
      </c>
      <c r="Q17">
        <f t="shared" si="11"/>
        <v>1.897866362236293</v>
      </c>
      <c r="R17" s="2">
        <f t="shared" si="12"/>
        <v>0.43809583728733725</v>
      </c>
      <c r="S17" s="2">
        <f t="shared" si="3"/>
        <v>0.15373306653069427</v>
      </c>
      <c r="T17" s="2">
        <f t="shared" si="3"/>
        <v>2.2466438075324103E-2</v>
      </c>
      <c r="U17" s="2">
        <f>SUMPRODUCT({1,5,10},O17:Q17,R17:T17)/(1^2*R17+5^2*S17+10^2*T17)</f>
        <v>0.20325228692023581</v>
      </c>
      <c r="V17" s="2">
        <f t="shared" si="13"/>
        <v>0.1016261434601179</v>
      </c>
    </row>
    <row r="18" spans="1:22" x14ac:dyDescent="0.35">
      <c r="A18">
        <v>110</v>
      </c>
      <c r="B18" s="4">
        <f t="shared" si="4"/>
        <v>4.5454545454545452E-3</v>
      </c>
      <c r="C18" s="3">
        <f t="shared" si="0"/>
        <v>4.545454545454545</v>
      </c>
      <c r="D18" s="1">
        <v>0.5</v>
      </c>
      <c r="E18">
        <f t="shared" si="5"/>
        <v>1.6666666666666668E-3</v>
      </c>
      <c r="F18" s="3">
        <f t="shared" si="6"/>
        <v>1.6666666666666667</v>
      </c>
      <c r="G18" s="1">
        <v>25.29</v>
      </c>
      <c r="H18" s="1">
        <v>53.06</v>
      </c>
      <c r="I18" s="1">
        <v>79.19</v>
      </c>
      <c r="K18" s="1">
        <f t="shared" si="7"/>
        <v>31.47881666666667</v>
      </c>
      <c r="L18" s="2">
        <f t="shared" si="8"/>
        <v>0.3147881666666667</v>
      </c>
      <c r="M18" s="2">
        <f t="shared" si="1"/>
        <v>0.15739408333333335</v>
      </c>
      <c r="N18" s="2">
        <f t="shared" si="9"/>
        <v>0.16837407946320757</v>
      </c>
      <c r="O18">
        <f t="shared" si="10"/>
        <v>0.38288973259838593</v>
      </c>
      <c r="P18">
        <f t="shared" si="2"/>
        <v>0.90587495201269597</v>
      </c>
      <c r="Q18">
        <f t="shared" si="11"/>
        <v>1.9456935763330074</v>
      </c>
      <c r="R18" s="2">
        <f t="shared" si="12"/>
        <v>0.46497136069405642</v>
      </c>
      <c r="S18" s="2">
        <f t="shared" si="3"/>
        <v>0.1633680081917594</v>
      </c>
      <c r="T18" s="2">
        <f t="shared" si="3"/>
        <v>2.0417004882972354E-2</v>
      </c>
      <c r="U18" s="2">
        <f>SUMPRODUCT({1,5,10},O18:Q18,R18:T18)/(1^2*R18+5^2*S18+10^2*T18)</f>
        <v>0.19955478343717406</v>
      </c>
      <c r="V18" s="2">
        <f t="shared" si="13"/>
        <v>9.977739171858703E-2</v>
      </c>
    </row>
    <row r="19" spans="1:22" x14ac:dyDescent="0.35">
      <c r="A19">
        <v>115</v>
      </c>
      <c r="B19" s="4">
        <f t="shared" si="4"/>
        <v>4.3478260869565218E-3</v>
      </c>
      <c r="C19" s="3">
        <f t="shared" si="0"/>
        <v>4.3478260869565215</v>
      </c>
      <c r="D19" s="1">
        <v>0.5</v>
      </c>
      <c r="E19">
        <f t="shared" si="5"/>
        <v>1.6666666666666668E-3</v>
      </c>
      <c r="F19" s="3">
        <f t="shared" si="6"/>
        <v>1.6666666666666667</v>
      </c>
      <c r="G19" s="1">
        <v>24.25</v>
      </c>
      <c r="H19" s="1">
        <v>50.51</v>
      </c>
      <c r="I19" s="1">
        <v>78.53</v>
      </c>
      <c r="K19" s="1">
        <f t="shared" si="7"/>
        <v>30.284700000000001</v>
      </c>
      <c r="L19" s="2">
        <f t="shared" si="8"/>
        <v>0.30284700000000003</v>
      </c>
      <c r="M19" s="2">
        <f t="shared" si="1"/>
        <v>0.15142350000000002</v>
      </c>
      <c r="N19" s="2">
        <f t="shared" si="9"/>
        <v>0.16198698122343869</v>
      </c>
      <c r="O19">
        <f t="shared" si="10"/>
        <v>0.36775310195040306</v>
      </c>
      <c r="P19">
        <f t="shared" si="2"/>
        <v>0.84469571684258926</v>
      </c>
      <c r="Q19">
        <f t="shared" si="11"/>
        <v>1.9005385872004736</v>
      </c>
      <c r="R19" s="2">
        <f t="shared" si="12"/>
        <v>0.47926279286555051</v>
      </c>
      <c r="S19" s="2">
        <f t="shared" si="3"/>
        <v>0.18463185053532655</v>
      </c>
      <c r="T19" s="2">
        <f t="shared" si="3"/>
        <v>2.2346687607189688E-2</v>
      </c>
      <c r="U19" s="2">
        <f>SUMPRODUCT({1,5,10},O19:Q19,R19:T19)/(1^2*R19+5^2*S19+10^2*T19)</f>
        <v>0.18837622635382928</v>
      </c>
      <c r="V19" s="2">
        <f t="shared" si="13"/>
        <v>9.418811317691464E-2</v>
      </c>
    </row>
    <row r="20" spans="1:22" x14ac:dyDescent="0.35">
      <c r="A20">
        <v>120</v>
      </c>
      <c r="B20" s="4">
        <f t="shared" si="4"/>
        <v>4.1666666666666666E-3</v>
      </c>
      <c r="C20" s="3">
        <f t="shared" si="0"/>
        <v>4.166666666666667</v>
      </c>
      <c r="D20" s="1">
        <v>0.5</v>
      </c>
      <c r="E20">
        <f t="shared" si="5"/>
        <v>1.6666666666666668E-3</v>
      </c>
      <c r="F20" s="3">
        <f t="shared" si="6"/>
        <v>1.6666666666666667</v>
      </c>
      <c r="G20" s="1">
        <v>25.49</v>
      </c>
      <c r="H20" s="1">
        <v>49.71</v>
      </c>
      <c r="I20" s="1">
        <v>77.599999999999994</v>
      </c>
      <c r="K20" s="1">
        <f t="shared" si="7"/>
        <v>32.179766666666666</v>
      </c>
      <c r="L20" s="2">
        <f t="shared" si="8"/>
        <v>0.32179766666666665</v>
      </c>
      <c r="M20" s="2">
        <f t="shared" si="1"/>
        <v>0.16089883333333332</v>
      </c>
      <c r="N20" s="2">
        <f t="shared" si="9"/>
        <v>0.17212332493991916</v>
      </c>
      <c r="O20">
        <f t="shared" si="10"/>
        <v>0.38582707499218477</v>
      </c>
      <c r="P20">
        <f t="shared" si="2"/>
        <v>0.82624875661345965</v>
      </c>
      <c r="Q20">
        <f t="shared" si="11"/>
        <v>1.8401847634123525</v>
      </c>
      <c r="R20" s="2">
        <f t="shared" si="12"/>
        <v>0.46224780835338458</v>
      </c>
      <c r="S20" s="2">
        <f t="shared" si="3"/>
        <v>0.19157085989801423</v>
      </c>
      <c r="T20" s="2">
        <f t="shared" si="3"/>
        <v>2.5213655991314182E-2</v>
      </c>
      <c r="U20" s="2">
        <f>SUMPRODUCT({1,5,10},O20:Q20,R20:T20)/(1^2*R20+5^2*S20+10^2*T20)</f>
        <v>0.18445551647498523</v>
      </c>
      <c r="V20" s="2">
        <f t="shared" si="13"/>
        <v>9.2227758237492616E-2</v>
      </c>
    </row>
    <row r="21" spans="1:22" x14ac:dyDescent="0.35">
      <c r="A21">
        <v>125</v>
      </c>
      <c r="B21" s="4">
        <f t="shared" si="4"/>
        <v>4.0000000000000001E-3</v>
      </c>
      <c r="C21" s="3">
        <f t="shared" si="0"/>
        <v>4</v>
      </c>
      <c r="D21" s="1">
        <v>0.5</v>
      </c>
      <c r="E21">
        <f t="shared" si="5"/>
        <v>1.6666666666666668E-3</v>
      </c>
      <c r="F21" s="3">
        <f t="shared" si="6"/>
        <v>1.6666666666666667</v>
      </c>
      <c r="G21" s="1">
        <v>24.35</v>
      </c>
      <c r="H21" s="1">
        <v>50.85</v>
      </c>
      <c r="I21" s="1">
        <v>76.989999999999995</v>
      </c>
      <c r="K21" s="1">
        <f t="shared" si="7"/>
        <v>30.354966666666662</v>
      </c>
      <c r="L21" s="2">
        <f t="shared" si="8"/>
        <v>0.30354966666666661</v>
      </c>
      <c r="M21" s="2">
        <f t="shared" si="1"/>
        <v>0.1517748333333333</v>
      </c>
      <c r="N21" s="2">
        <f t="shared" si="9"/>
        <v>0.16236282398278468</v>
      </c>
      <c r="O21">
        <f t="shared" si="10"/>
        <v>0.36919863157944682</v>
      </c>
      <c r="P21">
        <f t="shared" si="2"/>
        <v>0.85263990500812914</v>
      </c>
      <c r="Q21">
        <f t="shared" si="11"/>
        <v>1.8024883069210811</v>
      </c>
      <c r="R21" s="2">
        <f t="shared" si="12"/>
        <v>0.47787921669521438</v>
      </c>
      <c r="S21" s="2">
        <f t="shared" si="3"/>
        <v>0.1817215315561842</v>
      </c>
      <c r="T21" s="2">
        <f t="shared" si="3"/>
        <v>2.7188080630363553E-2</v>
      </c>
      <c r="U21" s="2">
        <f>SUMPRODUCT({1,5,10},O21:Q21,R21:T21)/(1^2*R21+5^2*S21+10^2*T21)</f>
        <v>0.18620937672040094</v>
      </c>
      <c r="V21" s="2">
        <f t="shared" si="13"/>
        <v>9.3104688360200472E-2</v>
      </c>
    </row>
    <row r="22" spans="1:22" x14ac:dyDescent="0.35">
      <c r="A22">
        <v>130</v>
      </c>
      <c r="B22" s="4">
        <f t="shared" si="4"/>
        <v>3.8461538461538464E-3</v>
      </c>
      <c r="C22" s="3">
        <f t="shared" si="0"/>
        <v>3.8461538461538463</v>
      </c>
      <c r="D22" s="1">
        <v>0.5</v>
      </c>
      <c r="E22">
        <f t="shared" si="5"/>
        <v>1.6666666666666668E-3</v>
      </c>
      <c r="F22" s="3">
        <f t="shared" si="6"/>
        <v>1.6666666666666667</v>
      </c>
      <c r="G22" s="1">
        <v>24.15</v>
      </c>
      <c r="H22" s="1">
        <v>51</v>
      </c>
      <c r="I22" s="1">
        <v>75.59</v>
      </c>
      <c r="K22" s="1">
        <f t="shared" si="7"/>
        <v>30.015550000000001</v>
      </c>
      <c r="L22" s="2">
        <f t="shared" si="8"/>
        <v>0.30015550000000002</v>
      </c>
      <c r="M22" s="2">
        <f t="shared" si="1"/>
        <v>0.15007775000000001</v>
      </c>
      <c r="N22" s="2">
        <f t="shared" si="9"/>
        <v>0.16054735012270832</v>
      </c>
      <c r="O22">
        <f t="shared" si="10"/>
        <v>0.36630965886147532</v>
      </c>
      <c r="P22">
        <f t="shared" si="2"/>
        <v>0.85616485754573524</v>
      </c>
      <c r="Q22">
        <f t="shared" si="11"/>
        <v>1.7209948911997335</v>
      </c>
      <c r="R22" s="2">
        <f t="shared" si="12"/>
        <v>0.48064836903588631</v>
      </c>
      <c r="S22" s="2">
        <f t="shared" si="12"/>
        <v>0.1804449173006803</v>
      </c>
      <c r="T22" s="2">
        <f t="shared" si="12"/>
        <v>3.2000947015067005E-2</v>
      </c>
      <c r="U22" s="2">
        <f>SUMPRODUCT({1,5,10},O22:Q22,R22:T22)/(1^2*R22+5^2*S22+10^2*T22)</f>
        <v>0.18301737203424498</v>
      </c>
      <c r="V22" s="2">
        <f t="shared" si="13"/>
        <v>9.150868601712249E-2</v>
      </c>
    </row>
    <row r="23" spans="1:22" x14ac:dyDescent="0.35">
      <c r="A23">
        <v>135</v>
      </c>
      <c r="B23" s="4">
        <f t="shared" si="4"/>
        <v>3.7037037037037038E-3</v>
      </c>
      <c r="C23" s="3">
        <f t="shared" si="0"/>
        <v>3.7037037037037037</v>
      </c>
      <c r="D23" s="1">
        <v>0.5</v>
      </c>
      <c r="E23">
        <f t="shared" si="5"/>
        <v>1.6666666666666668E-3</v>
      </c>
      <c r="F23" s="3">
        <f t="shared" si="6"/>
        <v>1.6666666666666667</v>
      </c>
      <c r="G23" s="1">
        <v>24.15</v>
      </c>
      <c r="H23" s="1">
        <v>51.17</v>
      </c>
      <c r="I23" s="1">
        <v>74.22</v>
      </c>
      <c r="K23" s="1">
        <f t="shared" si="7"/>
        <v>29.965766666666667</v>
      </c>
      <c r="L23" s="2">
        <f t="shared" si="8"/>
        <v>0.29965766666666666</v>
      </c>
      <c r="M23" s="2">
        <f t="shared" si="1"/>
        <v>0.14982883333333333</v>
      </c>
      <c r="N23" s="2">
        <f t="shared" si="9"/>
        <v>0.16028106873699516</v>
      </c>
      <c r="O23">
        <f t="shared" si="10"/>
        <v>0.36630965886147532</v>
      </c>
      <c r="P23">
        <f t="shared" si="2"/>
        <v>0.86017488244682017</v>
      </c>
      <c r="Q23">
        <f t="shared" si="11"/>
        <v>1.6472016446263043</v>
      </c>
      <c r="R23" s="2">
        <f t="shared" si="12"/>
        <v>0.48064836903588631</v>
      </c>
      <c r="S23" s="2">
        <f t="shared" si="12"/>
        <v>0.17900352781110915</v>
      </c>
      <c r="T23" s="2">
        <f t="shared" si="12"/>
        <v>3.7090170548669713E-2</v>
      </c>
      <c r="U23" s="2">
        <f>SUMPRODUCT({1,5,10},O23:Q23,R23:T23)/(1^2*R23+5^2*S23+10^2*T23)</f>
        <v>0.17968055414551024</v>
      </c>
      <c r="V23" s="2">
        <f t="shared" si="13"/>
        <v>8.9840277072755118E-2</v>
      </c>
    </row>
    <row r="24" spans="1:22" x14ac:dyDescent="0.35">
      <c r="A24">
        <v>140</v>
      </c>
      <c r="B24" s="4">
        <f t="shared" si="4"/>
        <v>3.5714285714285713E-3</v>
      </c>
      <c r="C24" s="3">
        <f t="shared" si="0"/>
        <v>3.5714285714285712</v>
      </c>
      <c r="D24" s="1">
        <v>0.5</v>
      </c>
      <c r="E24">
        <f t="shared" si="5"/>
        <v>1.6666666666666668E-3</v>
      </c>
      <c r="F24" s="3">
        <f t="shared" si="6"/>
        <v>1.6666666666666667</v>
      </c>
      <c r="G24" s="1">
        <v>22.73</v>
      </c>
      <c r="H24" s="1">
        <v>51.77</v>
      </c>
      <c r="I24" s="1">
        <v>73.290000000000006</v>
      </c>
      <c r="K24" s="1">
        <f t="shared" si="7"/>
        <v>27.797333333333334</v>
      </c>
      <c r="L24" s="2">
        <f t="shared" si="8"/>
        <v>0.27797333333333335</v>
      </c>
      <c r="M24" s="2">
        <f t="shared" si="1"/>
        <v>0.13898666666666668</v>
      </c>
      <c r="N24" s="2">
        <f t="shared" si="9"/>
        <v>0.14868253978835294</v>
      </c>
      <c r="O24">
        <f t="shared" si="10"/>
        <v>0.34603449035852107</v>
      </c>
      <c r="P24">
        <f t="shared" si="2"/>
        <v>0.87445784407557092</v>
      </c>
      <c r="Q24">
        <f t="shared" si="11"/>
        <v>1.6000417689362556</v>
      </c>
      <c r="R24" s="2">
        <f t="shared" si="12"/>
        <v>0.50053939065465702</v>
      </c>
      <c r="S24" s="2">
        <f t="shared" si="12"/>
        <v>0.17396247078909335</v>
      </c>
      <c r="T24" s="2">
        <f t="shared" si="12"/>
        <v>4.0758798932794105E-2</v>
      </c>
      <c r="U24" s="2">
        <f>SUMPRODUCT({1,5,10},O24:Q24,R24:T24)/(1^2*R24+5^2*S24+10^2*T24)</f>
        <v>0.17769080754721367</v>
      </c>
      <c r="V24" s="2">
        <f t="shared" si="13"/>
        <v>8.8845403773606835E-2</v>
      </c>
    </row>
    <row r="25" spans="1:22" x14ac:dyDescent="0.35">
      <c r="A25">
        <v>145</v>
      </c>
      <c r="B25" s="4">
        <f t="shared" si="4"/>
        <v>3.4482758620689655E-3</v>
      </c>
      <c r="C25" s="3">
        <f t="shared" si="0"/>
        <v>3.4482758620689653</v>
      </c>
      <c r="D25" s="1">
        <v>0.5</v>
      </c>
      <c r="E25">
        <f t="shared" si="5"/>
        <v>1.6666666666666668E-3</v>
      </c>
      <c r="F25" s="3">
        <f t="shared" si="6"/>
        <v>1.6666666666666667</v>
      </c>
      <c r="G25" s="1">
        <v>21.14</v>
      </c>
      <c r="H25" s="1">
        <v>52</v>
      </c>
      <c r="I25" s="1">
        <v>72.75</v>
      </c>
      <c r="K25" s="1">
        <f t="shared" si="7"/>
        <v>25.4375</v>
      </c>
      <c r="L25" s="2">
        <f t="shared" si="8"/>
        <v>0.25437500000000002</v>
      </c>
      <c r="M25" s="2">
        <f t="shared" si="1"/>
        <v>0.12718750000000001</v>
      </c>
      <c r="N25" s="2">
        <f t="shared" si="9"/>
        <v>0.13606024939560971</v>
      </c>
      <c r="O25">
        <f t="shared" si="10"/>
        <v>0.32380943019975161</v>
      </c>
      <c r="P25">
        <f t="shared" si="2"/>
        <v>0.87998752732094099</v>
      </c>
      <c r="Q25">
        <f t="shared" si="11"/>
        <v>1.5736457374682455</v>
      </c>
      <c r="R25" s="2">
        <f t="shared" si="12"/>
        <v>0.52329032176299883</v>
      </c>
      <c r="S25" s="2">
        <f t="shared" si="12"/>
        <v>0.17204915559732067</v>
      </c>
      <c r="T25" s="2">
        <f t="shared" si="12"/>
        <v>4.2968350252608346E-2</v>
      </c>
      <c r="U25" s="2">
        <f>SUMPRODUCT({1,5,10},O25:Q25,R25:T25)/(1^2*R25+5^2*S25+10^2*T25)</f>
        <v>0.17569995272139655</v>
      </c>
      <c r="V25" s="2">
        <f t="shared" si="13"/>
        <v>8.7849976360698273E-2</v>
      </c>
    </row>
    <row r="26" spans="1:22" x14ac:dyDescent="0.35">
      <c r="A26">
        <v>150</v>
      </c>
      <c r="B26" s="4">
        <f t="shared" si="4"/>
        <v>3.3333333333333335E-3</v>
      </c>
      <c r="C26" s="3">
        <f t="shared" si="0"/>
        <v>3.3333333333333335</v>
      </c>
      <c r="D26" s="1">
        <v>0.5</v>
      </c>
      <c r="E26">
        <f t="shared" si="5"/>
        <v>1.6666666666666668E-3</v>
      </c>
      <c r="F26" s="3">
        <f t="shared" si="6"/>
        <v>1.6666666666666667</v>
      </c>
      <c r="G26" s="1">
        <v>18.760000000000002</v>
      </c>
      <c r="H26" s="1">
        <v>51.67</v>
      </c>
      <c r="I26" s="1">
        <v>69.510000000000005</v>
      </c>
      <c r="K26" s="1">
        <f t="shared" si="7"/>
        <v>21.945316666666667</v>
      </c>
      <c r="L26" s="2">
        <f t="shared" si="8"/>
        <v>0.21945316666666667</v>
      </c>
      <c r="M26" s="2">
        <f t="shared" si="1"/>
        <v>0.10972658333333334</v>
      </c>
      <c r="N26" s="2">
        <f t="shared" si="9"/>
        <v>0.11738123867252272</v>
      </c>
      <c r="O26">
        <f t="shared" si="10"/>
        <v>0.29143833816897141</v>
      </c>
      <c r="P26">
        <f t="shared" si="2"/>
        <v>0.87206313859090123</v>
      </c>
      <c r="Q26">
        <f t="shared" si="11"/>
        <v>1.4284168460447404</v>
      </c>
      <c r="R26" s="2">
        <f t="shared" si="12"/>
        <v>0.55829003461699478</v>
      </c>
      <c r="S26" s="2">
        <f t="shared" si="12"/>
        <v>0.17479764695942931</v>
      </c>
      <c r="T26" s="2">
        <f t="shared" si="12"/>
        <v>5.7450378171493545E-2</v>
      </c>
      <c r="U26" s="2">
        <f>SUMPRODUCT({1,5,10},O26:Q26,R26:T26)/(1^2*R26+5^2*S26+10^2*T26)</f>
        <v>0.16354042222118764</v>
      </c>
      <c r="V26" s="2">
        <f t="shared" si="13"/>
        <v>8.1770211110593821E-2</v>
      </c>
    </row>
  </sheetData>
  <pageMargins left="0.7" right="0.7" top="0.75" bottom="0.75" header="0.3" footer="0.3"/>
  <pageSetup scale="5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topLeftCell="H6" workbookViewId="0">
      <selection activeCell="N6" sqref="N6:N26"/>
    </sheetView>
  </sheetViews>
  <sheetFormatPr baseColWidth="10" defaultRowHeight="14.5" x14ac:dyDescent="0.35"/>
  <cols>
    <col min="1" max="1" width="8.36328125" bestFit="1" customWidth="1"/>
    <col min="2" max="2" width="11.81640625" bestFit="1" customWidth="1"/>
    <col min="3" max="3" width="11.81640625" customWidth="1"/>
    <col min="4" max="4" width="4.81640625" customWidth="1"/>
    <col min="5" max="5" width="6.81640625" bestFit="1" customWidth="1"/>
    <col min="6" max="6" width="10.7265625" bestFit="1" customWidth="1"/>
    <col min="7" max="9" width="5.81640625" bestFit="1" customWidth="1"/>
  </cols>
  <sheetData>
    <row r="1" spans="1:22" x14ac:dyDescent="0.35">
      <c r="A1" s="5" t="s">
        <v>116</v>
      </c>
      <c r="D1" t="s">
        <v>131</v>
      </c>
      <c r="K1" s="5" t="s">
        <v>54</v>
      </c>
      <c r="L1">
        <f>'Table S17'!D21</f>
        <v>3.2605957416009246E-2</v>
      </c>
    </row>
    <row r="2" spans="1:22" x14ac:dyDescent="0.35">
      <c r="A2" s="5" t="s">
        <v>0</v>
      </c>
      <c r="D2">
        <v>0.7</v>
      </c>
      <c r="K2" s="5" t="s">
        <v>192</v>
      </c>
      <c r="L2" s="3">
        <f>D2/(D2-L1)</f>
        <v>1.0488556315093356</v>
      </c>
    </row>
    <row r="3" spans="1:22" x14ac:dyDescent="0.35">
      <c r="A3" s="5" t="s">
        <v>115</v>
      </c>
      <c r="D3" t="s">
        <v>135</v>
      </c>
    </row>
    <row r="5" spans="1:22" x14ac:dyDescent="0.35">
      <c r="A5" s="5" t="s">
        <v>186</v>
      </c>
      <c r="B5" s="5" t="s">
        <v>2</v>
      </c>
      <c r="C5" s="5" t="s">
        <v>130</v>
      </c>
      <c r="D5" s="5" t="s">
        <v>169</v>
      </c>
      <c r="E5" s="5" t="s">
        <v>3</v>
      </c>
      <c r="F5" s="5" t="s">
        <v>129</v>
      </c>
      <c r="G5" s="5" t="s">
        <v>61</v>
      </c>
      <c r="H5" s="5" t="s">
        <v>62</v>
      </c>
      <c r="I5" s="5" t="s">
        <v>63</v>
      </c>
      <c r="K5" s="5" t="s">
        <v>64</v>
      </c>
      <c r="L5" s="5" t="s">
        <v>65</v>
      </c>
      <c r="M5" s="5" t="s">
        <v>184</v>
      </c>
      <c r="N5" s="5" t="s">
        <v>191</v>
      </c>
      <c r="O5" s="6" t="s">
        <v>193</v>
      </c>
      <c r="P5" s="6" t="s">
        <v>194</v>
      </c>
      <c r="Q5" s="6" t="s">
        <v>195</v>
      </c>
      <c r="R5" s="5" t="s">
        <v>23</v>
      </c>
      <c r="S5" s="5" t="s">
        <v>24</v>
      </c>
      <c r="T5" s="5" t="s">
        <v>25</v>
      </c>
      <c r="U5" s="5" t="s">
        <v>69</v>
      </c>
      <c r="V5" s="5" t="s">
        <v>70</v>
      </c>
    </row>
    <row r="6" spans="1:22" x14ac:dyDescent="0.35">
      <c r="A6">
        <v>50</v>
      </c>
      <c r="B6" s="4">
        <f>D6/A6</f>
        <v>1.3999999999999999E-2</v>
      </c>
      <c r="C6" s="3">
        <f t="shared" ref="C6:C26" si="0">B6*1000</f>
        <v>13.999999999999998</v>
      </c>
      <c r="D6" s="1">
        <v>0.7</v>
      </c>
      <c r="E6">
        <f>D6/300</f>
        <v>2.3333333333333331E-3</v>
      </c>
      <c r="F6" s="3">
        <f>E6*1000</f>
        <v>2.333333333333333</v>
      </c>
      <c r="G6">
        <v>47.19</v>
      </c>
      <c r="H6">
        <v>89.34</v>
      </c>
      <c r="I6">
        <v>98.31</v>
      </c>
      <c r="K6" s="1">
        <f>35*G6/24-79*H6/600+I6/50</f>
        <v>59.021849999999993</v>
      </c>
      <c r="L6" s="2">
        <f>K6/100</f>
        <v>0.59021849999999998</v>
      </c>
      <c r="M6" s="2">
        <f t="shared" ref="M6:M26" si="1">K6/100*D6</f>
        <v>0.41315294999999996</v>
      </c>
      <c r="N6" s="2">
        <f>M6*D6/(D6-$L$1)</f>
        <v>0.43333779828219487</v>
      </c>
      <c r="O6">
        <f>-LN(($D6-$L$1)/$D6-G6/100)</f>
        <v>0.73080738540463219</v>
      </c>
      <c r="P6">
        <f t="shared" ref="P6:P26" si="2">-LN(($D6-$L$1)/$D6-H6/100)</f>
        <v>2.8130764254037439</v>
      </c>
      <c r="Q6">
        <f>-LN(MAX(($D6-$L$1)/$D6-I6/100,0.001))</f>
        <v>6.9077552789821368</v>
      </c>
      <c r="R6" s="2">
        <f>EXP(-2*O6)</f>
        <v>0.23186156898584154</v>
      </c>
      <c r="S6" s="2">
        <f t="shared" ref="S6:T21" si="3">EXP(-2*P6)</f>
        <v>3.602407702549769E-3</v>
      </c>
      <c r="T6" s="2">
        <f t="shared" si="3"/>
        <v>1.0000000000000004E-6</v>
      </c>
      <c r="U6" s="2">
        <f>SUMPRODUCT({1,5,10},O6:Q6,R6:T6)/(1^2*R6+5^2*S6+10^2*T6)</f>
        <v>0.68375647786437543</v>
      </c>
      <c r="V6" s="2">
        <f>U6*D6</f>
        <v>0.47862953450506279</v>
      </c>
    </row>
    <row r="7" spans="1:22" x14ac:dyDescent="0.35">
      <c r="A7">
        <v>55</v>
      </c>
      <c r="B7" s="4">
        <f t="shared" ref="B7:B26" si="4">D7/A7</f>
        <v>1.2727272727272726E-2</v>
      </c>
      <c r="C7" s="3">
        <f t="shared" si="0"/>
        <v>12.727272727272727</v>
      </c>
      <c r="D7" s="1">
        <v>0.7</v>
      </c>
      <c r="E7">
        <f t="shared" ref="E7:E26" si="5">D7/300</f>
        <v>2.3333333333333331E-3</v>
      </c>
      <c r="F7" s="3">
        <f t="shared" ref="F7:F26" si="6">E7*1000</f>
        <v>2.333333333333333</v>
      </c>
      <c r="G7">
        <v>46.85</v>
      </c>
      <c r="H7">
        <v>87.8</v>
      </c>
      <c r="I7">
        <v>98.04</v>
      </c>
      <c r="K7" s="1">
        <f t="shared" ref="K7:K26" si="7">35*G7/24-79*H7/600+I7/50</f>
        <v>58.723383333333338</v>
      </c>
      <c r="L7" s="2">
        <f t="shared" ref="L7:L26" si="8">K7/100</f>
        <v>0.58723383333333334</v>
      </c>
      <c r="M7" s="2">
        <f t="shared" si="1"/>
        <v>0.41106368333333332</v>
      </c>
      <c r="N7" s="2">
        <f t="shared" ref="N7:N26" si="9">M7*D7/(D7-$L$1)</f>
        <v>0.43114645917313682</v>
      </c>
      <c r="O7">
        <f t="shared" ref="O7:O26" si="10">-LN(($D7-$L$1)/$D7-G7/100)</f>
        <v>0.72377122465157939</v>
      </c>
      <c r="P7">
        <f t="shared" si="2"/>
        <v>2.5846819805456143</v>
      </c>
      <c r="Q7">
        <f t="shared" ref="Q7:Q26" si="11">-LN(MAX(($D7-$L$1)/$D7-I7/100,0.001))</f>
        <v>6.9077552789821368</v>
      </c>
      <c r="R7" s="2">
        <f t="shared" ref="R7:T26" si="12">EXP(-2*O7)</f>
        <v>0.23514746539951459</v>
      </c>
      <c r="S7" s="2">
        <f t="shared" si="3"/>
        <v>5.6881855762453745E-3</v>
      </c>
      <c r="T7" s="2">
        <f t="shared" si="3"/>
        <v>1.0000000000000004E-6</v>
      </c>
      <c r="U7" s="2">
        <f>SUMPRODUCT({1,5,10},O7:Q7,R7:T7)/(1^2*R7+5^2*S7+10^2*T7)</f>
        <v>0.64583770300826659</v>
      </c>
      <c r="V7" s="2">
        <f t="shared" ref="V7:V26" si="13">U7*D7</f>
        <v>0.45208639210578661</v>
      </c>
    </row>
    <row r="8" spans="1:22" x14ac:dyDescent="0.35">
      <c r="A8">
        <v>60</v>
      </c>
      <c r="B8" s="4">
        <f t="shared" si="4"/>
        <v>1.1666666666666665E-2</v>
      </c>
      <c r="C8" s="3">
        <f t="shared" si="0"/>
        <v>11.666666666666666</v>
      </c>
      <c r="D8" s="1">
        <v>0.7</v>
      </c>
      <c r="E8">
        <f t="shared" si="5"/>
        <v>2.3333333333333331E-3</v>
      </c>
      <c r="F8" s="3">
        <f t="shared" si="6"/>
        <v>2.333333333333333</v>
      </c>
      <c r="G8">
        <v>44.86</v>
      </c>
      <c r="H8">
        <v>85.63</v>
      </c>
      <c r="I8">
        <v>97.85</v>
      </c>
      <c r="K8" s="1">
        <f t="shared" si="7"/>
        <v>56.103216666666668</v>
      </c>
      <c r="L8" s="2">
        <f t="shared" si="8"/>
        <v>0.56103216666666667</v>
      </c>
      <c r="M8" s="2">
        <f t="shared" si="1"/>
        <v>0.39272251666666663</v>
      </c>
      <c r="N8" s="2">
        <f t="shared" si="9"/>
        <v>0.41190922322635221</v>
      </c>
      <c r="O8">
        <f t="shared" si="10"/>
        <v>0.68355322838177246</v>
      </c>
      <c r="P8">
        <f t="shared" si="2"/>
        <v>2.3318073252886018</v>
      </c>
      <c r="Q8">
        <f t="shared" si="11"/>
        <v>6.9077552789821368</v>
      </c>
      <c r="R8" s="2">
        <f t="shared" si="12"/>
        <v>0.25484329382071869</v>
      </c>
      <c r="S8" s="2">
        <f t="shared" si="3"/>
        <v>9.4323062164528119E-3</v>
      </c>
      <c r="T8" s="2">
        <f t="shared" si="3"/>
        <v>1.0000000000000004E-6</v>
      </c>
      <c r="U8" s="2">
        <f>SUMPRODUCT({1,5,10},O8:Q8,R8:T8)/(1^2*R8+5^2*S8+10^2*T8)</f>
        <v>0.57919325040457692</v>
      </c>
      <c r="V8" s="2">
        <f t="shared" si="13"/>
        <v>0.40543527528320383</v>
      </c>
    </row>
    <row r="9" spans="1:22" x14ac:dyDescent="0.35">
      <c r="A9">
        <v>65</v>
      </c>
      <c r="B9" s="4">
        <f t="shared" si="4"/>
        <v>1.0769230769230769E-2</v>
      </c>
      <c r="C9" s="3">
        <f t="shared" si="0"/>
        <v>10.769230769230768</v>
      </c>
      <c r="D9" s="1">
        <v>0.7</v>
      </c>
      <c r="E9">
        <f t="shared" si="5"/>
        <v>2.3333333333333331E-3</v>
      </c>
      <c r="F9" s="3">
        <f t="shared" si="6"/>
        <v>2.333333333333333</v>
      </c>
      <c r="G9">
        <v>42.57</v>
      </c>
      <c r="H9">
        <v>84.34</v>
      </c>
      <c r="I9">
        <v>97.37</v>
      </c>
      <c r="K9" s="1">
        <f t="shared" si="7"/>
        <v>52.923883333333336</v>
      </c>
      <c r="L9" s="2">
        <f t="shared" si="8"/>
        <v>0.52923883333333333</v>
      </c>
      <c r="M9" s="2">
        <f t="shared" si="1"/>
        <v>0.37046718333333328</v>
      </c>
      <c r="N9" s="2">
        <f t="shared" si="9"/>
        <v>0.38856659152856804</v>
      </c>
      <c r="O9">
        <f t="shared" si="10"/>
        <v>0.63918932368901071</v>
      </c>
      <c r="P9">
        <f t="shared" si="2"/>
        <v>2.207092558596671</v>
      </c>
      <c r="Q9">
        <f t="shared" si="11"/>
        <v>6.9077552789821368</v>
      </c>
      <c r="R9" s="2">
        <f t="shared" si="12"/>
        <v>0.27848846260692822</v>
      </c>
      <c r="S9" s="2">
        <f t="shared" si="3"/>
        <v>1.2104413785977028E-2</v>
      </c>
      <c r="T9" s="2">
        <f t="shared" si="3"/>
        <v>1.0000000000000004E-6</v>
      </c>
      <c r="U9" s="2">
        <f>SUMPRODUCT({1,5,10},O9:Q9,R9:T9)/(1^2*R9+5^2*S9+10^2*T9)</f>
        <v>0.53622570056353447</v>
      </c>
      <c r="V9" s="2">
        <f t="shared" si="13"/>
        <v>0.37535799039447409</v>
      </c>
    </row>
    <row r="10" spans="1:22" x14ac:dyDescent="0.35">
      <c r="A10">
        <v>70</v>
      </c>
      <c r="B10" s="4">
        <f t="shared" si="4"/>
        <v>0.01</v>
      </c>
      <c r="C10" s="3">
        <f t="shared" si="0"/>
        <v>10</v>
      </c>
      <c r="D10" s="1">
        <v>0.7</v>
      </c>
      <c r="E10">
        <f t="shared" si="5"/>
        <v>2.3333333333333331E-3</v>
      </c>
      <c r="F10" s="3">
        <f t="shared" si="6"/>
        <v>2.333333333333333</v>
      </c>
      <c r="G10">
        <v>43.13</v>
      </c>
      <c r="H10">
        <v>84.21</v>
      </c>
      <c r="I10">
        <v>97.06</v>
      </c>
      <c r="K10" s="1">
        <f t="shared" si="7"/>
        <v>53.75146666666668</v>
      </c>
      <c r="L10" s="2">
        <f t="shared" si="8"/>
        <v>0.53751466666666681</v>
      </c>
      <c r="M10" s="2">
        <f t="shared" si="1"/>
        <v>0.37626026666666673</v>
      </c>
      <c r="N10" s="2">
        <f t="shared" si="9"/>
        <v>0.39464269960653769</v>
      </c>
      <c r="O10">
        <f t="shared" si="10"/>
        <v>0.64985771594758768</v>
      </c>
      <c r="P10">
        <f t="shared" si="2"/>
        <v>2.1953457958435276</v>
      </c>
      <c r="Q10">
        <f t="shared" si="11"/>
        <v>6.9077552789821368</v>
      </c>
      <c r="R10" s="2">
        <f t="shared" si="12"/>
        <v>0.27260935792558444</v>
      </c>
      <c r="S10" s="2">
        <f t="shared" si="3"/>
        <v>1.2392155944146145E-2</v>
      </c>
      <c r="T10" s="2">
        <f t="shared" si="3"/>
        <v>1.0000000000000004E-6</v>
      </c>
      <c r="U10" s="2">
        <f>SUMPRODUCT({1,5,10},O10:Q10,R10:T10)/(1^2*R10+5^2*S10+10^2*T10)</f>
        <v>0.53775893680733533</v>
      </c>
      <c r="V10" s="2">
        <f t="shared" si="13"/>
        <v>0.3764312557651347</v>
      </c>
    </row>
    <row r="11" spans="1:22" x14ac:dyDescent="0.35">
      <c r="A11">
        <v>75</v>
      </c>
      <c r="B11" s="4">
        <f t="shared" si="4"/>
        <v>9.3333333333333324E-3</v>
      </c>
      <c r="C11" s="3">
        <f t="shared" si="0"/>
        <v>9.3333333333333321</v>
      </c>
      <c r="D11" s="1">
        <v>0.7</v>
      </c>
      <c r="E11">
        <f t="shared" si="5"/>
        <v>2.3333333333333331E-3</v>
      </c>
      <c r="F11" s="3">
        <f t="shared" si="6"/>
        <v>2.333333333333333</v>
      </c>
      <c r="G11">
        <v>42.75</v>
      </c>
      <c r="H11">
        <v>83.49</v>
      </c>
      <c r="I11">
        <v>96.6</v>
      </c>
      <c r="K11" s="1">
        <f t="shared" si="7"/>
        <v>53.282899999999998</v>
      </c>
      <c r="L11" s="2">
        <f t="shared" si="8"/>
        <v>0.532829</v>
      </c>
      <c r="M11" s="2">
        <f t="shared" si="1"/>
        <v>0.37298029999999999</v>
      </c>
      <c r="N11" s="2">
        <f t="shared" si="9"/>
        <v>0.39120248809704145</v>
      </c>
      <c r="O11">
        <f t="shared" si="10"/>
        <v>0.64260605339413113</v>
      </c>
      <c r="P11">
        <f t="shared" si="2"/>
        <v>2.1326730429941456</v>
      </c>
      <c r="Q11">
        <f t="shared" si="11"/>
        <v>6.9077552789821368</v>
      </c>
      <c r="R11" s="2">
        <f t="shared" si="12"/>
        <v>0.27659191038792497</v>
      </c>
      <c r="S11" s="2">
        <f t="shared" si="3"/>
        <v>1.4047004820159668E-2</v>
      </c>
      <c r="T11" s="2">
        <f t="shared" si="3"/>
        <v>1.0000000000000004E-6</v>
      </c>
      <c r="U11" s="2">
        <f>SUMPRODUCT({1,5,10},O11:Q11,R11:T11)/(1^2*R11+5^2*S11+10^2*T11)</f>
        <v>0.52176183800631504</v>
      </c>
      <c r="V11" s="2">
        <f t="shared" si="13"/>
        <v>0.3652332866044205</v>
      </c>
    </row>
    <row r="12" spans="1:22" x14ac:dyDescent="0.35">
      <c r="A12">
        <v>80</v>
      </c>
      <c r="B12" s="4">
        <f t="shared" si="4"/>
        <v>8.7499999999999991E-3</v>
      </c>
      <c r="C12" s="3">
        <f t="shared" si="0"/>
        <v>8.7499999999999982</v>
      </c>
      <c r="D12" s="1">
        <v>0.7</v>
      </c>
      <c r="E12">
        <f t="shared" si="5"/>
        <v>2.3333333333333331E-3</v>
      </c>
      <c r="F12" s="3">
        <f t="shared" si="6"/>
        <v>2.333333333333333</v>
      </c>
      <c r="G12">
        <v>41.83</v>
      </c>
      <c r="H12">
        <v>83.13</v>
      </c>
      <c r="I12">
        <v>96.39</v>
      </c>
      <c r="K12" s="1">
        <f t="shared" si="7"/>
        <v>51.984433333333328</v>
      </c>
      <c r="L12" s="2">
        <f t="shared" si="8"/>
        <v>0.51984433333333324</v>
      </c>
      <c r="M12" s="2">
        <f t="shared" si="1"/>
        <v>0.36389103333333322</v>
      </c>
      <c r="N12" s="2">
        <f t="shared" si="9"/>
        <v>0.38166915956741793</v>
      </c>
      <c r="O12">
        <f t="shared" si="10"/>
        <v>0.62526414448856937</v>
      </c>
      <c r="P12">
        <f t="shared" si="2"/>
        <v>2.1027506129639901</v>
      </c>
      <c r="Q12">
        <f t="shared" si="11"/>
        <v>6.9077552789821368</v>
      </c>
      <c r="R12" s="2">
        <f t="shared" si="12"/>
        <v>0.28635347950727552</v>
      </c>
      <c r="S12" s="2">
        <f t="shared" si="3"/>
        <v>1.4913309258166453E-2</v>
      </c>
      <c r="T12" s="2">
        <f t="shared" si="3"/>
        <v>1.0000000000000004E-6</v>
      </c>
      <c r="U12" s="2">
        <f>SUMPRODUCT({1,5,10},O12:Q12,R12:T12)/(1^2*R12+5^2*S12+10^2*T12)</f>
        <v>0.50950632103776106</v>
      </c>
      <c r="V12" s="2">
        <f t="shared" si="13"/>
        <v>0.35665442472643272</v>
      </c>
    </row>
    <row r="13" spans="1:22" x14ac:dyDescent="0.35">
      <c r="A13">
        <v>85</v>
      </c>
      <c r="B13" s="4">
        <f t="shared" si="4"/>
        <v>8.2352941176470577E-3</v>
      </c>
      <c r="C13" s="3">
        <f t="shared" si="0"/>
        <v>8.235294117647058</v>
      </c>
      <c r="D13" s="1">
        <v>0.7</v>
      </c>
      <c r="E13">
        <f t="shared" si="5"/>
        <v>2.3333333333333331E-3</v>
      </c>
      <c r="F13" s="3">
        <f t="shared" si="6"/>
        <v>2.333333333333333</v>
      </c>
      <c r="G13">
        <v>39.76</v>
      </c>
      <c r="H13">
        <v>82.14</v>
      </c>
      <c r="I13">
        <v>96.14</v>
      </c>
      <c r="K13" s="1">
        <f t="shared" si="7"/>
        <v>49.091033333333328</v>
      </c>
      <c r="L13" s="2">
        <f t="shared" si="8"/>
        <v>0.49091033333333328</v>
      </c>
      <c r="M13" s="2">
        <f t="shared" si="1"/>
        <v>0.34363723333333329</v>
      </c>
      <c r="N13" s="2">
        <f t="shared" si="9"/>
        <v>0.36042584737795419</v>
      </c>
      <c r="O13">
        <f t="shared" si="10"/>
        <v>0.58731066870459514</v>
      </c>
      <c r="P13">
        <f t="shared" si="2"/>
        <v>2.0248013919257351</v>
      </c>
      <c r="Q13">
        <f t="shared" si="11"/>
        <v>6.9077552789821368</v>
      </c>
      <c r="R13" s="2">
        <f t="shared" si="12"/>
        <v>0.30893594002581448</v>
      </c>
      <c r="S13" s="2">
        <f t="shared" si="3"/>
        <v>1.7429296462685019E-2</v>
      </c>
      <c r="T13" s="2">
        <f t="shared" si="3"/>
        <v>1.0000000000000004E-6</v>
      </c>
      <c r="U13" s="2">
        <f>SUMPRODUCT({1,5,10},O13:Q13,R13:T13)/(1^2*R13+5^2*S13+10^2*T13)</f>
        <v>0.48063907253880889</v>
      </c>
      <c r="V13" s="2">
        <f t="shared" si="13"/>
        <v>0.3364473507771662</v>
      </c>
    </row>
    <row r="14" spans="1:22" x14ac:dyDescent="0.35">
      <c r="A14">
        <v>90</v>
      </c>
      <c r="B14" s="4">
        <f t="shared" si="4"/>
        <v>7.7777777777777776E-3</v>
      </c>
      <c r="C14" s="3">
        <f t="shared" si="0"/>
        <v>7.7777777777777777</v>
      </c>
      <c r="D14" s="1">
        <v>0.7</v>
      </c>
      <c r="E14">
        <f t="shared" si="5"/>
        <v>2.3333333333333331E-3</v>
      </c>
      <c r="F14" s="3">
        <f t="shared" si="6"/>
        <v>2.333333333333333</v>
      </c>
      <c r="G14">
        <v>39.82</v>
      </c>
      <c r="H14">
        <v>81.75</v>
      </c>
      <c r="I14">
        <v>95.85</v>
      </c>
      <c r="K14" s="1">
        <f t="shared" si="7"/>
        <v>49.224083333333333</v>
      </c>
      <c r="L14" s="2">
        <f t="shared" si="8"/>
        <v>0.49224083333333335</v>
      </c>
      <c r="M14" s="2">
        <f t="shared" si="1"/>
        <v>0.34456858333333334</v>
      </c>
      <c r="N14" s="2">
        <f t="shared" si="9"/>
        <v>0.36140269907036043</v>
      </c>
      <c r="O14">
        <f t="shared" si="10"/>
        <v>0.58839073781573836</v>
      </c>
      <c r="P14">
        <f t="shared" si="2"/>
        <v>1.9956883540444541</v>
      </c>
      <c r="Q14">
        <f t="shared" si="11"/>
        <v>6.9077552789821368</v>
      </c>
      <c r="R14" s="2">
        <f t="shared" si="12"/>
        <v>0.30826931595281332</v>
      </c>
      <c r="S14" s="2">
        <f t="shared" si="3"/>
        <v>1.8474262937192353E-2</v>
      </c>
      <c r="T14" s="2">
        <f t="shared" si="3"/>
        <v>1.0000000000000004E-6</v>
      </c>
      <c r="U14" s="2">
        <f>SUMPRODUCT({1,5,10},O14:Q14,R14:T14)/(1^2*R14+5^2*S14+10^2*T14)</f>
        <v>0.4749207340615017</v>
      </c>
      <c r="V14" s="2">
        <f t="shared" si="13"/>
        <v>0.33244451384305118</v>
      </c>
    </row>
    <row r="15" spans="1:22" x14ac:dyDescent="0.35">
      <c r="A15">
        <v>95</v>
      </c>
      <c r="B15" s="4">
        <f t="shared" si="4"/>
        <v>7.3684210526315788E-3</v>
      </c>
      <c r="C15" s="3">
        <f t="shared" si="0"/>
        <v>7.3684210526315788</v>
      </c>
      <c r="D15" s="1">
        <v>0.7</v>
      </c>
      <c r="E15">
        <f t="shared" si="5"/>
        <v>2.3333333333333331E-3</v>
      </c>
      <c r="F15" s="3">
        <f t="shared" si="6"/>
        <v>2.333333333333333</v>
      </c>
      <c r="G15">
        <v>38.68</v>
      </c>
      <c r="H15">
        <v>81.56</v>
      </c>
      <c r="I15">
        <v>95.53</v>
      </c>
      <c r="K15" s="1">
        <f t="shared" si="7"/>
        <v>47.580200000000005</v>
      </c>
      <c r="L15" s="2">
        <f t="shared" si="8"/>
        <v>0.47580200000000006</v>
      </c>
      <c r="M15" s="2">
        <f t="shared" si="1"/>
        <v>0.33306140000000001</v>
      </c>
      <c r="N15" s="2">
        <f t="shared" si="9"/>
        <v>0.34933332502838343</v>
      </c>
      <c r="O15">
        <f t="shared" si="10"/>
        <v>0.56806628657487068</v>
      </c>
      <c r="P15">
        <f t="shared" si="2"/>
        <v>1.9818063516493665</v>
      </c>
      <c r="Q15">
        <f t="shared" si="11"/>
        <v>6.9077552789821368</v>
      </c>
      <c r="R15" s="2">
        <f t="shared" si="12"/>
        <v>0.32105829333983482</v>
      </c>
      <c r="S15" s="2">
        <f t="shared" si="3"/>
        <v>1.8994369168362588E-2</v>
      </c>
      <c r="T15" s="2">
        <f t="shared" si="3"/>
        <v>1.0000000000000004E-6</v>
      </c>
      <c r="U15" s="2">
        <f>SUMPRODUCT({1,5,10},O15:Q15,R15:T15)/(1^2*R15+5^2*S15+10^2*T15)</f>
        <v>0.4656521582021011</v>
      </c>
      <c r="V15" s="2">
        <f t="shared" si="13"/>
        <v>0.32595651074147075</v>
      </c>
    </row>
    <row r="16" spans="1:22" x14ac:dyDescent="0.35">
      <c r="A16">
        <v>100</v>
      </c>
      <c r="B16" s="4">
        <f t="shared" si="4"/>
        <v>6.9999999999999993E-3</v>
      </c>
      <c r="C16" s="3">
        <f t="shared" si="0"/>
        <v>6.9999999999999991</v>
      </c>
      <c r="D16" s="1">
        <v>0.7</v>
      </c>
      <c r="E16">
        <f t="shared" si="5"/>
        <v>2.3333333333333331E-3</v>
      </c>
      <c r="F16" s="3">
        <f t="shared" si="6"/>
        <v>2.333333333333333</v>
      </c>
      <c r="G16">
        <v>37</v>
      </c>
      <c r="H16">
        <v>80.81</v>
      </c>
      <c r="I16">
        <v>95.27</v>
      </c>
      <c r="K16" s="1">
        <f t="shared" si="7"/>
        <v>45.223750000000003</v>
      </c>
      <c r="L16" s="2">
        <f t="shared" si="8"/>
        <v>0.45223750000000001</v>
      </c>
      <c r="M16" s="2">
        <f t="shared" si="1"/>
        <v>0.31656624999999999</v>
      </c>
      <c r="N16" s="2">
        <f t="shared" si="9"/>
        <v>0.33203229405829221</v>
      </c>
      <c r="O16">
        <f t="shared" si="10"/>
        <v>0.53884783606793007</v>
      </c>
      <c r="P16">
        <f t="shared" si="2"/>
        <v>1.9288166530063737</v>
      </c>
      <c r="Q16">
        <f t="shared" si="11"/>
        <v>6.9077552789821368</v>
      </c>
      <c r="R16" s="2">
        <f t="shared" si="12"/>
        <v>0.3403789673838663</v>
      </c>
      <c r="S16" s="2">
        <f t="shared" si="3"/>
        <v>2.1117920080876668E-2</v>
      </c>
      <c r="T16" s="2">
        <f t="shared" si="3"/>
        <v>1.0000000000000004E-6</v>
      </c>
      <c r="U16" s="2">
        <f>SUMPRODUCT({1,5,10},O16:Q16,R16:T16)/(1^2*R16+5^2*S16+10^2*T16)</f>
        <v>0.44579975156666041</v>
      </c>
      <c r="V16" s="2">
        <f t="shared" si="13"/>
        <v>0.31205982609666227</v>
      </c>
    </row>
    <row r="17" spans="1:22" x14ac:dyDescent="0.35">
      <c r="A17">
        <v>105</v>
      </c>
      <c r="B17" s="4">
        <f t="shared" si="4"/>
        <v>6.6666666666666662E-3</v>
      </c>
      <c r="C17" s="3">
        <f t="shared" si="0"/>
        <v>6.6666666666666661</v>
      </c>
      <c r="D17" s="1">
        <v>0.7</v>
      </c>
      <c r="E17">
        <f t="shared" si="5"/>
        <v>2.3333333333333331E-3</v>
      </c>
      <c r="F17" s="3">
        <f t="shared" si="6"/>
        <v>2.333333333333333</v>
      </c>
      <c r="G17">
        <v>37.43</v>
      </c>
      <c r="H17">
        <v>79.47</v>
      </c>
      <c r="I17">
        <v>95.58</v>
      </c>
      <c r="K17" s="1">
        <f t="shared" si="7"/>
        <v>46.033466666666669</v>
      </c>
      <c r="L17" s="2">
        <f t="shared" si="8"/>
        <v>0.46033466666666667</v>
      </c>
      <c r="M17" s="2">
        <f t="shared" si="1"/>
        <v>0.32223426666666666</v>
      </c>
      <c r="N17" s="2">
        <f t="shared" si="9"/>
        <v>0.33797722525861429</v>
      </c>
      <c r="O17">
        <f t="shared" si="10"/>
        <v>0.54624546395119944</v>
      </c>
      <c r="P17">
        <f t="shared" si="2"/>
        <v>1.8406132521652006</v>
      </c>
      <c r="Q17">
        <f t="shared" si="11"/>
        <v>6.9077552789821368</v>
      </c>
      <c r="R17" s="2">
        <f t="shared" si="12"/>
        <v>0.33538004486069162</v>
      </c>
      <c r="S17" s="2">
        <f t="shared" si="3"/>
        <v>2.5192057711235193E-2</v>
      </c>
      <c r="T17" s="2">
        <f t="shared" si="3"/>
        <v>1.0000000000000004E-6</v>
      </c>
      <c r="U17" s="2">
        <f>SUMPRODUCT({1,5,10},O17:Q17,R17:T17)/(1^2*R17+5^2*S17+10^2*T17)</f>
        <v>0.43004355458527393</v>
      </c>
      <c r="V17" s="2">
        <f t="shared" si="13"/>
        <v>0.30103048820969175</v>
      </c>
    </row>
    <row r="18" spans="1:22" x14ac:dyDescent="0.35">
      <c r="A18">
        <v>110</v>
      </c>
      <c r="B18" s="4">
        <f t="shared" si="4"/>
        <v>6.363636363636363E-3</v>
      </c>
      <c r="C18" s="3">
        <f t="shared" si="0"/>
        <v>6.3636363636363633</v>
      </c>
      <c r="D18" s="1">
        <v>0.7</v>
      </c>
      <c r="E18">
        <f t="shared" si="5"/>
        <v>2.3333333333333331E-3</v>
      </c>
      <c r="F18" s="3">
        <f t="shared" si="6"/>
        <v>2.333333333333333</v>
      </c>
      <c r="G18">
        <v>35.07</v>
      </c>
      <c r="H18">
        <v>78.97</v>
      </c>
      <c r="I18">
        <v>95.31</v>
      </c>
      <c r="K18" s="1">
        <f t="shared" si="7"/>
        <v>42.652233333333335</v>
      </c>
      <c r="L18" s="2">
        <f t="shared" si="8"/>
        <v>0.42652233333333334</v>
      </c>
      <c r="M18" s="2">
        <f t="shared" si="1"/>
        <v>0.2985656333333333</v>
      </c>
      <c r="N18" s="2">
        <f t="shared" si="9"/>
        <v>0.313152245896818</v>
      </c>
      <c r="O18">
        <f t="shared" si="10"/>
        <v>0.50630243410551945</v>
      </c>
      <c r="P18">
        <f t="shared" si="2"/>
        <v>1.8095972557829207</v>
      </c>
      <c r="Q18">
        <f t="shared" si="11"/>
        <v>6.9077552789821368</v>
      </c>
      <c r="R18" s="2">
        <f t="shared" si="12"/>
        <v>0.36327147173206914</v>
      </c>
      <c r="S18" s="2">
        <f t="shared" si="3"/>
        <v>2.6804258319577921E-2</v>
      </c>
      <c r="T18" s="2">
        <f t="shared" si="3"/>
        <v>1.0000000000000004E-6</v>
      </c>
      <c r="U18" s="2">
        <f>SUMPRODUCT({1,5,10},O18:Q18,R18:T18)/(1^2*R18+5^2*S18+10^2*T18)</f>
        <v>0.41270244594268701</v>
      </c>
      <c r="V18" s="2">
        <f t="shared" si="13"/>
        <v>0.28889171215988091</v>
      </c>
    </row>
    <row r="19" spans="1:22" x14ac:dyDescent="0.35">
      <c r="A19">
        <v>115</v>
      </c>
      <c r="B19" s="4">
        <f t="shared" si="4"/>
        <v>6.0869565217391303E-3</v>
      </c>
      <c r="C19" s="3">
        <f t="shared" si="0"/>
        <v>6.0869565217391299</v>
      </c>
      <c r="D19" s="1">
        <v>0.7</v>
      </c>
      <c r="E19">
        <f t="shared" si="5"/>
        <v>2.3333333333333331E-3</v>
      </c>
      <c r="F19" s="3">
        <f t="shared" si="6"/>
        <v>2.333333333333333</v>
      </c>
      <c r="G19">
        <v>34.909999999999997</v>
      </c>
      <c r="H19">
        <v>78.22</v>
      </c>
      <c r="I19">
        <v>95.14</v>
      </c>
      <c r="K19" s="1">
        <f t="shared" si="7"/>
        <v>42.514249999999997</v>
      </c>
      <c r="L19" s="2">
        <f t="shared" si="8"/>
        <v>0.42514249999999998</v>
      </c>
      <c r="M19" s="2">
        <f t="shared" si="1"/>
        <v>0.29759974999999994</v>
      </c>
      <c r="N19" s="2">
        <f t="shared" si="9"/>
        <v>0.31213917372327032</v>
      </c>
      <c r="O19">
        <f t="shared" si="10"/>
        <v>0.50365131935233387</v>
      </c>
      <c r="P19">
        <f t="shared" si="2"/>
        <v>1.7648056443689903</v>
      </c>
      <c r="Q19">
        <f t="shared" si="11"/>
        <v>6.2046276520460006</v>
      </c>
      <c r="R19" s="2">
        <f t="shared" si="12"/>
        <v>0.36520273592673891</v>
      </c>
      <c r="S19" s="2">
        <f t="shared" si="3"/>
        <v>2.9316309232091997E-2</v>
      </c>
      <c r="T19" s="2">
        <f t="shared" si="3"/>
        <v>4.0806457741618296E-6</v>
      </c>
      <c r="U19" s="2">
        <f>SUMPRODUCT({1,5,10},O19:Q19,R19:T19)/(1^2*R19+5^2*S19+10^2*T19)</f>
        <v>0.40315748534007523</v>
      </c>
      <c r="V19" s="2">
        <f t="shared" si="13"/>
        <v>0.28221023973805265</v>
      </c>
    </row>
    <row r="20" spans="1:22" x14ac:dyDescent="0.35">
      <c r="A20">
        <v>120</v>
      </c>
      <c r="B20" s="4">
        <f t="shared" si="4"/>
        <v>5.8333333333333327E-3</v>
      </c>
      <c r="C20" s="3">
        <f t="shared" si="0"/>
        <v>5.833333333333333</v>
      </c>
      <c r="D20" s="1">
        <v>0.7</v>
      </c>
      <c r="E20">
        <f t="shared" si="5"/>
        <v>2.3333333333333331E-3</v>
      </c>
      <c r="F20" s="3">
        <f t="shared" si="6"/>
        <v>2.333333333333333</v>
      </c>
      <c r="G20">
        <v>35.21</v>
      </c>
      <c r="H20">
        <v>76.680000000000007</v>
      </c>
      <c r="I20">
        <v>94.69</v>
      </c>
      <c r="K20" s="1">
        <f t="shared" si="7"/>
        <v>43.145516666666666</v>
      </c>
      <c r="L20" s="2">
        <f t="shared" si="8"/>
        <v>0.43145516666666667</v>
      </c>
      <c r="M20" s="2">
        <f t="shared" si="1"/>
        <v>0.30201861666666663</v>
      </c>
      <c r="N20" s="2">
        <f t="shared" si="9"/>
        <v>0.31677392691149259</v>
      </c>
      <c r="O20">
        <f t="shared" si="10"/>
        <v>0.50862793905462367</v>
      </c>
      <c r="P20">
        <f t="shared" si="2"/>
        <v>1.6786804891969309</v>
      </c>
      <c r="Q20">
        <f t="shared" si="11"/>
        <v>5.0328715726771973</v>
      </c>
      <c r="R20" s="2">
        <f t="shared" si="12"/>
        <v>0.36158581556173325</v>
      </c>
      <c r="S20" s="2">
        <f t="shared" si="3"/>
        <v>3.482704710578758E-2</v>
      </c>
      <c r="T20" s="2">
        <f t="shared" si="3"/>
        <v>4.2511193282615356E-5</v>
      </c>
      <c r="U20" s="2">
        <f>SUMPRODUCT({1,5,10},O20:Q20,R20:T20)/(1^2*R20+5^2*S20+10^2*T20)</f>
        <v>0.38686981920153168</v>
      </c>
      <c r="V20" s="2">
        <f t="shared" si="13"/>
        <v>0.27080887344107218</v>
      </c>
    </row>
    <row r="21" spans="1:22" x14ac:dyDescent="0.35">
      <c r="A21">
        <v>125</v>
      </c>
      <c r="B21" s="4">
        <f t="shared" si="4"/>
        <v>5.5999999999999999E-3</v>
      </c>
      <c r="C21" s="3">
        <f t="shared" si="0"/>
        <v>5.6</v>
      </c>
      <c r="D21" s="1">
        <v>0.7</v>
      </c>
      <c r="E21">
        <f t="shared" si="5"/>
        <v>2.3333333333333331E-3</v>
      </c>
      <c r="F21" s="3">
        <f t="shared" si="6"/>
        <v>2.333333333333333</v>
      </c>
      <c r="G21">
        <v>35.08</v>
      </c>
      <c r="H21">
        <v>75.12</v>
      </c>
      <c r="I21">
        <v>94.37</v>
      </c>
      <c r="K21" s="1">
        <f t="shared" si="7"/>
        <v>43.154933333333332</v>
      </c>
      <c r="L21" s="2">
        <f t="shared" si="8"/>
        <v>0.43154933333333334</v>
      </c>
      <c r="M21" s="2">
        <f t="shared" si="1"/>
        <v>0.30208453333333329</v>
      </c>
      <c r="N21" s="2">
        <f t="shared" si="9"/>
        <v>0.31684306397853623</v>
      </c>
      <c r="O21">
        <f t="shared" si="10"/>
        <v>0.50646836237494597</v>
      </c>
      <c r="P21">
        <f t="shared" si="2"/>
        <v>1.5983987644868036</v>
      </c>
      <c r="Q21">
        <f t="shared" si="11"/>
        <v>4.6335634018593685</v>
      </c>
      <c r="R21" s="2">
        <f t="shared" si="12"/>
        <v>0.36315093771990237</v>
      </c>
      <c r="S21" s="2">
        <f t="shared" si="3"/>
        <v>4.0892953003816852E-2</v>
      </c>
      <c r="T21" s="2">
        <f t="shared" si="3"/>
        <v>9.4479582621957435E-5</v>
      </c>
      <c r="U21" s="2">
        <f>SUMPRODUCT({1,5,10},O21:Q21,R21:T21)/(1^2*R21+5^2*S21+10^2*T21)</f>
        <v>0.36928100179930184</v>
      </c>
      <c r="V21" s="2">
        <f t="shared" si="13"/>
        <v>0.2584967012595113</v>
      </c>
    </row>
    <row r="22" spans="1:22" x14ac:dyDescent="0.35">
      <c r="A22">
        <v>130</v>
      </c>
      <c r="B22" s="4">
        <f t="shared" si="4"/>
        <v>5.3846153846153844E-3</v>
      </c>
      <c r="C22" s="3">
        <f t="shared" si="0"/>
        <v>5.3846153846153841</v>
      </c>
      <c r="D22" s="1">
        <v>0.7</v>
      </c>
      <c r="E22">
        <f t="shared" si="5"/>
        <v>2.3333333333333331E-3</v>
      </c>
      <c r="F22" s="3">
        <f t="shared" si="6"/>
        <v>2.333333333333333</v>
      </c>
      <c r="G22">
        <v>33.75</v>
      </c>
      <c r="H22">
        <v>74.790000000000006</v>
      </c>
      <c r="I22">
        <v>94.5</v>
      </c>
      <c r="K22" s="1">
        <f t="shared" si="7"/>
        <v>41.261400000000002</v>
      </c>
      <c r="L22" s="2">
        <f t="shared" si="8"/>
        <v>0.41261400000000004</v>
      </c>
      <c r="M22" s="2">
        <f t="shared" si="1"/>
        <v>0.28882980000000003</v>
      </c>
      <c r="N22" s="2">
        <f t="shared" si="9"/>
        <v>0.3029407622777151</v>
      </c>
      <c r="O22">
        <f t="shared" si="10"/>
        <v>0.48463809524258467</v>
      </c>
      <c r="P22">
        <f t="shared" si="2"/>
        <v>1.5822116301788374</v>
      </c>
      <c r="Q22">
        <f t="shared" si="11"/>
        <v>4.7771382257810089</v>
      </c>
      <c r="R22" s="2">
        <f t="shared" si="12"/>
        <v>0.37935752133809397</v>
      </c>
      <c r="S22" s="2">
        <f t="shared" si="12"/>
        <v>4.2238495405323088E-2</v>
      </c>
      <c r="T22" s="2">
        <f t="shared" si="12"/>
        <v>7.0897424452851388E-5</v>
      </c>
      <c r="U22" s="2">
        <f>SUMPRODUCT({1,5,10},O22:Q22,R22:T22)/(1^2*R22+5^2*S22+10^2*T22)</f>
        <v>0.36147093737991198</v>
      </c>
      <c r="V22" s="2">
        <f t="shared" si="13"/>
        <v>0.25302965616593837</v>
      </c>
    </row>
    <row r="23" spans="1:22" x14ac:dyDescent="0.35">
      <c r="A23">
        <v>135</v>
      </c>
      <c r="B23" s="4">
        <f t="shared" si="4"/>
        <v>5.185185185185185E-3</v>
      </c>
      <c r="C23" s="3">
        <f t="shared" si="0"/>
        <v>5.1851851851851851</v>
      </c>
      <c r="D23" s="1">
        <v>0.7</v>
      </c>
      <c r="E23">
        <f t="shared" si="5"/>
        <v>2.3333333333333331E-3</v>
      </c>
      <c r="F23" s="3">
        <f t="shared" si="6"/>
        <v>2.333333333333333</v>
      </c>
      <c r="G23">
        <v>31.83</v>
      </c>
      <c r="H23">
        <v>74.430000000000007</v>
      </c>
      <c r="I23">
        <v>94.54</v>
      </c>
      <c r="K23" s="1">
        <f t="shared" si="7"/>
        <v>38.509599999999992</v>
      </c>
      <c r="L23" s="2">
        <f t="shared" si="8"/>
        <v>0.38509599999999994</v>
      </c>
      <c r="M23" s="2">
        <f t="shared" si="1"/>
        <v>0.26956719999999995</v>
      </c>
      <c r="N23" s="2">
        <f t="shared" si="9"/>
        <v>0.2827370757902033</v>
      </c>
      <c r="O23">
        <f t="shared" si="10"/>
        <v>0.45394122578138041</v>
      </c>
      <c r="P23">
        <f t="shared" si="2"/>
        <v>1.5648467382002209</v>
      </c>
      <c r="Q23">
        <f t="shared" si="11"/>
        <v>4.8258092718117176</v>
      </c>
      <c r="R23" s="2">
        <f t="shared" si="12"/>
        <v>0.40337749167413017</v>
      </c>
      <c r="S23" s="2">
        <f t="shared" si="12"/>
        <v>4.3731199843329821E-2</v>
      </c>
      <c r="T23" s="2">
        <f t="shared" si="12"/>
        <v>6.4321375785432241E-5</v>
      </c>
      <c r="U23" s="2">
        <f>SUMPRODUCT({1,5,10},O23:Q23,R23:T23)/(1^2*R23+5^2*S23+10^2*T23)</f>
        <v>0.35152715992140671</v>
      </c>
      <c r="V23" s="2">
        <f t="shared" si="13"/>
        <v>0.24606901194498468</v>
      </c>
    </row>
    <row r="24" spans="1:22" x14ac:dyDescent="0.35">
      <c r="A24">
        <v>140</v>
      </c>
      <c r="B24" s="4">
        <f t="shared" si="4"/>
        <v>5.0000000000000001E-3</v>
      </c>
      <c r="C24" s="3">
        <f t="shared" si="0"/>
        <v>5</v>
      </c>
      <c r="D24" s="1">
        <v>0.7</v>
      </c>
      <c r="E24">
        <f t="shared" si="5"/>
        <v>2.3333333333333331E-3</v>
      </c>
      <c r="F24" s="3">
        <f t="shared" si="6"/>
        <v>2.333333333333333</v>
      </c>
      <c r="G24">
        <v>31.52</v>
      </c>
      <c r="H24">
        <v>75.38</v>
      </c>
      <c r="I24">
        <v>94.46</v>
      </c>
      <c r="K24" s="1">
        <f t="shared" si="7"/>
        <v>37.930833333333339</v>
      </c>
      <c r="L24" s="2">
        <f t="shared" si="8"/>
        <v>0.37930833333333341</v>
      </c>
      <c r="M24" s="2">
        <f t="shared" si="1"/>
        <v>0.2655158333333334</v>
      </c>
      <c r="N24" s="2">
        <f t="shared" si="9"/>
        <v>0.27848777704656091</v>
      </c>
      <c r="O24">
        <f t="shared" si="10"/>
        <v>0.44907213217185726</v>
      </c>
      <c r="P24">
        <f t="shared" si="2"/>
        <v>1.6113394149733542</v>
      </c>
      <c r="Q24">
        <f t="shared" si="11"/>
        <v>4.7307265116773971</v>
      </c>
      <c r="R24" s="2">
        <f t="shared" si="12"/>
        <v>0.40732484605130254</v>
      </c>
      <c r="S24" s="2">
        <f t="shared" si="12"/>
        <v>3.9848168687478709E-2</v>
      </c>
      <c r="T24" s="2">
        <f t="shared" si="12"/>
        <v>7.7793473120270682E-5</v>
      </c>
      <c r="U24" s="2">
        <f>SUMPRODUCT({1,5,10},O24:Q24,R24:T24)/(1^2*R24+5^2*S24+10^2*T24)</f>
        <v>0.35969675647674654</v>
      </c>
      <c r="V24" s="2">
        <f t="shared" si="13"/>
        <v>0.25178772953372258</v>
      </c>
    </row>
    <row r="25" spans="1:22" x14ac:dyDescent="0.35">
      <c r="A25">
        <v>145</v>
      </c>
      <c r="B25" s="4">
        <f t="shared" si="4"/>
        <v>4.8275862068965511E-3</v>
      </c>
      <c r="C25" s="3">
        <f t="shared" si="0"/>
        <v>4.8275862068965507</v>
      </c>
      <c r="D25" s="1">
        <v>0.7</v>
      </c>
      <c r="E25">
        <f t="shared" si="5"/>
        <v>2.3333333333333331E-3</v>
      </c>
      <c r="F25" s="3">
        <f t="shared" si="6"/>
        <v>2.333333333333333</v>
      </c>
      <c r="G25">
        <v>30.18</v>
      </c>
      <c r="H25">
        <v>73.03</v>
      </c>
      <c r="I25">
        <v>94.28</v>
      </c>
      <c r="K25" s="1">
        <f t="shared" si="7"/>
        <v>36.282483333333325</v>
      </c>
      <c r="L25" s="2">
        <f t="shared" si="8"/>
        <v>0.36282483333333326</v>
      </c>
      <c r="M25" s="2">
        <f t="shared" si="1"/>
        <v>0.25397738333333325</v>
      </c>
      <c r="N25" s="2">
        <f t="shared" si="9"/>
        <v>0.26638560878517187</v>
      </c>
      <c r="O25">
        <f t="shared" si="10"/>
        <v>0.42829361568967961</v>
      </c>
      <c r="P25">
        <f t="shared" si="2"/>
        <v>1.5000452630102314</v>
      </c>
      <c r="Q25">
        <f t="shared" si="11"/>
        <v>4.5450105349104959</v>
      </c>
      <c r="R25" s="2">
        <f t="shared" si="12"/>
        <v>0.42460870368166115</v>
      </c>
      <c r="S25" s="2">
        <f t="shared" si="12"/>
        <v>4.9782561546689461E-2</v>
      </c>
      <c r="T25" s="2">
        <f t="shared" si="12"/>
        <v>1.1278569212365056E-4</v>
      </c>
      <c r="U25" s="2">
        <f>SUMPRODUCT({1,5,10},O25:Q25,R25:T25)/(1^2*R25+5^2*S25+10^2*T25)</f>
        <v>0.33346029892680018</v>
      </c>
      <c r="V25" s="2">
        <f t="shared" si="13"/>
        <v>0.23342220924876012</v>
      </c>
    </row>
    <row r="26" spans="1:22" x14ac:dyDescent="0.35">
      <c r="A26">
        <v>150</v>
      </c>
      <c r="B26" s="4">
        <f t="shared" si="4"/>
        <v>4.6666666666666662E-3</v>
      </c>
      <c r="C26" s="3">
        <f t="shared" si="0"/>
        <v>4.6666666666666661</v>
      </c>
      <c r="D26" s="1">
        <v>0.7</v>
      </c>
      <c r="E26">
        <f t="shared" si="5"/>
        <v>2.3333333333333331E-3</v>
      </c>
      <c r="F26" s="3">
        <f t="shared" si="6"/>
        <v>2.333333333333333</v>
      </c>
      <c r="G26">
        <v>29.57</v>
      </c>
      <c r="H26">
        <v>74.680000000000007</v>
      </c>
      <c r="I26">
        <v>94.41</v>
      </c>
      <c r="K26" s="1">
        <f t="shared" si="7"/>
        <v>35.178249999999998</v>
      </c>
      <c r="L26" s="2">
        <f t="shared" si="8"/>
        <v>0.3517825</v>
      </c>
      <c r="M26" s="2">
        <f t="shared" si="1"/>
        <v>0.24624774999999999</v>
      </c>
      <c r="N26" s="2">
        <f t="shared" si="9"/>
        <v>0.25827833933400296</v>
      </c>
      <c r="O26">
        <f t="shared" si="10"/>
        <v>0.41897587764345562</v>
      </c>
      <c r="P26">
        <f t="shared" si="2"/>
        <v>1.5768736271350146</v>
      </c>
      <c r="Q26">
        <f t="shared" si="11"/>
        <v>4.6755861230234705</v>
      </c>
      <c r="R26" s="2">
        <f t="shared" si="12"/>
        <v>0.43259567842383922</v>
      </c>
      <c r="S26" s="2">
        <f t="shared" si="12"/>
        <v>4.2691849539158486E-2</v>
      </c>
      <c r="T26" s="2">
        <f t="shared" si="12"/>
        <v>8.6863533954542336E-5</v>
      </c>
      <c r="U26" s="2">
        <f>SUMPRODUCT({1,5,10},O26:Q26,R26:T26)/(1^2*R26+5^2*S26+10^2*T26)</f>
        <v>0.34595937234886187</v>
      </c>
      <c r="V26" s="2">
        <f t="shared" si="13"/>
        <v>0.24217156064420328</v>
      </c>
    </row>
  </sheetData>
  <pageMargins left="0.7" right="0.7" top="0.75" bottom="0.75" header="0.3" footer="0.3"/>
  <pageSetup scale="5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workbookViewId="0">
      <selection activeCell="M11" sqref="M11"/>
    </sheetView>
  </sheetViews>
  <sheetFormatPr baseColWidth="10" defaultRowHeight="14.5" x14ac:dyDescent="0.35"/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179</v>
      </c>
      <c r="F1" s="5" t="s">
        <v>8</v>
      </c>
      <c r="G1" s="6" t="s">
        <v>136</v>
      </c>
      <c r="H1" s="5" t="s">
        <v>177</v>
      </c>
      <c r="I1" s="5" t="s">
        <v>4</v>
      </c>
      <c r="J1" s="5" t="s">
        <v>5</v>
      </c>
      <c r="K1" s="5" t="s">
        <v>178</v>
      </c>
      <c r="L1" s="5" t="s">
        <v>9</v>
      </c>
      <c r="M1" s="5" t="s">
        <v>7</v>
      </c>
      <c r="N1" s="5" t="s">
        <v>8</v>
      </c>
      <c r="O1" s="5" t="s">
        <v>10</v>
      </c>
      <c r="R1" s="5" t="s">
        <v>142</v>
      </c>
      <c r="T1" s="5" t="s">
        <v>143</v>
      </c>
      <c r="W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f t="shared" ref="E2:E33" si="0">EXP($R$2+($R$3-0.39)*LN(A2)+$R$4*LN(B2)+0.39*LN(C2*300))</f>
        <v>2.8198703451648158E-2</v>
      </c>
      <c r="F2">
        <f>D2-E2</f>
        <v>6.5155965483518381E-3</v>
      </c>
      <c r="Q2" s="5" t="s">
        <v>21</v>
      </c>
      <c r="R2">
        <f t="array" ref="R2:R4">MMULT(Q19:S21,U14:U16)</f>
        <v>1.51788338883199</v>
      </c>
      <c r="S2" s="8" t="s">
        <v>139</v>
      </c>
      <c r="T2">
        <f>SQRT(Q19)*$W$4</f>
        <v>6.7949455218265453E-2</v>
      </c>
      <c r="V2" s="5" t="s">
        <v>137</v>
      </c>
      <c r="W2">
        <f>COUNT(G2:G200)</f>
        <v>84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f t="shared" si="0"/>
        <v>3.432927890574073E-2</v>
      </c>
      <c r="F3">
        <f t="shared" ref="F3:F66" si="1">D3-E3</f>
        <v>5.4084044275925988E-3</v>
      </c>
      <c r="Q3" s="5" t="s">
        <v>17</v>
      </c>
      <c r="R3">
        <v>1.646543488032421</v>
      </c>
      <c r="S3" s="8" t="s">
        <v>139</v>
      </c>
      <c r="T3">
        <f>SQRT(R20)*$W$4</f>
        <v>2.9742370162687531E-2</v>
      </c>
      <c r="V3" s="5" t="s">
        <v>11</v>
      </c>
      <c r="W3">
        <f>SUMSQ(O2:O200)</f>
        <v>5.918638320779707E-3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f t="shared" si="0"/>
        <v>4.1082911962248218E-2</v>
      </c>
      <c r="F4">
        <f t="shared" si="1"/>
        <v>1.8166880377517847E-3</v>
      </c>
      <c r="Q4" s="5" t="s">
        <v>138</v>
      </c>
      <c r="R4">
        <v>0.41748160218324415</v>
      </c>
      <c r="S4" s="8" t="s">
        <v>139</v>
      </c>
      <c r="T4">
        <f>SQRT(S21)*$W$4</f>
        <v>1.4985567622454342E-2</v>
      </c>
      <c r="V4" s="5" t="s">
        <v>12</v>
      </c>
      <c r="W4">
        <f>SQRT(W3/(SUM(G2:G200)-3))</f>
        <v>8.5480763273683338E-3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f t="shared" si="0"/>
        <v>4.8463087448297637E-2</v>
      </c>
      <c r="F5">
        <f t="shared" si="1"/>
        <v>1.9489192183690246E-3</v>
      </c>
      <c r="Q5" s="5" t="s">
        <v>16</v>
      </c>
      <c r="R5">
        <f>'Figure 3A'!R4</f>
        <v>0.39417543548507794</v>
      </c>
      <c r="S5" s="8"/>
      <c r="T5" s="3" t="s">
        <v>159</v>
      </c>
      <c r="V5" s="5" t="s">
        <v>38</v>
      </c>
      <c r="W5">
        <f>SQRT(SUMSQ(F117:F200)/81)</f>
        <v>9.073559415812088E-3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f t="shared" si="0"/>
        <v>5.6473027712173655E-2</v>
      </c>
      <c r="F6">
        <f t="shared" si="1"/>
        <v>2.9250056211596806E-3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f t="shared" si="0"/>
        <v>6.5115730523929077E-2</v>
      </c>
      <c r="F7">
        <f t="shared" si="1"/>
        <v>3.4191947607092876E-4</v>
      </c>
      <c r="Q7" s="5" t="s">
        <v>20</v>
      </c>
      <c r="R7">
        <f>EXP(R2)</f>
        <v>4.5625578068916255</v>
      </c>
      <c r="S7" s="8" t="s">
        <v>140</v>
      </c>
      <c r="T7" s="1">
        <f>EXP(T2)</f>
        <v>1.0703112084651294</v>
      </c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f t="shared" si="0"/>
        <v>7.439399924304467E-2</v>
      </c>
      <c r="F8">
        <f t="shared" si="1"/>
        <v>1.1397607569553214E-3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f t="shared" si="0"/>
        <v>8.431046723299726E-2</v>
      </c>
      <c r="F9">
        <f t="shared" si="1"/>
        <v>3.8325494336694105E-3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f t="shared" si="0"/>
        <v>9.4867617905166637E-2</v>
      </c>
      <c r="F10">
        <f t="shared" si="1"/>
        <v>8.745362094833356E-3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f t="shared" si="0"/>
        <v>0.10606780138155872</v>
      </c>
      <c r="F11">
        <f t="shared" si="1"/>
        <v>6.8022052851079567E-3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f t="shared" si="0"/>
        <v>0.11791324849998253</v>
      </c>
      <c r="F12">
        <f t="shared" si="1"/>
        <v>8.7871515000174927E-3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f t="shared" si="0"/>
        <v>0.13040608270098855</v>
      </c>
      <c r="F13">
        <f t="shared" si="1"/>
        <v>2.1774827299011451E-2</v>
      </c>
      <c r="Q13" s="5" t="s">
        <v>98</v>
      </c>
      <c r="U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f t="shared" si="0"/>
        <v>0.14354833020527488</v>
      </c>
      <c r="F14">
        <f t="shared" si="1"/>
        <v>2.6112516461391788E-2</v>
      </c>
      <c r="Q14">
        <f>SUMPRODUCT($G$2:$G$200,$L$2:$L$200,G$2:G$200)</f>
        <v>3.0346594797452844</v>
      </c>
      <c r="R14">
        <f>SUMPRODUCT($G$2:$G$200,$L$2:$L$200,H$2:H$200)</f>
        <v>-1.3805179977979096</v>
      </c>
      <c r="S14">
        <f>SUMPRODUCT($G$2:$G$200,$L$2:$L$200,I$2:I$200)</f>
        <v>-14.922900688920519</v>
      </c>
      <c r="U14">
        <f>SUMPRODUCT(G2:G200,L2:L200,$K$2:$K$200)</f>
        <v>-3.8968601931508577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f t="shared" si="0"/>
        <v>0.15734192879594308</v>
      </c>
      <c r="F15">
        <f t="shared" si="1"/>
        <v>2.3199561204056973E-2</v>
      </c>
      <c r="Q15">
        <f>SUMPRODUCT($H$2:$H$200,$L$2:$L$200,G$2:G$200)</f>
        <v>-1.3805179977979096</v>
      </c>
      <c r="R15">
        <f>SUMPRODUCT($H$2:$H$200,$L$2:$L$200,H$2:H$200)</f>
        <v>0.7399246050129884</v>
      </c>
      <c r="S15">
        <f>SUMPRODUCT($H$2:$H$200,$L$2:$L$200,I$2:I$200)</f>
        <v>6.9023322312435207</v>
      </c>
      <c r="U15">
        <f>SUMPRODUCT(H2:H200,L2:L200,$K$2:$K$200)</f>
        <v>2.0044494218786788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f t="shared" si="0"/>
        <v>0.17178873545068421</v>
      </c>
      <c r="F16">
        <f t="shared" si="1"/>
        <v>2.5425824549315745E-2</v>
      </c>
      <c r="Q16">
        <f>SUMPRODUCT($I$2:$I$200,$L$2:$L$200,G$2:G$200)</f>
        <v>-14.922900688920519</v>
      </c>
      <c r="R16">
        <f>SUMPRODUCT($I$2:$I$200,$L$2:$L$200,H$2:H$200)</f>
        <v>6.9023322312435207</v>
      </c>
      <c r="S16">
        <f>SUMPRODUCT($I$2:$I$200,$L$2:$L$200,I$2:I$200)</f>
        <v>73.823987976417456</v>
      </c>
      <c r="U16">
        <f>SUMPRODUCT(I2:I200,L2:L200,$K$2:$K$200)</f>
        <v>19.533923898640069</v>
      </c>
    </row>
    <row r="17" spans="1:19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f t="shared" si="0"/>
        <v>0.18689053301726508</v>
      </c>
      <c r="F17">
        <f t="shared" si="1"/>
        <v>3.5042383649401571E-2</v>
      </c>
    </row>
    <row r="18" spans="1:19" ht="16.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f t="shared" si="0"/>
        <v>0.20264903608656887</v>
      </c>
      <c r="F18">
        <f t="shared" si="1"/>
        <v>3.9765083913431171E-2</v>
      </c>
      <c r="Q18" s="5" t="s">
        <v>100</v>
      </c>
    </row>
    <row r="19" spans="1:19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f t="shared" si="0"/>
        <v>0.21906589618746639</v>
      </c>
      <c r="F19">
        <f t="shared" si="1"/>
        <v>3.5380753812533666E-2</v>
      </c>
      <c r="Q19">
        <f t="array" ref="Q19:S21">MINVERSE(Q14:S16)</f>
        <v>63.188082351333101</v>
      </c>
      <c r="R19">
        <v>-9.8418029350894987</v>
      </c>
      <c r="S19">
        <v>13.693121964470535</v>
      </c>
    </row>
    <row r="20" spans="1:19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f t="shared" si="0"/>
        <v>0.23614270640456453</v>
      </c>
      <c r="F20">
        <f t="shared" si="1"/>
        <v>3.3565800262102208E-2</v>
      </c>
      <c r="Q20">
        <v>-9.8418029350894933</v>
      </c>
      <c r="R20">
        <v>12.106381794419386</v>
      </c>
      <c r="S20">
        <v>-3.1213501651690381</v>
      </c>
    </row>
    <row r="21" spans="1:19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f t="shared" si="0"/>
        <v>0.25388100550167841</v>
      </c>
      <c r="F21">
        <f t="shared" si="1"/>
        <v>3.3310924498321626E-2</v>
      </c>
      <c r="Q21">
        <v>13.693121964470535</v>
      </c>
      <c r="R21">
        <v>-3.1213501651690385</v>
      </c>
      <c r="S21">
        <v>3.0733329540472751</v>
      </c>
    </row>
    <row r="22" spans="1:19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f t="shared" si="0"/>
        <v>0.27228228161948298</v>
      </c>
      <c r="F22">
        <f t="shared" si="1"/>
        <v>3.3587118380517034E-2</v>
      </c>
    </row>
    <row r="23" spans="1:19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f t="shared" si="0"/>
        <v>0.29134797560430448</v>
      </c>
      <c r="F23">
        <f t="shared" si="1"/>
        <v>4.9355457729028884E-2</v>
      </c>
    </row>
    <row r="24" spans="1:19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f t="shared" si="0"/>
        <v>0.31107948401577745</v>
      </c>
      <c r="F24">
        <f t="shared" si="1"/>
        <v>5.3929582650889207E-2</v>
      </c>
    </row>
    <row r="25" spans="1:19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f t="shared" si="0"/>
        <v>0.33147816185358492</v>
      </c>
      <c r="F25">
        <f t="shared" si="1"/>
        <v>4.2592678146415097E-2</v>
      </c>
    </row>
    <row r="26" spans="1:19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f t="shared" si="0"/>
        <v>0.35254532503738167</v>
      </c>
      <c r="F26">
        <f t="shared" si="1"/>
        <v>6.0797208295951699E-2</v>
      </c>
    </row>
    <row r="27" spans="1:19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f t="shared" si="0"/>
        <v>0.37428225266896215</v>
      </c>
      <c r="F27">
        <f t="shared" si="1"/>
        <v>7.6685163997704531E-2</v>
      </c>
    </row>
    <row r="28" spans="1:19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f t="shared" si="0"/>
        <v>0.39669018910156656</v>
      </c>
      <c r="F28">
        <f t="shared" si="1"/>
        <v>6.6584090898433423E-2</v>
      </c>
    </row>
    <row r="29" spans="1:19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f t="shared" si="0"/>
        <v>0.41977034583774997</v>
      </c>
      <c r="F29">
        <f t="shared" si="1"/>
        <v>5.7052477495583287E-2</v>
      </c>
    </row>
    <row r="30" spans="1:19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f t="shared" si="0"/>
        <v>0.44352390327433733</v>
      </c>
      <c r="F30">
        <f t="shared" si="1"/>
        <v>5.5991923392329335E-2</v>
      </c>
    </row>
    <row r="31" spans="1:19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f t="shared" si="0"/>
        <v>0.46795201231054279</v>
      </c>
      <c r="F31">
        <f t="shared" si="1"/>
        <v>5.3141677689457267E-2</v>
      </c>
    </row>
    <row r="32" spans="1:19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f t="shared" si="0"/>
        <v>0.49305579583326525</v>
      </c>
      <c r="F32">
        <f t="shared" si="1"/>
        <v>5.4021270833401525E-2</v>
      </c>
    </row>
    <row r="33" spans="1:6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f t="shared" si="0"/>
        <v>2.8198703451648158E-2</v>
      </c>
      <c r="F33">
        <f t="shared" si="1"/>
        <v>-7.2243367849814874E-3</v>
      </c>
    </row>
    <row r="34" spans="1:6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f t="shared" ref="E34:E65" si="2">EXP($R$2+($R$3-0.39)*LN(A34)+$R$4*LN(B34)+0.39*LN(C34*300))</f>
        <v>2.5848433900071532E-2</v>
      </c>
      <c r="F34">
        <f t="shared" si="1"/>
        <v>-6.5469005667381994E-3</v>
      </c>
    </row>
    <row r="35" spans="1:6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f t="shared" si="2"/>
        <v>2.4074293412701901E-2</v>
      </c>
      <c r="F35">
        <f t="shared" si="1"/>
        <v>-6.7563267460352336E-3</v>
      </c>
    </row>
    <row r="36" spans="1:6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f t="shared" si="2"/>
        <v>2.2669623186493501E-2</v>
      </c>
      <c r="F36">
        <f t="shared" si="1"/>
        <v>-7.2655898531601721E-3</v>
      </c>
    </row>
    <row r="37" spans="1:6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f t="shared" si="2"/>
        <v>2.1519265411912958E-2</v>
      </c>
      <c r="F37">
        <f t="shared" si="1"/>
        <v>-7.8243320785796235E-3</v>
      </c>
    </row>
    <row r="38" spans="1:6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f t="shared" si="2"/>
        <v>2.055312948393687E-2</v>
      </c>
      <c r="F38">
        <f t="shared" si="1"/>
        <v>-7.165196150603537E-3</v>
      </c>
    </row>
    <row r="39" spans="1:6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f t="shared" si="2"/>
        <v>1.9725705138596235E-2</v>
      </c>
      <c r="F39">
        <f t="shared" si="1"/>
        <v>-6.2603718052628987E-3</v>
      </c>
    </row>
    <row r="40" spans="1:6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f t="shared" si="2"/>
        <v>1.9005941569021433E-2</v>
      </c>
      <c r="F40">
        <f t="shared" si="1"/>
        <v>-5.6038415690214324E-3</v>
      </c>
    </row>
    <row r="41" spans="1:6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f t="shared" si="2"/>
        <v>1.8371806010177405E-2</v>
      </c>
      <c r="F41">
        <f t="shared" si="1"/>
        <v>-5.9369726768440708E-3</v>
      </c>
    </row>
    <row r="42" spans="1:6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f t="shared" si="2"/>
        <v>1.7807158714547636E-2</v>
      </c>
      <c r="F42">
        <f t="shared" si="1"/>
        <v>-5.1420587145476343E-3</v>
      </c>
    </row>
    <row r="43" spans="1:6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f t="shared" si="2"/>
        <v>1.7299860576025766E-2</v>
      </c>
      <c r="F43">
        <f t="shared" si="1"/>
        <v>-3.9898939093590997E-3</v>
      </c>
    </row>
    <row r="44" spans="1:6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f t="shared" si="2"/>
        <v>1.6840576166676609E-2</v>
      </c>
      <c r="F44">
        <f t="shared" si="1"/>
        <v>-5.5076428333432747E-3</v>
      </c>
    </row>
    <row r="45" spans="1:6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f t="shared" si="2"/>
        <v>1.6421988502499284E-2</v>
      </c>
      <c r="F45">
        <f t="shared" si="1"/>
        <v>-3.9891885024992829E-3</v>
      </c>
    </row>
    <row r="46" spans="1:6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f t="shared" si="2"/>
        <v>1.6038267680706861E-2</v>
      </c>
      <c r="F46">
        <f t="shared" si="1"/>
        <v>-2.3487343473735291E-3</v>
      </c>
    </row>
    <row r="47" spans="1:6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f t="shared" si="2"/>
        <v>1.5684701573908721E-2</v>
      </c>
      <c r="F47">
        <f t="shared" si="1"/>
        <v>-1.590501573908722E-3</v>
      </c>
    </row>
    <row r="48" spans="1:6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f t="shared" si="2"/>
        <v>1.5357433116714118E-2</v>
      </c>
      <c r="F48">
        <f t="shared" si="1"/>
        <v>-2.4636997833807819E-3</v>
      </c>
    </row>
    <row r="49" spans="1:6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f t="shared" si="2"/>
        <v>1.505326956051156E-2</v>
      </c>
      <c r="F49">
        <f t="shared" si="1"/>
        <v>-2.6640362271782275E-3</v>
      </c>
    </row>
    <row r="50" spans="1:6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f t="shared" si="2"/>
        <v>1.4769541451443423E-2</v>
      </c>
      <c r="F50">
        <f t="shared" si="1"/>
        <v>-4.3154414514434206E-3</v>
      </c>
    </row>
    <row r="51" spans="1:6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f t="shared" si="2"/>
        <v>1.4503996672342628E-2</v>
      </c>
      <c r="F51">
        <f t="shared" si="1"/>
        <v>-4.2905966723426267E-3</v>
      </c>
    </row>
    <row r="52" spans="1:6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f t="shared" si="2"/>
        <v>1.4254719667560697E-2</v>
      </c>
      <c r="F52">
        <f t="shared" si="1"/>
        <v>-9.4318633422736317E-4</v>
      </c>
    </row>
    <row r="53" spans="1:6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f t="shared" si="2"/>
        <v>1.4020069054135104E-2</v>
      </c>
      <c r="F53">
        <f t="shared" si="1"/>
        <v>-2.7582690541351068E-3</v>
      </c>
    </row>
    <row r="54" spans="1:6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f t="shared" si="2"/>
        <v>8.9508807402829543E-2</v>
      </c>
      <c r="F54">
        <f t="shared" si="1"/>
        <v>7.3269309263837096E-2</v>
      </c>
    </row>
    <row r="55" spans="1:6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f t="shared" si="2"/>
        <v>8.204854154353125E-2</v>
      </c>
      <c r="F55">
        <f t="shared" si="1"/>
        <v>6.666850012313541E-2</v>
      </c>
    </row>
    <row r="56" spans="1:6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f t="shared" si="2"/>
        <v>7.6417034426126962E-2</v>
      </c>
      <c r="F56">
        <f t="shared" si="1"/>
        <v>5.3386707240539705E-2</v>
      </c>
    </row>
    <row r="57" spans="1:6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f t="shared" si="2"/>
        <v>7.1958306138928771E-2</v>
      </c>
      <c r="F57">
        <f t="shared" si="1"/>
        <v>4.7255543861071239E-2</v>
      </c>
    </row>
    <row r="58" spans="1:6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f t="shared" si="2"/>
        <v>6.8306820790822814E-2</v>
      </c>
      <c r="F58">
        <f t="shared" si="1"/>
        <v>3.8738229209177175E-2</v>
      </c>
    </row>
    <row r="59" spans="1:6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f t="shared" si="2"/>
        <v>6.5240095583032801E-2</v>
      </c>
      <c r="F59">
        <f t="shared" si="1"/>
        <v>3.1762287750300516E-2</v>
      </c>
    </row>
    <row r="60" spans="1:6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f t="shared" si="2"/>
        <v>6.2613671056298795E-2</v>
      </c>
      <c r="F60">
        <f t="shared" si="1"/>
        <v>2.2454703943701207E-2</v>
      </c>
    </row>
    <row r="61" spans="1:6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f t="shared" si="2"/>
        <v>6.0328985207706055E-2</v>
      </c>
      <c r="F61">
        <f t="shared" si="1"/>
        <v>1.1222506458960606E-2</v>
      </c>
    </row>
    <row r="62" spans="1:6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f t="shared" si="2"/>
        <v>5.8316101257166186E-2</v>
      </c>
      <c r="F62">
        <f t="shared" si="1"/>
        <v>5.2863654095004764E-3</v>
      </c>
    </row>
    <row r="63" spans="1:6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f t="shared" si="2"/>
        <v>5.6523788141716894E-2</v>
      </c>
      <c r="F63">
        <f t="shared" si="1"/>
        <v>-2.9865631417168859E-3</v>
      </c>
    </row>
    <row r="64" spans="1:6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f t="shared" si="2"/>
        <v>5.4913513702871578E-2</v>
      </c>
      <c r="F64">
        <f t="shared" si="1"/>
        <v>-2.0501553695382452E-3</v>
      </c>
    </row>
    <row r="65" spans="1:6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f t="shared" si="2"/>
        <v>5.3455645265407928E-2</v>
      </c>
      <c r="F65">
        <f t="shared" si="1"/>
        <v>-4.2556202654079334E-3</v>
      </c>
    </row>
    <row r="66" spans="1:6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f t="shared" ref="E66:E97" si="3">EXP($R$2+($R$3-0.39)*LN(A66)+$R$4*LN(B66)+0.39*LN(C66*300))</f>
        <v>5.2126957133405961E-2</v>
      </c>
      <c r="F66">
        <f t="shared" si="1"/>
        <v>-4.7525321334059706E-3</v>
      </c>
    </row>
    <row r="67" spans="1:6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f t="shared" si="3"/>
        <v>5.0908943929601491E-2</v>
      </c>
      <c r="F67">
        <f t="shared" ref="F67:F130" si="4">D67-E67</f>
        <v>-2.2164189296014908E-3</v>
      </c>
    </row>
    <row r="68" spans="1:6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f t="shared" si="3"/>
        <v>4.9786648338535439E-2</v>
      </c>
      <c r="F68">
        <f t="shared" si="4"/>
        <v>-8.3629000520212687E-4</v>
      </c>
    </row>
    <row r="69" spans="1:6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f t="shared" si="3"/>
        <v>4.8747827197191791E-2</v>
      </c>
      <c r="F69">
        <f t="shared" si="4"/>
        <v>-8.3287188638584628E-3</v>
      </c>
    </row>
    <row r="70" spans="1:6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f t="shared" si="3"/>
        <v>4.778234602825162E-2</v>
      </c>
      <c r="F70">
        <f t="shared" si="4"/>
        <v>-1.2904204361584959E-2</v>
      </c>
    </row>
    <row r="71" spans="1:6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f t="shared" si="3"/>
        <v>4.6881731405565327E-2</v>
      </c>
      <c r="F71">
        <f t="shared" si="4"/>
        <v>-3.005264738898665E-3</v>
      </c>
    </row>
    <row r="72" spans="1:6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f t="shared" si="3"/>
        <v>4.603883462025337E-2</v>
      </c>
      <c r="F72">
        <f t="shared" si="4"/>
        <v>-8.3992512869200397E-3</v>
      </c>
    </row>
    <row r="73" spans="1:6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f t="shared" si="3"/>
        <v>4.5247575282772123E-2</v>
      </c>
      <c r="F73">
        <f t="shared" si="4"/>
        <v>-3.5412252827721272E-3</v>
      </c>
    </row>
    <row r="74" spans="1:6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f t="shared" si="3"/>
        <v>4.4502743287213153E-2</v>
      </c>
      <c r="F74">
        <f t="shared" si="4"/>
        <v>-3.7060432872131621E-3</v>
      </c>
    </row>
    <row r="75" spans="1:6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f t="shared" si="3"/>
        <v>0.18689053301726508</v>
      </c>
      <c r="F75">
        <f t="shared" si="4"/>
        <v>0.13713196698273497</v>
      </c>
    </row>
    <row r="76" spans="1:6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f t="shared" si="3"/>
        <v>0.17131381935801587</v>
      </c>
      <c r="F76">
        <f t="shared" si="4"/>
        <v>0.14031184730865076</v>
      </c>
    </row>
    <row r="77" spans="1:6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f t="shared" si="3"/>
        <v>0.1595554751525613</v>
      </c>
      <c r="F77">
        <f t="shared" si="4"/>
        <v>0.13198269151410535</v>
      </c>
    </row>
    <row r="78" spans="1:6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f t="shared" si="3"/>
        <v>0.15024584261077767</v>
      </c>
      <c r="F78">
        <f t="shared" si="4"/>
        <v>9.708590738922232E-2</v>
      </c>
    </row>
    <row r="79" spans="1:6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f t="shared" si="3"/>
        <v>0.14262169854257414</v>
      </c>
      <c r="F79">
        <f t="shared" si="4"/>
        <v>8.5122468124092521E-2</v>
      </c>
    </row>
    <row r="80" spans="1:6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f t="shared" si="3"/>
        <v>0.13621850845065425</v>
      </c>
      <c r="F80">
        <f t="shared" si="4"/>
        <v>7.822807488267905E-2</v>
      </c>
    </row>
    <row r="81" spans="1:6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f t="shared" si="3"/>
        <v>0.13073464720868871</v>
      </c>
      <c r="F81">
        <f t="shared" si="4"/>
        <v>7.5320186124644611E-2</v>
      </c>
    </row>
    <row r="82" spans="1:6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f t="shared" si="3"/>
        <v>0.1259643216015239</v>
      </c>
      <c r="F82">
        <f t="shared" si="4"/>
        <v>7.508826173180938E-2</v>
      </c>
    </row>
    <row r="83" spans="1:6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f t="shared" si="3"/>
        <v>0.12176150664583718</v>
      </c>
      <c r="F83">
        <f t="shared" si="4"/>
        <v>7.052757668749618E-2</v>
      </c>
    </row>
    <row r="84" spans="1:6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f t="shared" si="3"/>
        <v>0.11801923408965558</v>
      </c>
      <c r="F84">
        <f t="shared" si="4"/>
        <v>4.9559349243677733E-2</v>
      </c>
    </row>
    <row r="85" spans="1:6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f t="shared" si="3"/>
        <v>0.11465705044636909</v>
      </c>
      <c r="F85">
        <f t="shared" si="4"/>
        <v>5.0661699553630896E-2</v>
      </c>
    </row>
    <row r="86" spans="1:6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f t="shared" si="3"/>
        <v>0.111613083966954</v>
      </c>
      <c r="F86">
        <f t="shared" si="4"/>
        <v>5.0673416033046023E-2</v>
      </c>
    </row>
    <row r="87" spans="1:6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f t="shared" si="3"/>
        <v>0.10883884039910025</v>
      </c>
      <c r="F87">
        <f t="shared" si="4"/>
        <v>5.8276159600899741E-2</v>
      </c>
    </row>
    <row r="88" spans="1:6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f t="shared" si="3"/>
        <v>0.10629568131245729</v>
      </c>
      <c r="F88">
        <f t="shared" si="4"/>
        <v>6.3817568687542708E-2</v>
      </c>
    </row>
    <row r="89" spans="1:6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f t="shared" si="3"/>
        <v>0.10395237647684141</v>
      </c>
      <c r="F89">
        <f t="shared" si="4"/>
        <v>5.6214123523158605E-2</v>
      </c>
    </row>
    <row r="90" spans="1:6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f t="shared" si="3"/>
        <v>0.10178336269542011</v>
      </c>
      <c r="F90">
        <f t="shared" si="4"/>
        <v>6.4681720637913179E-2</v>
      </c>
    </row>
    <row r="91" spans="1:6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f t="shared" si="3"/>
        <v>9.9767479616235513E-2</v>
      </c>
      <c r="F91">
        <f t="shared" si="4"/>
        <v>6.015118705043114E-2</v>
      </c>
    </row>
    <row r="92" spans="1:6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f t="shared" si="3"/>
        <v>9.788703509059811E-2</v>
      </c>
      <c r="F92">
        <f t="shared" si="4"/>
        <v>6.0323964909401881E-2</v>
      </c>
    </row>
    <row r="93" spans="1:6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f t="shared" si="3"/>
        <v>9.6127102922397692E-2</v>
      </c>
      <c r="F93">
        <f t="shared" si="4"/>
        <v>5.8427230410935685E-2</v>
      </c>
    </row>
    <row r="94" spans="1:6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f t="shared" si="3"/>
        <v>9.4474987520264841E-2</v>
      </c>
      <c r="F94">
        <f t="shared" si="4"/>
        <v>5.6281845813068471E-2</v>
      </c>
    </row>
    <row r="95" spans="1:6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f t="shared" si="3"/>
        <v>9.2919810407560671E-2</v>
      </c>
      <c r="F95">
        <f t="shared" si="4"/>
        <v>4.9836689592439337E-2</v>
      </c>
    </row>
    <row r="96" spans="1:6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f t="shared" si="3"/>
        <v>0.37428225266896215</v>
      </c>
      <c r="F96">
        <f t="shared" si="4"/>
        <v>0.18547928066437097</v>
      </c>
    </row>
    <row r="97" spans="1:6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f t="shared" si="3"/>
        <v>0.34308705308640974</v>
      </c>
      <c r="F97">
        <f t="shared" si="4"/>
        <v>0.20279756358025691</v>
      </c>
    </row>
    <row r="98" spans="1:6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f t="shared" ref="E98:E129" si="5">EXP($R$2+($R$3-0.39)*LN(A98)+$R$4*LN(B98)+0.39*LN(C98*300))</f>
        <v>0.31953883217963958</v>
      </c>
      <c r="F98">
        <f t="shared" si="4"/>
        <v>0.19028633448702709</v>
      </c>
    </row>
    <row r="99" spans="1:6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f t="shared" si="5"/>
        <v>0.30089460134031093</v>
      </c>
      <c r="F99">
        <f t="shared" si="4"/>
        <v>0.17757826532635562</v>
      </c>
    </row>
    <row r="100" spans="1:6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f t="shared" si="5"/>
        <v>0.28562586744325313</v>
      </c>
      <c r="F100">
        <f t="shared" si="4"/>
        <v>0.16379781589008008</v>
      </c>
    </row>
    <row r="101" spans="1:6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f t="shared" si="5"/>
        <v>0.27280231574601471</v>
      </c>
      <c r="F101">
        <f t="shared" si="4"/>
        <v>0.16033598425398526</v>
      </c>
    </row>
    <row r="102" spans="1:6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f t="shared" si="5"/>
        <v>0.26181988712413656</v>
      </c>
      <c r="F102">
        <f t="shared" si="4"/>
        <v>0.15852906287586344</v>
      </c>
    </row>
    <row r="103" spans="1:6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f t="shared" si="5"/>
        <v>0.25226644326912256</v>
      </c>
      <c r="F103">
        <f t="shared" si="4"/>
        <v>0.15364220673087742</v>
      </c>
    </row>
    <row r="104" spans="1:6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f t="shared" si="5"/>
        <v>0.24384954261733877</v>
      </c>
      <c r="F104">
        <f t="shared" si="4"/>
        <v>0.15656632404932791</v>
      </c>
    </row>
    <row r="105" spans="1:6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f t="shared" si="5"/>
        <v>0.23635496180676618</v>
      </c>
      <c r="F105">
        <f t="shared" si="4"/>
        <v>0.1614096548599005</v>
      </c>
    </row>
    <row r="106" spans="1:6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f t="shared" si="5"/>
        <v>0.22962157811108289</v>
      </c>
      <c r="F106">
        <f t="shared" si="4"/>
        <v>0.16211557188891715</v>
      </c>
    </row>
    <row r="107" spans="1:6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f t="shared" si="5"/>
        <v>0.2235254821100135</v>
      </c>
      <c r="F107">
        <f t="shared" si="4"/>
        <v>0.15836243455665316</v>
      </c>
    </row>
    <row r="108" spans="1:6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f t="shared" si="5"/>
        <v>0.21796955525130651</v>
      </c>
      <c r="F108">
        <f t="shared" si="4"/>
        <v>0.15075451141536012</v>
      </c>
    </row>
    <row r="109" spans="1:6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f t="shared" si="5"/>
        <v>0.21287641705710841</v>
      </c>
      <c r="F109">
        <f t="shared" si="4"/>
        <v>0.13947966627622488</v>
      </c>
    </row>
    <row r="110" spans="1:6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f t="shared" si="5"/>
        <v>0.20818352331656054</v>
      </c>
      <c r="F110">
        <f t="shared" si="4"/>
        <v>0.13865037668343944</v>
      </c>
    </row>
    <row r="111" spans="1:6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f t="shared" si="5"/>
        <v>0.20383967908285938</v>
      </c>
      <c r="F111">
        <f t="shared" si="4"/>
        <v>0.13338252091714065</v>
      </c>
    </row>
    <row r="112" spans="1:6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f t="shared" si="5"/>
        <v>0.19980250690611376</v>
      </c>
      <c r="F112">
        <f t="shared" si="4"/>
        <v>0.11873599309388624</v>
      </c>
    </row>
    <row r="113" spans="1:15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f t="shared" si="5"/>
        <v>0.19603657504369262</v>
      </c>
      <c r="F113">
        <f t="shared" si="4"/>
        <v>0.11321269162297401</v>
      </c>
    </row>
    <row r="114" spans="1:15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f t="shared" si="5"/>
        <v>0.19251199107561243</v>
      </c>
      <c r="F114">
        <f t="shared" si="4"/>
        <v>0.11632544225772087</v>
      </c>
    </row>
    <row r="115" spans="1:15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f t="shared" si="5"/>
        <v>0.18920332977321117</v>
      </c>
      <c r="F115">
        <f t="shared" si="4"/>
        <v>0.10513663689345557</v>
      </c>
    </row>
    <row r="116" spans="1:15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f t="shared" si="5"/>
        <v>0.18608880501026681</v>
      </c>
      <c r="F116">
        <f t="shared" si="4"/>
        <v>9.7319144989733208E-2</v>
      </c>
    </row>
    <row r="117" spans="1:15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f t="shared" si="5"/>
        <v>3.2153483726054706E-2</v>
      </c>
      <c r="F117">
        <f t="shared" si="4"/>
        <v>-8.7142503927213726E-3</v>
      </c>
      <c r="G117">
        <v>1</v>
      </c>
      <c r="H117">
        <f t="shared" ref="H117:K132" si="6">LN(A117)</f>
        <v>-1.6094379124341003</v>
      </c>
      <c r="I117">
        <f t="shared" si="6"/>
        <v>-5.521460917862246</v>
      </c>
      <c r="J117">
        <f t="shared" si="6"/>
        <v>-7.3132203870903014</v>
      </c>
      <c r="K117">
        <f t="shared" si="6"/>
        <v>-3.7533440224305292</v>
      </c>
      <c r="L117">
        <f>D117^2</f>
        <v>5.4939765925444441E-4</v>
      </c>
      <c r="M117">
        <f t="shared" ref="M117:M148" si="7">MMULT(G117:I117,$R$2:$R$4)</f>
        <v>-3.4372344756601678</v>
      </c>
      <c r="N117">
        <f t="shared" ref="N117:N180" si="8">K117-M117</f>
        <v>-0.3161095467703614</v>
      </c>
      <c r="O117">
        <f t="shared" ref="O117:O180" si="9">SQRT(L117)*N117</f>
        <v>-7.4093654256447471E-3</v>
      </c>
    </row>
    <row r="118" spans="1:15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f t="shared" si="5"/>
        <v>3.0899208131186576E-2</v>
      </c>
      <c r="F118">
        <f t="shared" si="4"/>
        <v>-8.905141464519907E-3</v>
      </c>
      <c r="G118">
        <v>1</v>
      </c>
      <c r="H118">
        <f t="shared" si="6"/>
        <v>-1.6094379124341003</v>
      </c>
      <c r="I118">
        <f t="shared" si="6"/>
        <v>-5.6167710976665717</v>
      </c>
      <c r="J118">
        <f t="shared" si="6"/>
        <v>-7.3132203870903014</v>
      </c>
      <c r="K118">
        <f t="shared" si="6"/>
        <v>-3.8169825589682862</v>
      </c>
      <c r="L118">
        <f t="shared" ref="L118:L181" si="10">D118^2</f>
        <v>4.8373896853777792E-4</v>
      </c>
      <c r="M118">
        <f t="shared" si="7"/>
        <v>-3.4770247222292507</v>
      </c>
      <c r="N118">
        <f t="shared" si="8"/>
        <v>-0.33995783673903546</v>
      </c>
      <c r="O118">
        <f t="shared" si="9"/>
        <v>-7.4770553250941294E-3</v>
      </c>
    </row>
    <row r="119" spans="1:15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f t="shared" si="5"/>
        <v>2.9796916281761576E-2</v>
      </c>
      <c r="F119">
        <f t="shared" si="4"/>
        <v>-6.8421162817615781E-3</v>
      </c>
      <c r="G119">
        <v>1</v>
      </c>
      <c r="H119">
        <f t="shared" si="6"/>
        <v>-1.6094379124341003</v>
      </c>
      <c r="I119">
        <f t="shared" si="6"/>
        <v>-5.7037824746562009</v>
      </c>
      <c r="J119">
        <f t="shared" si="6"/>
        <v>-7.3132203870903014</v>
      </c>
      <c r="K119">
        <f t="shared" si="6"/>
        <v>-3.7742282140176662</v>
      </c>
      <c r="L119">
        <f t="shared" si="10"/>
        <v>5.2692284303999988E-4</v>
      </c>
      <c r="M119">
        <f t="shared" si="7"/>
        <v>-3.5133503713030518</v>
      </c>
      <c r="N119">
        <f t="shared" si="8"/>
        <v>-0.26087784271461434</v>
      </c>
      <c r="O119">
        <f t="shared" si="9"/>
        <v>-5.9883987039454287E-3</v>
      </c>
    </row>
    <row r="120" spans="1:15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f t="shared" si="5"/>
        <v>2.8817664500656072E-2</v>
      </c>
      <c r="F120">
        <f t="shared" si="4"/>
        <v>-1.292553116732274E-2</v>
      </c>
      <c r="G120">
        <v>1</v>
      </c>
      <c r="H120">
        <f t="shared" si="6"/>
        <v>-1.6094379124341003</v>
      </c>
      <c r="I120">
        <f t="shared" si="6"/>
        <v>-5.7838251823297373</v>
      </c>
      <c r="J120">
        <f t="shared" si="6"/>
        <v>-7.3132203870903014</v>
      </c>
      <c r="K120">
        <f t="shared" si="6"/>
        <v>-4.1419310510993794</v>
      </c>
      <c r="L120">
        <f t="shared" si="10"/>
        <v>2.5255990188444442E-4</v>
      </c>
      <c r="M120">
        <f t="shared" si="7"/>
        <v>-3.5467667291456846</v>
      </c>
      <c r="N120">
        <f t="shared" si="8"/>
        <v>-0.59516432195369484</v>
      </c>
      <c r="O120">
        <f t="shared" si="9"/>
        <v>-9.4584307597310457E-3</v>
      </c>
    </row>
    <row r="121" spans="1:15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f t="shared" si="5"/>
        <v>2.7939734042036118E-2</v>
      </c>
      <c r="F121">
        <f t="shared" si="4"/>
        <v>-1.4350367375369454E-2</v>
      </c>
      <c r="G121">
        <v>1</v>
      </c>
      <c r="H121">
        <f t="shared" si="6"/>
        <v>-1.6094379124341003</v>
      </c>
      <c r="I121">
        <f t="shared" si="6"/>
        <v>-5.857933154483459</v>
      </c>
      <c r="J121">
        <f t="shared" si="6"/>
        <v>-7.3132203870903014</v>
      </c>
      <c r="K121">
        <f t="shared" si="6"/>
        <v>-4.2984676547993184</v>
      </c>
      <c r="L121">
        <f t="shared" si="10"/>
        <v>1.8467088640111107E-4</v>
      </c>
      <c r="M121">
        <f t="shared" si="7"/>
        <v>-3.5777054440949714</v>
      </c>
      <c r="N121">
        <f t="shared" si="8"/>
        <v>-0.72076221070434698</v>
      </c>
      <c r="O121">
        <f t="shared" si="9"/>
        <v>-9.7947019607386287E-3</v>
      </c>
    </row>
    <row r="122" spans="1:15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f t="shared" si="5"/>
        <v>2.7146458078602061E-2</v>
      </c>
      <c r="F122">
        <f t="shared" si="4"/>
        <v>-1.030175807860206E-2</v>
      </c>
      <c r="G122">
        <v>1</v>
      </c>
      <c r="H122">
        <f t="shared" si="6"/>
        <v>-1.6094379124341003</v>
      </c>
      <c r="I122">
        <f t="shared" si="6"/>
        <v>-5.9269260259704106</v>
      </c>
      <c r="J122">
        <f t="shared" si="6"/>
        <v>-7.3132203870903014</v>
      </c>
      <c r="K122">
        <f t="shared" si="6"/>
        <v>-4.0837192117212133</v>
      </c>
      <c r="L122">
        <f t="shared" si="10"/>
        <v>2.8374391809E-4</v>
      </c>
      <c r="M122">
        <f t="shared" si="7"/>
        <v>-3.6065086986225667</v>
      </c>
      <c r="N122">
        <f t="shared" si="8"/>
        <v>-0.47721051309864659</v>
      </c>
      <c r="O122">
        <f t="shared" si="9"/>
        <v>-8.0384679299927726E-3</v>
      </c>
    </row>
    <row r="123" spans="1:15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f t="shared" si="5"/>
        <v>2.6424799260507541E-2</v>
      </c>
      <c r="F123">
        <f t="shared" si="4"/>
        <v>-1.2164765927174208E-2</v>
      </c>
      <c r="G123">
        <v>1</v>
      </c>
      <c r="H123">
        <f t="shared" si="6"/>
        <v>-1.6094379124341003</v>
      </c>
      <c r="I123">
        <f t="shared" si="6"/>
        <v>-5.9914645471079817</v>
      </c>
      <c r="J123">
        <f t="shared" si="6"/>
        <v>-7.3132203870903014</v>
      </c>
      <c r="K123">
        <f t="shared" si="6"/>
        <v>-4.2502945264578127</v>
      </c>
      <c r="L123">
        <f t="shared" si="10"/>
        <v>2.0334855066777777E-4</v>
      </c>
      <c r="M123">
        <f t="shared" si="7"/>
        <v>-3.6334523438296173</v>
      </c>
      <c r="N123">
        <f t="shared" si="8"/>
        <v>-0.61684218262819535</v>
      </c>
      <c r="O123">
        <f t="shared" si="9"/>
        <v>-8.7961900856841531E-3</v>
      </c>
    </row>
    <row r="124" spans="1:15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f t="shared" si="5"/>
        <v>2.5764389096539251E-2</v>
      </c>
      <c r="F124">
        <f t="shared" si="4"/>
        <v>-4.4427557632059148E-3</v>
      </c>
      <c r="G124">
        <v>1</v>
      </c>
      <c r="H124">
        <f t="shared" si="6"/>
        <v>-1.6094379124341003</v>
      </c>
      <c r="I124">
        <f t="shared" si="6"/>
        <v>-6.0520891689244172</v>
      </c>
      <c r="J124">
        <f t="shared" si="6"/>
        <v>-7.3132203870903014</v>
      </c>
      <c r="K124">
        <f t="shared" si="6"/>
        <v>-3.8480330722374303</v>
      </c>
      <c r="L124">
        <f t="shared" si="10"/>
        <v>4.5461204800111124E-4</v>
      </c>
      <c r="M124">
        <f t="shared" si="7"/>
        <v>-3.658762008077296</v>
      </c>
      <c r="N124">
        <f t="shared" si="8"/>
        <v>-0.18927106416013428</v>
      </c>
      <c r="O124">
        <f t="shared" si="9"/>
        <v>-4.035568230632192E-3</v>
      </c>
    </row>
    <row r="125" spans="1:15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f t="shared" si="5"/>
        <v>2.5156861558332529E-2</v>
      </c>
      <c r="F125">
        <f t="shared" si="4"/>
        <v>-9.8582615583325296E-3</v>
      </c>
      <c r="G125">
        <v>1</v>
      </c>
      <c r="H125">
        <f t="shared" si="6"/>
        <v>-1.6094379124341003</v>
      </c>
      <c r="I125">
        <f t="shared" si="6"/>
        <v>-6.1092475827643655</v>
      </c>
      <c r="J125">
        <f t="shared" si="6"/>
        <v>-7.3132203870903014</v>
      </c>
      <c r="K125">
        <f t="shared" si="6"/>
        <v>-4.1799939580384002</v>
      </c>
      <c r="L125">
        <f t="shared" si="10"/>
        <v>2.3404716195999997E-4</v>
      </c>
      <c r="M125">
        <f t="shared" si="7"/>
        <v>-3.6826245942654503</v>
      </c>
      <c r="N125">
        <f t="shared" si="8"/>
        <v>-0.49736936377294994</v>
      </c>
      <c r="O125">
        <f t="shared" si="9"/>
        <v>-7.6090549486168514E-3</v>
      </c>
    </row>
    <row r="126" spans="1:15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f t="shared" si="5"/>
        <v>2.4595379855685422E-2</v>
      </c>
      <c r="F126">
        <f t="shared" si="4"/>
        <v>-8.7268798556854217E-3</v>
      </c>
      <c r="G126">
        <v>1</v>
      </c>
      <c r="H126">
        <f t="shared" si="6"/>
        <v>-1.6094379124341003</v>
      </c>
      <c r="I126">
        <f t="shared" si="6"/>
        <v>-6.1633148040346413</v>
      </c>
      <c r="J126">
        <f t="shared" si="6"/>
        <v>-7.3132203870903014</v>
      </c>
      <c r="K126">
        <f t="shared" si="6"/>
        <v>-4.1434192668693353</v>
      </c>
      <c r="L126">
        <f t="shared" si="10"/>
        <v>2.5180929225E-4</v>
      </c>
      <c r="M126">
        <f t="shared" si="7"/>
        <v>-3.7051966644269614</v>
      </c>
      <c r="N126">
        <f t="shared" si="8"/>
        <v>-0.43822260244237388</v>
      </c>
      <c r="O126">
        <f t="shared" si="9"/>
        <v>-6.9539353668568102E-3</v>
      </c>
    </row>
    <row r="127" spans="1:15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f t="shared" si="5"/>
        <v>2.4074293412701901E-2</v>
      </c>
      <c r="F127">
        <f t="shared" si="4"/>
        <v>-1.1079860079368564E-2</v>
      </c>
      <c r="G127">
        <v>1</v>
      </c>
      <c r="H127">
        <f t="shared" si="6"/>
        <v>-1.6094379124341003</v>
      </c>
      <c r="I127">
        <f t="shared" si="6"/>
        <v>-6.2146080984221914</v>
      </c>
      <c r="J127">
        <f t="shared" si="6"/>
        <v>-7.3132203870903014</v>
      </c>
      <c r="K127">
        <f t="shared" si="6"/>
        <v>-4.3432342183548016</v>
      </c>
      <c r="L127">
        <f t="shared" si="10"/>
        <v>1.6885529765444453E-4</v>
      </c>
      <c r="M127">
        <f t="shared" si="7"/>
        <v>-3.7266106711491322</v>
      </c>
      <c r="N127">
        <f t="shared" si="8"/>
        <v>-0.61662354720566936</v>
      </c>
      <c r="O127">
        <f t="shared" si="9"/>
        <v>-8.0126735759275917E-3</v>
      </c>
    </row>
    <row r="128" spans="1:15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f t="shared" si="5"/>
        <v>2.3588884655905046E-2</v>
      </c>
      <c r="F128">
        <f t="shared" si="4"/>
        <v>-4.6088513225717199E-3</v>
      </c>
      <c r="G128">
        <v>1</v>
      </c>
      <c r="H128">
        <f t="shared" si="6"/>
        <v>-1.6094379124341003</v>
      </c>
      <c r="I128">
        <f t="shared" si="6"/>
        <v>-6.2633982625916236</v>
      </c>
      <c r="J128">
        <f t="shared" si="6"/>
        <v>-7.3132203870903014</v>
      </c>
      <c r="K128">
        <f t="shared" si="6"/>
        <v>-3.964367729567265</v>
      </c>
      <c r="L128">
        <f t="shared" si="10"/>
        <v>3.6024166533444419E-4</v>
      </c>
      <c r="M128">
        <f t="shared" si="7"/>
        <v>-3.7469796670573703</v>
      </c>
      <c r="N128">
        <f t="shared" si="8"/>
        <v>-0.21738806250989473</v>
      </c>
      <c r="O128">
        <f t="shared" si="9"/>
        <v>-4.126032672706551E-3</v>
      </c>
    </row>
    <row r="129" spans="1:15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f t="shared" si="5"/>
        <v>2.3135179040259014E-2</v>
      </c>
      <c r="F129">
        <f t="shared" si="4"/>
        <v>-9.5791457069256819E-3</v>
      </c>
      <c r="G129">
        <v>1</v>
      </c>
      <c r="H129">
        <f t="shared" si="6"/>
        <v>-1.6094379124341003</v>
      </c>
      <c r="I129">
        <f t="shared" si="6"/>
        <v>-6.3099182782265162</v>
      </c>
      <c r="J129">
        <f t="shared" si="6"/>
        <v>-7.3132203870903014</v>
      </c>
      <c r="K129">
        <f t="shared" si="6"/>
        <v>-4.3009235663045828</v>
      </c>
      <c r="L129">
        <f t="shared" si="10"/>
        <v>1.8376603973444439E-4</v>
      </c>
      <c r="M129">
        <f t="shared" si="7"/>
        <v>-3.7664009177182152</v>
      </c>
      <c r="N129">
        <f t="shared" si="8"/>
        <v>-0.53452264858636767</v>
      </c>
      <c r="O129">
        <f t="shared" si="9"/>
        <v>-7.2460068416584185E-3</v>
      </c>
    </row>
    <row r="130" spans="1:15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f t="shared" ref="E130:E161" si="11">EXP($R$2+($R$3-0.39)*LN(A130)+$R$4*LN(B130)+0.39*LN(C130*300))</f>
        <v>2.2709800427407063E-2</v>
      </c>
      <c r="F130">
        <f t="shared" si="4"/>
        <v>-3.2942004274070583E-3</v>
      </c>
      <c r="G130">
        <v>1</v>
      </c>
      <c r="H130">
        <f t="shared" si="6"/>
        <v>-1.6094379124341003</v>
      </c>
      <c r="I130">
        <f t="shared" si="6"/>
        <v>-6.3543700407973507</v>
      </c>
      <c r="J130">
        <f t="shared" si="6"/>
        <v>-7.3132203870903014</v>
      </c>
      <c r="K130">
        <f t="shared" si="6"/>
        <v>-3.9416784123357709</v>
      </c>
      <c r="L130">
        <f t="shared" si="10"/>
        <v>3.7696552336000019E-4</v>
      </c>
      <c r="M130">
        <f t="shared" si="7"/>
        <v>-3.7849587107761562</v>
      </c>
      <c r="N130">
        <f t="shared" si="8"/>
        <v>-0.15671970155961468</v>
      </c>
      <c r="O130">
        <f t="shared" si="9"/>
        <v>-3.0428070376008554E-3</v>
      </c>
    </row>
    <row r="131" spans="1:15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f t="shared" si="11"/>
        <v>2.2309859531008329E-2</v>
      </c>
      <c r="F131">
        <f t="shared" ref="F131:F194" si="12">D131-E131</f>
        <v>-7.9767928643416641E-3</v>
      </c>
      <c r="G131">
        <v>1</v>
      </c>
      <c r="H131">
        <f t="shared" si="6"/>
        <v>-1.6094379124341003</v>
      </c>
      <c r="I131">
        <f t="shared" si="6"/>
        <v>-6.3969296552161463</v>
      </c>
      <c r="J131">
        <f t="shared" si="6"/>
        <v>-7.3132203870903014</v>
      </c>
      <c r="K131">
        <f t="shared" si="6"/>
        <v>-4.2451860567809163</v>
      </c>
      <c r="L131">
        <f t="shared" si="10"/>
        <v>2.0543680007111106E-4</v>
      </c>
      <c r="M131">
        <f t="shared" si="7"/>
        <v>-3.8027265667920163</v>
      </c>
      <c r="N131">
        <f t="shared" si="8"/>
        <v>-0.44245948998890006</v>
      </c>
      <c r="O131">
        <f t="shared" si="9"/>
        <v>-6.3418013673102363E-3</v>
      </c>
    </row>
    <row r="132" spans="1:15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f t="shared" si="11"/>
        <v>2.1932866834944883E-2</v>
      </c>
      <c r="F132">
        <f t="shared" si="12"/>
        <v>-5.9350668349448799E-3</v>
      </c>
      <c r="G132">
        <v>1</v>
      </c>
      <c r="H132">
        <f t="shared" si="6"/>
        <v>-1.6094379124341003</v>
      </c>
      <c r="I132">
        <f t="shared" si="6"/>
        <v>-6.4377516497364011</v>
      </c>
      <c r="J132">
        <f t="shared" si="6"/>
        <v>-7.3132203870903014</v>
      </c>
      <c r="K132">
        <f t="shared" si="6"/>
        <v>-4.1353040661963476</v>
      </c>
      <c r="L132">
        <f t="shared" si="10"/>
        <v>2.5592960484000009E-4</v>
      </c>
      <c r="M132">
        <f t="shared" si="7"/>
        <v>-3.8197689984686476</v>
      </c>
      <c r="N132">
        <f t="shared" si="8"/>
        <v>-0.31553506772770001</v>
      </c>
      <c r="O132">
        <f t="shared" si="9"/>
        <v>-5.0478669064941998E-3</v>
      </c>
    </row>
    <row r="133" spans="1:15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f t="shared" si="11"/>
        <v>2.1576663871586153E-2</v>
      </c>
      <c r="F133">
        <f t="shared" si="12"/>
        <v>-1.0006305382528127E-3</v>
      </c>
      <c r="G133">
        <v>1</v>
      </c>
      <c r="H133">
        <f t="shared" ref="H133:K164" si="13">LN(A133)</f>
        <v>-1.6094379124341003</v>
      </c>
      <c r="I133">
        <f t="shared" si="13"/>
        <v>-6.4769723628896827</v>
      </c>
      <c r="J133">
        <f t="shared" si="13"/>
        <v>-7.3132203870903014</v>
      </c>
      <c r="K133">
        <f t="shared" si="13"/>
        <v>-3.8836283109178718</v>
      </c>
      <c r="L133">
        <f t="shared" si="10"/>
        <v>4.2337314773444474E-4</v>
      </c>
      <c r="M133">
        <f t="shared" si="7"/>
        <v>-3.836142924634649</v>
      </c>
      <c r="N133">
        <f t="shared" si="8"/>
        <v>-4.7485386283222741E-2</v>
      </c>
      <c r="O133">
        <f t="shared" si="9"/>
        <v>-9.7706089100980096E-4</v>
      </c>
    </row>
    <row r="134" spans="1:15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f t="shared" si="11"/>
        <v>2.1239368446072431E-2</v>
      </c>
      <c r="F134">
        <f t="shared" si="12"/>
        <v>-3.9531351127390993E-3</v>
      </c>
      <c r="G134">
        <v>1</v>
      </c>
      <c r="H134">
        <f t="shared" si="13"/>
        <v>-1.6094379124341003</v>
      </c>
      <c r="I134">
        <f t="shared" si="13"/>
        <v>-6.5147126908725301</v>
      </c>
      <c r="J134">
        <f t="shared" si="13"/>
        <v>-7.3132203870903014</v>
      </c>
      <c r="K134">
        <f t="shared" si="13"/>
        <v>-4.0578448553433182</v>
      </c>
      <c r="L134">
        <f t="shared" si="10"/>
        <v>2.9881386285444435E-4</v>
      </c>
      <c r="M134">
        <f t="shared" si="7"/>
        <v>-3.8518988172278492</v>
      </c>
      <c r="N134">
        <f t="shared" si="8"/>
        <v>-0.20594603811546897</v>
      </c>
      <c r="O134">
        <f t="shared" si="9"/>
        <v>-3.5600312689395563E-3</v>
      </c>
    </row>
    <row r="135" spans="1:15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f t="shared" si="11"/>
        <v>2.0919330574925732E-2</v>
      </c>
      <c r="F135">
        <f t="shared" si="12"/>
        <v>-2.0930639082590644E-3</v>
      </c>
      <c r="G135">
        <v>1</v>
      </c>
      <c r="H135">
        <f t="shared" si="13"/>
        <v>-1.6094379124341003</v>
      </c>
      <c r="I135">
        <f t="shared" si="13"/>
        <v>-6.5510803350434044</v>
      </c>
      <c r="J135">
        <f t="shared" si="13"/>
        <v>-7.3132203870903014</v>
      </c>
      <c r="K135">
        <f t="shared" si="13"/>
        <v>-3.9725022211498926</v>
      </c>
      <c r="L135">
        <f t="shared" si="10"/>
        <v>3.5442831660444449E-4</v>
      </c>
      <c r="M135">
        <f t="shared" si="7"/>
        <v>-3.8670816395839358</v>
      </c>
      <c r="N135">
        <f t="shared" si="8"/>
        <v>-0.10542058156595679</v>
      </c>
      <c r="O135">
        <f t="shared" si="9"/>
        <v>-1.9846759807157868E-3</v>
      </c>
    </row>
    <row r="136" spans="1:15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f t="shared" si="11"/>
        <v>2.0615096742748484E-2</v>
      </c>
      <c r="F136">
        <f t="shared" si="12"/>
        <v>3.9665032572515149E-3</v>
      </c>
      <c r="G136">
        <v>1</v>
      </c>
      <c r="H136">
        <f t="shared" si="13"/>
        <v>-1.6094379124341003</v>
      </c>
      <c r="I136">
        <f t="shared" si="13"/>
        <v>-6.5861716548546747</v>
      </c>
      <c r="J136">
        <f t="shared" si="13"/>
        <v>-7.3132203870903014</v>
      </c>
      <c r="K136">
        <f t="shared" si="13"/>
        <v>-3.7057570833907332</v>
      </c>
      <c r="L136">
        <f t="shared" si="10"/>
        <v>6.0425505855999989E-4</v>
      </c>
      <c r="M136">
        <f t="shared" si="7"/>
        <v>-3.88173162000147</v>
      </c>
      <c r="N136">
        <f t="shared" si="8"/>
        <v>0.17597453661073681</v>
      </c>
      <c r="O136">
        <f t="shared" si="9"/>
        <v>4.3257356691504874E-3</v>
      </c>
    </row>
    <row r="137" spans="1:15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f t="shared" si="11"/>
        <v>2.0325380679366515E-2</v>
      </c>
      <c r="F137">
        <f t="shared" si="12"/>
        <v>4.0436193206334833E-3</v>
      </c>
      <c r="G137">
        <v>1</v>
      </c>
      <c r="H137">
        <f t="shared" si="13"/>
        <v>-1.6094379124341003</v>
      </c>
      <c r="I137">
        <f t="shared" si="13"/>
        <v>-6.620073206530356</v>
      </c>
      <c r="J137">
        <f t="shared" si="13"/>
        <v>-7.3132203870903014</v>
      </c>
      <c r="K137">
        <f t="shared" si="13"/>
        <v>-3.7144434462452107</v>
      </c>
      <c r="L137">
        <f t="shared" si="10"/>
        <v>5.9384816099999991E-4</v>
      </c>
      <c r="M137">
        <f t="shared" si="7"/>
        <v>-3.8958848941115312</v>
      </c>
      <c r="N137">
        <f t="shared" si="8"/>
        <v>0.18144144786632044</v>
      </c>
      <c r="O137">
        <f t="shared" si="9"/>
        <v>4.4215466430543625E-3</v>
      </c>
    </row>
    <row r="138" spans="1:15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f t="shared" si="11"/>
        <v>0.10206213867599748</v>
      </c>
      <c r="F138">
        <f t="shared" si="12"/>
        <v>-3.8786220093307983E-3</v>
      </c>
      <c r="G138">
        <v>1</v>
      </c>
      <c r="H138">
        <f t="shared" si="13"/>
        <v>-1.0498221244986778</v>
      </c>
      <c r="I138">
        <f t="shared" si="13"/>
        <v>-4.9618451299268242</v>
      </c>
      <c r="J138">
        <f t="shared" si="13"/>
        <v>-6.7536045991548788</v>
      </c>
      <c r="K138">
        <f t="shared" si="13"/>
        <v>-2.3209169324291588</v>
      </c>
      <c r="L138">
        <f t="shared" si="10"/>
        <v>9.6400029450336138E-3</v>
      </c>
      <c r="M138">
        <f t="shared" si="7"/>
        <v>-2.2821734484806475</v>
      </c>
      <c r="N138">
        <f t="shared" si="8"/>
        <v>-3.8743483948511237E-2</v>
      </c>
      <c r="O138">
        <f t="shared" si="9"/>
        <v>-3.803971501983386E-3</v>
      </c>
    </row>
    <row r="139" spans="1:15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f t="shared" si="11"/>
        <v>9.808079560312799E-2</v>
      </c>
      <c r="F139">
        <f t="shared" si="12"/>
        <v>-7.0554560312799386E-4</v>
      </c>
      <c r="G139">
        <v>1</v>
      </c>
      <c r="H139">
        <f t="shared" si="13"/>
        <v>-1.0498221244986778</v>
      </c>
      <c r="I139">
        <f t="shared" si="13"/>
        <v>-5.057155309731149</v>
      </c>
      <c r="J139">
        <f t="shared" si="13"/>
        <v>-6.7536045991548788</v>
      </c>
      <c r="K139">
        <f t="shared" si="13"/>
        <v>-2.3291832074004257</v>
      </c>
      <c r="L139">
        <f t="shared" si="10"/>
        <v>9.4819393125625002E-3</v>
      </c>
      <c r="M139">
        <f t="shared" si="7"/>
        <v>-2.32196369504973</v>
      </c>
      <c r="N139">
        <f t="shared" si="8"/>
        <v>-7.2195123506957337E-3</v>
      </c>
      <c r="O139">
        <f t="shared" si="9"/>
        <v>-7.0300182002708473E-4</v>
      </c>
    </row>
    <row r="140" spans="1:15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f t="shared" si="11"/>
        <v>9.4581881937786272E-2</v>
      </c>
      <c r="F140">
        <f t="shared" si="12"/>
        <v>2.3861430622137275E-3</v>
      </c>
      <c r="G140">
        <v>1</v>
      </c>
      <c r="H140">
        <f t="shared" si="13"/>
        <v>-1.0498221244986778</v>
      </c>
      <c r="I140">
        <f t="shared" si="13"/>
        <v>-5.1441666867207783</v>
      </c>
      <c r="J140">
        <f t="shared" si="13"/>
        <v>-6.7536045991548788</v>
      </c>
      <c r="K140">
        <f t="shared" si="13"/>
        <v>-2.3333739939969478</v>
      </c>
      <c r="L140">
        <f t="shared" si="10"/>
        <v>9.4027978724006249E-3</v>
      </c>
      <c r="M140">
        <f t="shared" si="7"/>
        <v>-2.3582893441235306</v>
      </c>
      <c r="N140">
        <f t="shared" si="8"/>
        <v>2.4915350126582858E-2</v>
      </c>
      <c r="O140">
        <f t="shared" si="9"/>
        <v>2.4159922939582397E-3</v>
      </c>
    </row>
    <row r="141" spans="1:15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f t="shared" si="11"/>
        <v>9.1473524164382092E-2</v>
      </c>
      <c r="F141">
        <f t="shared" si="12"/>
        <v>4.8034841689512248E-3</v>
      </c>
      <c r="G141">
        <v>1</v>
      </c>
      <c r="H141">
        <f t="shared" si="13"/>
        <v>-1.0498221244986778</v>
      </c>
      <c r="I141">
        <f t="shared" si="13"/>
        <v>-5.2242093943943146</v>
      </c>
      <c r="J141">
        <f t="shared" si="13"/>
        <v>-6.7536045991548788</v>
      </c>
      <c r="K141">
        <f t="shared" si="13"/>
        <v>-2.3405257391161549</v>
      </c>
      <c r="L141">
        <f t="shared" si="10"/>
        <v>9.2692623336167335E-3</v>
      </c>
      <c r="M141">
        <f t="shared" si="7"/>
        <v>-2.3917057019661634</v>
      </c>
      <c r="N141">
        <f t="shared" si="8"/>
        <v>5.1179962850008476E-2</v>
      </c>
      <c r="O141">
        <f t="shared" si="9"/>
        <v>4.9274537098099556E-3</v>
      </c>
    </row>
    <row r="142" spans="1:15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f t="shared" si="11"/>
        <v>8.8686782267952818E-2</v>
      </c>
      <c r="F142">
        <f t="shared" si="12"/>
        <v>5.2629593987138512E-3</v>
      </c>
      <c r="G142">
        <v>1</v>
      </c>
      <c r="H142">
        <f t="shared" si="13"/>
        <v>-1.0498221244986778</v>
      </c>
      <c r="I142">
        <f t="shared" si="13"/>
        <v>-5.2983173665480363</v>
      </c>
      <c r="J142">
        <f t="shared" si="13"/>
        <v>-6.7536045991548788</v>
      </c>
      <c r="K142">
        <f t="shared" si="13"/>
        <v>-2.3649953028159945</v>
      </c>
      <c r="L142">
        <f t="shared" si="10"/>
        <v>8.8265539592334036E-3</v>
      </c>
      <c r="M142">
        <f t="shared" si="7"/>
        <v>-2.4226444169154506</v>
      </c>
      <c r="N142">
        <f t="shared" si="8"/>
        <v>5.7649114099456167E-2</v>
      </c>
      <c r="O142">
        <f t="shared" si="9"/>
        <v>5.4161193769560979E-3</v>
      </c>
    </row>
    <row r="143" spans="1:15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f t="shared" si="11"/>
        <v>8.6168752119862385E-2</v>
      </c>
      <c r="F143">
        <f t="shared" si="12"/>
        <v>6.0921812134709374E-3</v>
      </c>
      <c r="G143">
        <v>1</v>
      </c>
      <c r="H143">
        <f t="shared" si="13"/>
        <v>-1.0498221244986778</v>
      </c>
      <c r="I143">
        <f t="shared" si="13"/>
        <v>-5.367310238034988</v>
      </c>
      <c r="J143">
        <f t="shared" si="13"/>
        <v>-6.7536045991548788</v>
      </c>
      <c r="K143">
        <f t="shared" si="13"/>
        <v>-2.3831344845657467</v>
      </c>
      <c r="L143">
        <f t="shared" si="10"/>
        <v>8.512079819537775E-3</v>
      </c>
      <c r="M143">
        <f t="shared" si="7"/>
        <v>-2.451447671443046</v>
      </c>
      <c r="N143">
        <f t="shared" si="8"/>
        <v>6.8313186877299259E-2</v>
      </c>
      <c r="O143">
        <f t="shared" si="9"/>
        <v>6.3026383802740477E-3</v>
      </c>
    </row>
    <row r="144" spans="1:15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f t="shared" si="11"/>
        <v>8.3878050340961963E-2</v>
      </c>
      <c r="F144">
        <f t="shared" si="12"/>
        <v>4.7374579923713661E-3</v>
      </c>
      <c r="G144">
        <v>1</v>
      </c>
      <c r="H144">
        <f t="shared" si="13"/>
        <v>-1.0498221244986778</v>
      </c>
      <c r="I144">
        <f t="shared" si="13"/>
        <v>-5.431848759172559</v>
      </c>
      <c r="J144">
        <f t="shared" si="13"/>
        <v>-6.7536045991548788</v>
      </c>
      <c r="K144">
        <f t="shared" si="13"/>
        <v>-2.4234483990661269</v>
      </c>
      <c r="L144">
        <f t="shared" si="10"/>
        <v>7.8527083171750691E-3</v>
      </c>
      <c r="M144">
        <f t="shared" si="7"/>
        <v>-2.4783913166500966</v>
      </c>
      <c r="N144">
        <f t="shared" si="8"/>
        <v>5.4942917583969741E-2</v>
      </c>
      <c r="O144">
        <f t="shared" si="9"/>
        <v>4.8687945710199172E-3</v>
      </c>
    </row>
    <row r="145" spans="1:15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f t="shared" si="11"/>
        <v>8.1781765088880493E-2</v>
      </c>
      <c r="F145">
        <f t="shared" si="12"/>
        <v>4.5618932444528443E-3</v>
      </c>
      <c r="G145">
        <v>1</v>
      </c>
      <c r="H145">
        <f t="shared" si="13"/>
        <v>-1.0498221244986778</v>
      </c>
      <c r="I145">
        <f t="shared" si="13"/>
        <v>-5.4924733809889945</v>
      </c>
      <c r="J145">
        <f t="shared" si="13"/>
        <v>-6.7536045991548788</v>
      </c>
      <c r="K145">
        <f t="shared" si="13"/>
        <v>-2.4494199185069778</v>
      </c>
      <c r="L145">
        <f t="shared" si="10"/>
        <v>7.4552273343834038E-3</v>
      </c>
      <c r="M145">
        <f t="shared" si="7"/>
        <v>-2.5037009808977748</v>
      </c>
      <c r="N145">
        <f t="shared" si="8"/>
        <v>5.4281062390796997E-2</v>
      </c>
      <c r="O145">
        <f t="shared" si="9"/>
        <v>4.686825505041326E-3</v>
      </c>
    </row>
    <row r="146" spans="1:15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f t="shared" si="11"/>
        <v>7.9853340773113471E-2</v>
      </c>
      <c r="F146">
        <f t="shared" si="12"/>
        <v>3.7456758935531798E-3</v>
      </c>
      <c r="G146">
        <v>1</v>
      </c>
      <c r="H146">
        <f t="shared" si="13"/>
        <v>-1.0498221244986778</v>
      </c>
      <c r="I146">
        <f t="shared" si="13"/>
        <v>-5.5496317948289429</v>
      </c>
      <c r="J146">
        <f t="shared" si="13"/>
        <v>-6.7536045991548788</v>
      </c>
      <c r="K146">
        <f t="shared" si="13"/>
        <v>-2.4817235213211051</v>
      </c>
      <c r="L146">
        <f t="shared" si="10"/>
        <v>6.9887955876336083E-3</v>
      </c>
      <c r="M146">
        <f t="shared" si="7"/>
        <v>-2.52756356708593</v>
      </c>
      <c r="N146">
        <f t="shared" si="8"/>
        <v>4.5840045764824922E-2</v>
      </c>
      <c r="O146">
        <f t="shared" si="9"/>
        <v>3.8321827498943605E-3</v>
      </c>
    </row>
    <row r="147" spans="1:15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f t="shared" si="11"/>
        <v>7.8071075937121009E-2</v>
      </c>
      <c r="F147">
        <f t="shared" si="12"/>
        <v>3.3835490628789933E-3</v>
      </c>
      <c r="G147">
        <v>1</v>
      </c>
      <c r="H147">
        <f t="shared" si="13"/>
        <v>-1.0498221244986778</v>
      </c>
      <c r="I147">
        <f t="shared" si="13"/>
        <v>-5.6036990160992186</v>
      </c>
      <c r="J147">
        <f t="shared" si="13"/>
        <v>-6.7536045991548788</v>
      </c>
      <c r="K147">
        <f t="shared" si="13"/>
        <v>-2.5077091622435539</v>
      </c>
      <c r="L147">
        <f t="shared" si="10"/>
        <v>6.6348559338906257E-3</v>
      </c>
      <c r="M147">
        <f t="shared" si="7"/>
        <v>-2.5501356372474406</v>
      </c>
      <c r="N147">
        <f t="shared" si="8"/>
        <v>4.2426475003886743E-2</v>
      </c>
      <c r="O147">
        <f t="shared" si="9"/>
        <v>3.4558326115134682E-3</v>
      </c>
    </row>
    <row r="148" spans="1:15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f t="shared" si="11"/>
        <v>7.6417034426126962E-2</v>
      </c>
      <c r="F148">
        <f t="shared" si="12"/>
        <v>1.8227239072063778E-3</v>
      </c>
      <c r="G148">
        <v>1</v>
      </c>
      <c r="H148">
        <f t="shared" si="13"/>
        <v>-1.0498221244986778</v>
      </c>
      <c r="I148">
        <f t="shared" si="13"/>
        <v>-5.6549923104867688</v>
      </c>
      <c r="J148">
        <f t="shared" si="13"/>
        <v>-6.7536045991548788</v>
      </c>
      <c r="K148">
        <f t="shared" si="13"/>
        <v>-2.5479773420469849</v>
      </c>
      <c r="L148">
        <f t="shared" si="10"/>
        <v>6.1214597840584034E-3</v>
      </c>
      <c r="M148">
        <f t="shared" si="7"/>
        <v>-2.5715496439696111</v>
      </c>
      <c r="N148">
        <f t="shared" si="8"/>
        <v>2.357230192262616E-2</v>
      </c>
      <c r="O148">
        <f t="shared" si="9"/>
        <v>1.8442912057866395E-3</v>
      </c>
    </row>
    <row r="149" spans="1:15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f t="shared" si="11"/>
        <v>7.4876241637611779E-2</v>
      </c>
      <c r="F149">
        <f t="shared" si="12"/>
        <v>1.158516695721562E-3</v>
      </c>
      <c r="G149">
        <v>1</v>
      </c>
      <c r="H149">
        <f t="shared" si="13"/>
        <v>-1.0498221244986778</v>
      </c>
      <c r="I149">
        <f t="shared" si="13"/>
        <v>-5.7037824746562009</v>
      </c>
      <c r="J149">
        <f t="shared" si="13"/>
        <v>-6.7536045991548788</v>
      </c>
      <c r="K149">
        <f t="shared" si="13"/>
        <v>-2.5765646967556082</v>
      </c>
      <c r="L149">
        <f t="shared" si="10"/>
        <v>5.7812844748084038E-3</v>
      </c>
      <c r="M149">
        <f t="shared" ref="M149:M180" si="14">MMULT(G149:I149,$R$2:$R$4)</f>
        <v>-2.59191863987785</v>
      </c>
      <c r="N149">
        <f t="shared" si="8"/>
        <v>1.5353943122241809E-2</v>
      </c>
      <c r="O149">
        <f t="shared" si="9"/>
        <v>1.1674333547634014E-3</v>
      </c>
    </row>
    <row r="150" spans="1:15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f t="shared" si="11"/>
        <v>7.3436081502658151E-2</v>
      </c>
      <c r="F150">
        <f t="shared" si="12"/>
        <v>-2.7847898359914941E-3</v>
      </c>
      <c r="G150">
        <v>1</v>
      </c>
      <c r="H150">
        <f t="shared" si="13"/>
        <v>-1.0498221244986778</v>
      </c>
      <c r="I150">
        <f t="shared" si="13"/>
        <v>-5.7503024902910944</v>
      </c>
      <c r="J150">
        <f t="shared" si="13"/>
        <v>-6.7536045991548788</v>
      </c>
      <c r="K150">
        <f t="shared" si="13"/>
        <v>-2.6499988874049016</v>
      </c>
      <c r="L150">
        <f t="shared" si="10"/>
        <v>4.9916050141684013E-3</v>
      </c>
      <c r="M150">
        <f t="shared" si="14"/>
        <v>-2.6113398905386944</v>
      </c>
      <c r="N150">
        <f t="shared" si="8"/>
        <v>-3.8658996866207218E-2</v>
      </c>
      <c r="O150">
        <f t="shared" si="9"/>
        <v>-2.7313080631351586E-3</v>
      </c>
    </row>
    <row r="151" spans="1:15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f t="shared" si="11"/>
        <v>7.2085837425077279E-2</v>
      </c>
      <c r="F151">
        <f t="shared" si="12"/>
        <v>-3.460404091743946E-3</v>
      </c>
      <c r="G151">
        <v>1</v>
      </c>
      <c r="H151">
        <f t="shared" si="13"/>
        <v>-1.0498221244986778</v>
      </c>
      <c r="I151">
        <f t="shared" si="13"/>
        <v>-5.794754252861928</v>
      </c>
      <c r="J151">
        <f t="shared" si="13"/>
        <v>-6.7536045991548788</v>
      </c>
      <c r="K151">
        <f t="shared" si="13"/>
        <v>-2.6790920646611465</v>
      </c>
      <c r="L151">
        <f t="shared" si="10"/>
        <v>4.7094501001877778E-3</v>
      </c>
      <c r="M151">
        <f t="shared" si="14"/>
        <v>-2.629897683596635</v>
      </c>
      <c r="N151">
        <f t="shared" si="8"/>
        <v>-4.9194381064511461E-2</v>
      </c>
      <c r="O151">
        <f t="shared" si="9"/>
        <v>-3.3759857181172269E-3</v>
      </c>
    </row>
    <row r="152" spans="1:15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f t="shared" si="11"/>
        <v>7.0816338182686511E-2</v>
      </c>
      <c r="F152">
        <f t="shared" si="12"/>
        <v>-3.7573298493531748E-3</v>
      </c>
      <c r="G152">
        <v>1</v>
      </c>
      <c r="H152">
        <f t="shared" si="13"/>
        <v>-1.0498221244986778</v>
      </c>
      <c r="I152">
        <f t="shared" si="13"/>
        <v>-5.8373138672807237</v>
      </c>
      <c r="J152">
        <f t="shared" si="13"/>
        <v>-6.7536045991548788</v>
      </c>
      <c r="K152">
        <f t="shared" si="13"/>
        <v>-2.7021823258056559</v>
      </c>
      <c r="L152">
        <f t="shared" si="10"/>
        <v>4.4969105986500703E-3</v>
      </c>
      <c r="M152">
        <f t="shared" si="14"/>
        <v>-2.6476655396124951</v>
      </c>
      <c r="N152">
        <f t="shared" si="8"/>
        <v>-5.4516786193160804E-2</v>
      </c>
      <c r="O152">
        <f t="shared" si="9"/>
        <v>-3.6558416196337223E-3</v>
      </c>
    </row>
    <row r="153" spans="1:15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f t="shared" si="11"/>
        <v>6.9619681510791051E-2</v>
      </c>
      <c r="F153">
        <f t="shared" si="12"/>
        <v>-4.9004815107910604E-3</v>
      </c>
      <c r="G153">
        <v>1</v>
      </c>
      <c r="H153">
        <f t="shared" si="13"/>
        <v>-1.0498221244986778</v>
      </c>
      <c r="I153">
        <f t="shared" si="13"/>
        <v>-5.8781358618009785</v>
      </c>
      <c r="J153">
        <f t="shared" si="13"/>
        <v>-6.7536045991548788</v>
      </c>
      <c r="K153">
        <f t="shared" si="13"/>
        <v>-2.7376973672477294</v>
      </c>
      <c r="L153">
        <f t="shared" si="10"/>
        <v>4.188574848639999E-3</v>
      </c>
      <c r="M153">
        <f t="shared" si="14"/>
        <v>-2.6647079712891264</v>
      </c>
      <c r="N153">
        <f t="shared" si="8"/>
        <v>-7.2989395958602987E-2</v>
      </c>
      <c r="O153">
        <f t="shared" si="9"/>
        <v>-4.7238153149240176E-3</v>
      </c>
    </row>
    <row r="154" spans="1:15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f t="shared" si="11"/>
        <v>6.848901596447389E-2</v>
      </c>
      <c r="F154">
        <f t="shared" si="12"/>
        <v>-6.7224159644739059E-3</v>
      </c>
      <c r="G154">
        <v>1</v>
      </c>
      <c r="H154">
        <f t="shared" si="13"/>
        <v>-1.0498221244986778</v>
      </c>
      <c r="I154">
        <f t="shared" si="13"/>
        <v>-5.91735657495426</v>
      </c>
      <c r="J154">
        <f t="shared" si="13"/>
        <v>-6.7536045991548788</v>
      </c>
      <c r="K154">
        <f t="shared" si="13"/>
        <v>-2.7843925136903303</v>
      </c>
      <c r="L154">
        <f t="shared" si="10"/>
        <v>3.815112875559998E-3</v>
      </c>
      <c r="M154">
        <f t="shared" si="14"/>
        <v>-2.6810818974551278</v>
      </c>
      <c r="N154">
        <f t="shared" si="8"/>
        <v>-0.10331061623520243</v>
      </c>
      <c r="O154">
        <f t="shared" si="9"/>
        <v>-6.3811455087532535E-3</v>
      </c>
    </row>
    <row r="155" spans="1:15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f t="shared" si="11"/>
        <v>6.7418367048578468E-2</v>
      </c>
      <c r="F155">
        <f t="shared" si="12"/>
        <v>-8.0513087152451202E-3</v>
      </c>
      <c r="G155">
        <v>1</v>
      </c>
      <c r="H155">
        <f t="shared" si="13"/>
        <v>-1.0498221244986778</v>
      </c>
      <c r="I155">
        <f t="shared" si="13"/>
        <v>-5.9550969029371075</v>
      </c>
      <c r="J155">
        <f t="shared" si="13"/>
        <v>-6.7536045991548788</v>
      </c>
      <c r="K155">
        <f t="shared" si="13"/>
        <v>-2.824015779959212</v>
      </c>
      <c r="L155">
        <f t="shared" si="10"/>
        <v>3.5244476151534043E-3</v>
      </c>
      <c r="M155">
        <f t="shared" si="14"/>
        <v>-2.6968377900483285</v>
      </c>
      <c r="N155">
        <f t="shared" si="8"/>
        <v>-0.12717798991088358</v>
      </c>
      <c r="O155">
        <f t="shared" si="9"/>
        <v>-7.5501831457555051E-3</v>
      </c>
    </row>
    <row r="156" spans="1:15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f t="shared" si="11"/>
        <v>6.6402497357292797E-2</v>
      </c>
      <c r="F156">
        <f t="shared" si="12"/>
        <v>-8.477672357292805E-3</v>
      </c>
      <c r="G156">
        <v>1</v>
      </c>
      <c r="H156">
        <f t="shared" si="13"/>
        <v>-1.0498221244986778</v>
      </c>
      <c r="I156">
        <f t="shared" si="13"/>
        <v>-5.9914645471079817</v>
      </c>
      <c r="J156">
        <f t="shared" si="13"/>
        <v>-6.7536045991548788</v>
      </c>
      <c r="K156">
        <f t="shared" si="13"/>
        <v>-2.8486092298162973</v>
      </c>
      <c r="L156">
        <f t="shared" si="10"/>
        <v>3.3552853512806239E-3</v>
      </c>
      <c r="M156">
        <f t="shared" si="14"/>
        <v>-2.7120206124044151</v>
      </c>
      <c r="N156">
        <f t="shared" si="8"/>
        <v>-0.13658861741188222</v>
      </c>
      <c r="O156">
        <f t="shared" si="9"/>
        <v>-7.9118717605752287E-3</v>
      </c>
    </row>
    <row r="157" spans="1:15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f t="shared" si="11"/>
        <v>6.5436793117150296E-2</v>
      </c>
      <c r="F157">
        <f t="shared" si="12"/>
        <v>-7.4542764504836323E-3</v>
      </c>
      <c r="G157">
        <v>1</v>
      </c>
      <c r="H157">
        <f t="shared" si="13"/>
        <v>-1.0498221244986778</v>
      </c>
      <c r="I157">
        <f t="shared" si="13"/>
        <v>-6.026555866919252</v>
      </c>
      <c r="J157">
        <f t="shared" si="13"/>
        <v>-6.7536045991548788</v>
      </c>
      <c r="K157">
        <f t="shared" si="13"/>
        <v>-2.8476137506585255</v>
      </c>
      <c r="L157">
        <f t="shared" si="10"/>
        <v>3.3619722390002774E-3</v>
      </c>
      <c r="M157">
        <f t="shared" si="14"/>
        <v>-2.7266705928219492</v>
      </c>
      <c r="N157">
        <f t="shared" si="8"/>
        <v>-0.12094315783657628</v>
      </c>
      <c r="O157">
        <f t="shared" si="9"/>
        <v>-7.012588664978581E-3</v>
      </c>
    </row>
    <row r="158" spans="1:15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f t="shared" si="11"/>
        <v>6.4517171427336512E-2</v>
      </c>
      <c r="F158">
        <f t="shared" si="12"/>
        <v>-7.2783464273365114E-3</v>
      </c>
      <c r="G158">
        <v>1</v>
      </c>
      <c r="H158">
        <f t="shared" si="13"/>
        <v>-1.0498221244986778</v>
      </c>
      <c r="I158">
        <f t="shared" si="13"/>
        <v>-6.0604574185949334</v>
      </c>
      <c r="J158">
        <f t="shared" si="13"/>
        <v>-6.7536045991548788</v>
      </c>
      <c r="K158">
        <f t="shared" si="13"/>
        <v>-2.860522852107656</v>
      </c>
      <c r="L158">
        <f t="shared" si="10"/>
        <v>3.2762830873806249E-3</v>
      </c>
      <c r="M158">
        <f t="shared" si="14"/>
        <v>-2.7408238669320104</v>
      </c>
      <c r="N158">
        <f t="shared" si="8"/>
        <v>-0.11969898517564559</v>
      </c>
      <c r="O158">
        <f t="shared" si="9"/>
        <v>-6.8514292651463719E-3</v>
      </c>
    </row>
    <row r="159" spans="1:15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f t="shared" si="11"/>
        <v>0.21310134780587217</v>
      </c>
      <c r="F159">
        <f t="shared" si="12"/>
        <v>-1.8536097805872176E-2</v>
      </c>
      <c r="G159">
        <v>1</v>
      </c>
      <c r="H159">
        <f t="shared" si="13"/>
        <v>-0.69314718055994529</v>
      </c>
      <c r="I159">
        <f t="shared" si="13"/>
        <v>-4.6051701859880909</v>
      </c>
      <c r="J159">
        <f t="shared" si="13"/>
        <v>-6.3969296552161463</v>
      </c>
      <c r="K159">
        <f t="shared" si="13"/>
        <v>-1.6369876966045798</v>
      </c>
      <c r="L159">
        <f t="shared" si="10"/>
        <v>3.7855636507562497E-2</v>
      </c>
      <c r="M159">
        <f t="shared" si="14"/>
        <v>-1.5459874151398372</v>
      </c>
      <c r="N159">
        <f t="shared" si="8"/>
        <v>-9.1000281464742594E-2</v>
      </c>
      <c r="O159">
        <f t="shared" si="9"/>
        <v>-1.7705492513258009E-2</v>
      </c>
    </row>
    <row r="160" spans="1:15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f t="shared" si="11"/>
        <v>0.20478847502158287</v>
      </c>
      <c r="F160">
        <f t="shared" si="12"/>
        <v>-1.1242141688249552E-2</v>
      </c>
      <c r="G160">
        <v>1</v>
      </c>
      <c r="H160">
        <f t="shared" si="13"/>
        <v>-0.69314718055994529</v>
      </c>
      <c r="I160">
        <f t="shared" si="13"/>
        <v>-4.7004803657924166</v>
      </c>
      <c r="J160">
        <f t="shared" si="13"/>
        <v>-6.3969296552161463</v>
      </c>
      <c r="K160">
        <f t="shared" si="13"/>
        <v>-1.6422383464245007</v>
      </c>
      <c r="L160">
        <f t="shared" si="10"/>
        <v>3.7460183146777772E-2</v>
      </c>
      <c r="M160">
        <f t="shared" si="14"/>
        <v>-1.5857776617089201</v>
      </c>
      <c r="N160">
        <f t="shared" si="8"/>
        <v>-5.6460684715580634E-2</v>
      </c>
      <c r="O160">
        <f t="shared" si="9"/>
        <v>-1.0927758504190007E-2</v>
      </c>
    </row>
    <row r="161" spans="1:15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f t="shared" si="11"/>
        <v>0.19748289405283861</v>
      </c>
      <c r="F161">
        <f t="shared" si="12"/>
        <v>-3.8353940528385588E-3</v>
      </c>
      <c r="G161">
        <v>1</v>
      </c>
      <c r="H161">
        <f t="shared" si="13"/>
        <v>-0.69314718055994529</v>
      </c>
      <c r="I161">
        <f t="shared" si="13"/>
        <v>-4.7874917427820458</v>
      </c>
      <c r="J161">
        <f t="shared" si="13"/>
        <v>-6.3969296552161463</v>
      </c>
      <c r="K161">
        <f t="shared" si="13"/>
        <v>-1.6417157829936839</v>
      </c>
      <c r="L161">
        <f t="shared" si="10"/>
        <v>3.749935425625002E-2</v>
      </c>
      <c r="M161">
        <f t="shared" si="14"/>
        <v>-1.622103310782721</v>
      </c>
      <c r="N161">
        <f t="shared" si="8"/>
        <v>-1.9612472210962961E-2</v>
      </c>
      <c r="O161">
        <f t="shared" si="9"/>
        <v>-3.7979062124724513E-3</v>
      </c>
    </row>
    <row r="162" spans="1:15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f t="shared" ref="E162:E193" si="15">EXP($R$2+($R$3-0.39)*LN(A162)+$R$4*LN(B162)+0.39*LN(C162*300))</f>
        <v>0.1909927769578196</v>
      </c>
      <c r="F162">
        <f t="shared" si="12"/>
        <v>-2.6648602911529817E-3</v>
      </c>
      <c r="G162">
        <v>1</v>
      </c>
      <c r="H162">
        <f t="shared" si="13"/>
        <v>-0.69314718055994529</v>
      </c>
      <c r="I162">
        <f t="shared" si="13"/>
        <v>-4.8675344504555822</v>
      </c>
      <c r="J162">
        <f t="shared" si="13"/>
        <v>-6.3969296552161463</v>
      </c>
      <c r="K162">
        <f t="shared" si="13"/>
        <v>-1.6695705979793602</v>
      </c>
      <c r="L162">
        <f t="shared" si="10"/>
        <v>3.5467404196006927E-2</v>
      </c>
      <c r="M162">
        <f t="shared" si="14"/>
        <v>-1.6555196686253537</v>
      </c>
      <c r="N162">
        <f t="shared" si="8"/>
        <v>-1.4050929354006536E-2</v>
      </c>
      <c r="O162">
        <f t="shared" si="9"/>
        <v>-2.6461822524705626E-3</v>
      </c>
    </row>
    <row r="163" spans="1:15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f t="shared" si="15"/>
        <v>0.18517417995583615</v>
      </c>
      <c r="F163">
        <f t="shared" si="12"/>
        <v>-2.2956799558361551E-3</v>
      </c>
      <c r="G163">
        <v>1</v>
      </c>
      <c r="H163">
        <f t="shared" si="13"/>
        <v>-0.69314718055994529</v>
      </c>
      <c r="I163">
        <f t="shared" si="13"/>
        <v>-4.9416424226093048</v>
      </c>
      <c r="J163">
        <f t="shared" si="13"/>
        <v>-6.3969296552161463</v>
      </c>
      <c r="K163">
        <f t="shared" si="13"/>
        <v>-1.6989332810690114</v>
      </c>
      <c r="L163">
        <f t="shared" si="10"/>
        <v>3.3444545762249998E-2</v>
      </c>
      <c r="M163">
        <f t="shared" si="14"/>
        <v>-1.6864583835746414</v>
      </c>
      <c r="N163">
        <f t="shared" si="8"/>
        <v>-1.247489749437003E-2</v>
      </c>
      <c r="O163">
        <f t="shared" si="9"/>
        <v>-2.2813905414241493E-3</v>
      </c>
    </row>
    <row r="164" spans="1:15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f t="shared" si="15"/>
        <v>0.17991664150587924</v>
      </c>
      <c r="F164">
        <f t="shared" si="12"/>
        <v>-9.9872483921256694E-4</v>
      </c>
      <c r="G164">
        <v>1</v>
      </c>
      <c r="H164">
        <f t="shared" si="13"/>
        <v>-0.69314718055994529</v>
      </c>
      <c r="I164">
        <f t="shared" si="13"/>
        <v>-5.0106352940962555</v>
      </c>
      <c r="J164">
        <f t="shared" si="13"/>
        <v>-6.3969296552161463</v>
      </c>
      <c r="K164">
        <f t="shared" si="13"/>
        <v>-1.7208281444229812</v>
      </c>
      <c r="L164">
        <f t="shared" si="10"/>
        <v>3.2011620904340281E-2</v>
      </c>
      <c r="M164">
        <f t="shared" si="14"/>
        <v>-1.7152616381022363</v>
      </c>
      <c r="N164">
        <f t="shared" si="8"/>
        <v>-5.5665063207448462E-3</v>
      </c>
      <c r="O164">
        <f t="shared" si="9"/>
        <v>-9.9594771401949962E-4</v>
      </c>
    </row>
    <row r="165" spans="1:15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f t="shared" si="15"/>
        <v>0.17513375489545216</v>
      </c>
      <c r="F165">
        <f t="shared" si="12"/>
        <v>3.6969951045478233E-3</v>
      </c>
      <c r="G165">
        <v>1</v>
      </c>
      <c r="H165">
        <f t="shared" ref="H165:K196" si="16">LN(A165)</f>
        <v>-0.69314718055994529</v>
      </c>
      <c r="I165">
        <f t="shared" si="16"/>
        <v>-5.0751738152338266</v>
      </c>
      <c r="J165">
        <f t="shared" si="16"/>
        <v>-6.3969296552161463</v>
      </c>
      <c r="K165">
        <f t="shared" si="16"/>
        <v>-1.7213154511637934</v>
      </c>
      <c r="L165">
        <f t="shared" si="10"/>
        <v>3.1980437145562493E-2</v>
      </c>
      <c r="M165">
        <f t="shared" si="14"/>
        <v>-1.7422052833092865</v>
      </c>
      <c r="N165">
        <f t="shared" si="8"/>
        <v>2.0889832145493115E-2</v>
      </c>
      <c r="O165">
        <f t="shared" si="9"/>
        <v>3.7357443499526424E-3</v>
      </c>
    </row>
    <row r="166" spans="1:15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f t="shared" si="15"/>
        <v>0.17075680161582046</v>
      </c>
      <c r="F166">
        <f t="shared" si="12"/>
        <v>1.2230615050846189E-2</v>
      </c>
      <c r="G166">
        <v>1</v>
      </c>
      <c r="H166">
        <f t="shared" si="16"/>
        <v>-0.69314718055994529</v>
      </c>
      <c r="I166">
        <f t="shared" si="16"/>
        <v>-5.1357984370502621</v>
      </c>
      <c r="J166">
        <f t="shared" si="16"/>
        <v>-6.3969296552161463</v>
      </c>
      <c r="K166">
        <f t="shared" si="16"/>
        <v>-1.6983378898892236</v>
      </c>
      <c r="L166">
        <f t="shared" si="10"/>
        <v>3.3484394658340272E-2</v>
      </c>
      <c r="M166">
        <f t="shared" si="14"/>
        <v>-1.7675149475569651</v>
      </c>
      <c r="N166">
        <f t="shared" si="8"/>
        <v>6.9177057667741515E-2</v>
      </c>
      <c r="O166">
        <f t="shared" si="9"/>
        <v>1.2658531075221044E-2</v>
      </c>
    </row>
    <row r="167" spans="1:15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f t="shared" si="15"/>
        <v>0.1667303347382631</v>
      </c>
      <c r="F167">
        <f t="shared" si="12"/>
        <v>8.6909985950702207E-3</v>
      </c>
      <c r="G167">
        <v>1</v>
      </c>
      <c r="H167">
        <f t="shared" si="16"/>
        <v>-0.69314718055994529</v>
      </c>
      <c r="I167">
        <f t="shared" si="16"/>
        <v>-5.1929568508902104</v>
      </c>
      <c r="J167">
        <f t="shared" si="16"/>
        <v>-6.3969296552161463</v>
      </c>
      <c r="K167">
        <f t="shared" si="16"/>
        <v>-1.7405645796821021</v>
      </c>
      <c r="L167">
        <f t="shared" si="10"/>
        <v>3.0772644188444439E-2</v>
      </c>
      <c r="M167">
        <f t="shared" si="14"/>
        <v>-1.7913775337451199</v>
      </c>
      <c r="N167">
        <f t="shared" si="8"/>
        <v>5.0812954063017779E-2</v>
      </c>
      <c r="O167">
        <f t="shared" si="9"/>
        <v>8.9136761523399954E-3</v>
      </c>
    </row>
    <row r="168" spans="1:15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f t="shared" si="15"/>
        <v>0.16300904255661763</v>
      </c>
      <c r="F168">
        <f t="shared" si="12"/>
        <v>1.2411957443382332E-2</v>
      </c>
      <c r="G168">
        <v>1</v>
      </c>
      <c r="H168">
        <f t="shared" si="16"/>
        <v>-0.69314718055994529</v>
      </c>
      <c r="I168">
        <f t="shared" si="16"/>
        <v>-5.2470240721604862</v>
      </c>
      <c r="J168">
        <f t="shared" si="16"/>
        <v>-6.3969296552161463</v>
      </c>
      <c r="K168">
        <f t="shared" si="16"/>
        <v>-1.740566479870886</v>
      </c>
      <c r="L168">
        <f t="shared" si="10"/>
        <v>3.0772527240999988E-2</v>
      </c>
      <c r="M168">
        <f t="shared" si="14"/>
        <v>-1.8139496039066305</v>
      </c>
      <c r="N168">
        <f t="shared" si="8"/>
        <v>7.338312403574454E-2</v>
      </c>
      <c r="O168">
        <f t="shared" si="9"/>
        <v>1.287294100147434E-2</v>
      </c>
    </row>
    <row r="169" spans="1:15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f t="shared" si="15"/>
        <v>0.1595554751525613</v>
      </c>
      <c r="F169">
        <f t="shared" si="12"/>
        <v>9.5996915141053629E-3</v>
      </c>
      <c r="G169">
        <v>1</v>
      </c>
      <c r="H169">
        <f t="shared" si="16"/>
        <v>-0.69314718055994529</v>
      </c>
      <c r="I169">
        <f t="shared" si="16"/>
        <v>-5.2983173665480363</v>
      </c>
      <c r="J169">
        <f t="shared" si="16"/>
        <v>-6.3969296552161463</v>
      </c>
      <c r="K169">
        <f t="shared" si="16"/>
        <v>-1.7769388393406358</v>
      </c>
      <c r="L169">
        <f t="shared" si="10"/>
        <v>2.8613470410027778E-2</v>
      </c>
      <c r="M169">
        <f t="shared" si="14"/>
        <v>-1.8353636106288018</v>
      </c>
      <c r="N169">
        <f t="shared" si="8"/>
        <v>5.8424771288166033E-2</v>
      </c>
      <c r="O169">
        <f t="shared" si="9"/>
        <v>9.8828519247116057E-3</v>
      </c>
    </row>
    <row r="170" spans="1:15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f t="shared" si="15"/>
        <v>0.15633836620127331</v>
      </c>
      <c r="F170">
        <f t="shared" si="12"/>
        <v>1.4772467132060013E-2</v>
      </c>
      <c r="G170">
        <v>1</v>
      </c>
      <c r="H170">
        <f t="shared" si="16"/>
        <v>-0.69314718055994529</v>
      </c>
      <c r="I170">
        <f t="shared" si="16"/>
        <v>-5.3471075307174685</v>
      </c>
      <c r="J170">
        <f t="shared" si="16"/>
        <v>-6.3969296552161463</v>
      </c>
      <c r="K170">
        <f t="shared" si="16"/>
        <v>-1.7654437842886228</v>
      </c>
      <c r="L170">
        <f t="shared" si="10"/>
        <v>2.9278917284027775E-2</v>
      </c>
      <c r="M170">
        <f t="shared" si="14"/>
        <v>-1.8557326065370399</v>
      </c>
      <c r="N170">
        <f t="shared" si="8"/>
        <v>9.0288822248417056E-2</v>
      </c>
      <c r="O170">
        <f t="shared" si="9"/>
        <v>1.5449395615611849E-2</v>
      </c>
    </row>
    <row r="171" spans="1:15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f t="shared" si="15"/>
        <v>0.15333137389446719</v>
      </c>
      <c r="F171">
        <f t="shared" si="12"/>
        <v>4.0627094388661633E-3</v>
      </c>
      <c r="G171">
        <v>1</v>
      </c>
      <c r="H171">
        <f t="shared" si="16"/>
        <v>-0.69314718055994529</v>
      </c>
      <c r="I171">
        <f t="shared" si="16"/>
        <v>-5.393627546352362</v>
      </c>
      <c r="J171">
        <f t="shared" si="16"/>
        <v>-6.3969296552161463</v>
      </c>
      <c r="K171">
        <f t="shared" si="16"/>
        <v>-1.8490025337095914</v>
      </c>
      <c r="L171">
        <f t="shared" si="10"/>
        <v>2.4772897468340282E-2</v>
      </c>
      <c r="M171">
        <f t="shared" si="14"/>
        <v>-1.8751538571978847</v>
      </c>
      <c r="N171">
        <f t="shared" si="8"/>
        <v>2.6151323488293299E-2</v>
      </c>
      <c r="O171">
        <f t="shared" si="9"/>
        <v>4.1160635883933936E-3</v>
      </c>
    </row>
    <row r="172" spans="1:15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f t="shared" si="15"/>
        <v>0.15051212244106757</v>
      </c>
      <c r="F172">
        <f t="shared" si="12"/>
        <v>9.1137755893244687E-4</v>
      </c>
      <c r="G172">
        <v>1</v>
      </c>
      <c r="H172">
        <f t="shared" si="16"/>
        <v>-0.69314718055994529</v>
      </c>
      <c r="I172">
        <f t="shared" si="16"/>
        <v>-5.4380793089231956</v>
      </c>
      <c r="J172">
        <f t="shared" si="16"/>
        <v>-6.3969296552161463</v>
      </c>
      <c r="K172">
        <f t="shared" si="16"/>
        <v>-1.8876747320581966</v>
      </c>
      <c r="L172">
        <f t="shared" si="10"/>
        <v>2.2929076352250007E-2</v>
      </c>
      <c r="M172">
        <f t="shared" si="14"/>
        <v>-1.8937116502558253</v>
      </c>
      <c r="N172">
        <f t="shared" si="8"/>
        <v>6.0369181976287489E-3</v>
      </c>
      <c r="O172">
        <f t="shared" si="9"/>
        <v>9.1413128269863695E-4</v>
      </c>
    </row>
    <row r="173" spans="1:15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f t="shared" si="15"/>
        <v>0.14786146272433531</v>
      </c>
      <c r="F173">
        <f t="shared" si="12"/>
        <v>1.3037370608998011E-2</v>
      </c>
      <c r="G173">
        <v>1</v>
      </c>
      <c r="H173">
        <f t="shared" si="16"/>
        <v>-0.69314718055994529</v>
      </c>
      <c r="I173">
        <f t="shared" si="16"/>
        <v>-5.4806389233419912</v>
      </c>
      <c r="J173">
        <f t="shared" si="16"/>
        <v>-6.3969296552161463</v>
      </c>
      <c r="K173">
        <f t="shared" si="16"/>
        <v>-1.8269794758905513</v>
      </c>
      <c r="L173">
        <f t="shared" si="10"/>
        <v>2.5888434568027776E-2</v>
      </c>
      <c r="M173">
        <f t="shared" si="14"/>
        <v>-1.9114795062716854</v>
      </c>
      <c r="N173">
        <f t="shared" si="8"/>
        <v>8.4500030381134072E-2</v>
      </c>
      <c r="O173">
        <f t="shared" si="9"/>
        <v>1.3595956304955694E-2</v>
      </c>
    </row>
    <row r="174" spans="1:15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f t="shared" si="15"/>
        <v>0.14536289515608797</v>
      </c>
      <c r="F174">
        <f t="shared" si="12"/>
        <v>6.4119381772453354E-3</v>
      </c>
      <c r="G174">
        <v>1</v>
      </c>
      <c r="H174">
        <f t="shared" si="16"/>
        <v>-0.69314718055994529</v>
      </c>
      <c r="I174">
        <f t="shared" si="16"/>
        <v>-5.521460917862246</v>
      </c>
      <c r="J174">
        <f t="shared" si="16"/>
        <v>-6.3969296552161463</v>
      </c>
      <c r="K174">
        <f t="shared" si="16"/>
        <v>-1.8853572160829724</v>
      </c>
      <c r="L174">
        <f t="shared" si="10"/>
        <v>2.3035600033361102E-2</v>
      </c>
      <c r="M174">
        <f t="shared" si="14"/>
        <v>-1.9285219379483167</v>
      </c>
      <c r="N174">
        <f t="shared" si="8"/>
        <v>4.3164721865344369E-2</v>
      </c>
      <c r="O174">
        <f t="shared" si="9"/>
        <v>6.5513184669923298E-3</v>
      </c>
    </row>
    <row r="175" spans="1:15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f t="shared" si="15"/>
        <v>0.14300211421456027</v>
      </c>
      <c r="F175">
        <f t="shared" si="12"/>
        <v>7.0756357854397378E-3</v>
      </c>
      <c r="G175">
        <v>1</v>
      </c>
      <c r="H175">
        <f t="shared" si="16"/>
        <v>-0.69314718055994529</v>
      </c>
      <c r="I175">
        <f t="shared" si="16"/>
        <v>-5.5606816310155276</v>
      </c>
      <c r="J175">
        <f t="shared" si="16"/>
        <v>-6.3969296552161463</v>
      </c>
      <c r="K175">
        <f t="shared" si="16"/>
        <v>-1.8966017858408681</v>
      </c>
      <c r="L175">
        <f t="shared" si="10"/>
        <v>2.2523331045062503E-2</v>
      </c>
      <c r="M175">
        <f t="shared" si="14"/>
        <v>-1.9448958641143181</v>
      </c>
      <c r="N175">
        <f t="shared" si="8"/>
        <v>4.8294078273450003E-2</v>
      </c>
      <c r="O175">
        <f t="shared" si="9"/>
        <v>7.2478666056032615E-3</v>
      </c>
    </row>
    <row r="176" spans="1:15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f t="shared" si="15"/>
        <v>0.14076664541130002</v>
      </c>
      <c r="F176">
        <f t="shared" si="12"/>
        <v>9.0621879220333101E-3</v>
      </c>
      <c r="G176">
        <v>1</v>
      </c>
      <c r="H176">
        <f t="shared" si="16"/>
        <v>-0.69314718055994529</v>
      </c>
      <c r="I176">
        <f t="shared" si="16"/>
        <v>-5.598421958998375</v>
      </c>
      <c r="J176">
        <f t="shared" si="16"/>
        <v>-6.3969296552161463</v>
      </c>
      <c r="K176">
        <f t="shared" si="16"/>
        <v>-1.8982617475599941</v>
      </c>
      <c r="L176">
        <f t="shared" si="10"/>
        <v>2.2448679298027775E-2</v>
      </c>
      <c r="M176">
        <f t="shared" si="14"/>
        <v>-1.9606517567075188</v>
      </c>
      <c r="N176">
        <f t="shared" si="8"/>
        <v>6.2390009147524683E-2</v>
      </c>
      <c r="O176">
        <f t="shared" si="9"/>
        <v>9.3478222822296168E-3</v>
      </c>
    </row>
    <row r="177" spans="1:15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f t="shared" si="15"/>
        <v>0.13864555326864617</v>
      </c>
      <c r="F177">
        <f t="shared" si="12"/>
        <v>3.4111339802050944E-4</v>
      </c>
      <c r="G177">
        <v>1</v>
      </c>
      <c r="H177">
        <f t="shared" si="16"/>
        <v>-0.69314718055994529</v>
      </c>
      <c r="I177">
        <f t="shared" si="16"/>
        <v>-5.6347896031692493</v>
      </c>
      <c r="J177">
        <f t="shared" si="16"/>
        <v>-6.3969296552161463</v>
      </c>
      <c r="K177">
        <f t="shared" si="16"/>
        <v>-1.9733772737137665</v>
      </c>
      <c r="L177">
        <f t="shared" si="10"/>
        <v>1.9317293511111115E-2</v>
      </c>
      <c r="M177">
        <f t="shared" si="14"/>
        <v>-1.9758345790636054</v>
      </c>
      <c r="N177">
        <f t="shared" si="8"/>
        <v>2.4573053498389008E-3</v>
      </c>
      <c r="O177">
        <f t="shared" si="9"/>
        <v>3.4153267955627607E-4</v>
      </c>
    </row>
    <row r="178" spans="1:15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f t="shared" si="15"/>
        <v>0.13662920442640297</v>
      </c>
      <c r="F178">
        <f t="shared" si="12"/>
        <v>-9.4417044264029637E-3</v>
      </c>
      <c r="G178">
        <v>1</v>
      </c>
      <c r="H178">
        <f t="shared" si="16"/>
        <v>-0.69314718055994529</v>
      </c>
      <c r="I178">
        <f t="shared" si="16"/>
        <v>-5.6698809229805196</v>
      </c>
      <c r="J178">
        <f t="shared" si="16"/>
        <v>-6.3969296552161463</v>
      </c>
      <c r="K178">
        <f t="shared" si="16"/>
        <v>-2.0620929033452229</v>
      </c>
      <c r="L178">
        <f t="shared" si="10"/>
        <v>1.6176660156250001E-2</v>
      </c>
      <c r="M178">
        <f t="shared" si="14"/>
        <v>-1.9904845594811391</v>
      </c>
      <c r="N178">
        <f t="shared" si="8"/>
        <v>-7.1608343864083768E-2</v>
      </c>
      <c r="O178">
        <f t="shared" si="9"/>
        <v>-9.1076862352131548E-3</v>
      </c>
    </row>
    <row r="179" spans="1:15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f t="shared" si="15"/>
        <v>0.13470907396359774</v>
      </c>
      <c r="F179">
        <f t="shared" si="12"/>
        <v>-2.4982490630264406E-2</v>
      </c>
      <c r="G179">
        <v>1</v>
      </c>
      <c r="H179">
        <f t="shared" si="16"/>
        <v>-0.69314718055994529</v>
      </c>
      <c r="I179">
        <f t="shared" si="16"/>
        <v>-5.7037824746562009</v>
      </c>
      <c r="J179">
        <f t="shared" si="16"/>
        <v>-6.3969296552161463</v>
      </c>
      <c r="K179">
        <f t="shared" si="16"/>
        <v>-2.2097636134975209</v>
      </c>
      <c r="L179">
        <f t="shared" si="10"/>
        <v>1.2039923090006946E-2</v>
      </c>
      <c r="M179">
        <f t="shared" si="14"/>
        <v>-2.0046378335912007</v>
      </c>
      <c r="N179">
        <f t="shared" si="8"/>
        <v>-0.20512577990632019</v>
      </c>
      <c r="O179">
        <f t="shared" si="9"/>
        <v>-2.2507750982705837E-2</v>
      </c>
    </row>
    <row r="180" spans="1:15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f t="shared" si="15"/>
        <v>0.42677417210964624</v>
      </c>
      <c r="F180">
        <f t="shared" si="12"/>
        <v>-1.362122210964628E-2</v>
      </c>
      <c r="G180">
        <v>1</v>
      </c>
      <c r="H180">
        <f t="shared" si="16"/>
        <v>-0.35667494393873245</v>
      </c>
      <c r="I180">
        <f t="shared" si="16"/>
        <v>-4.2686979493668789</v>
      </c>
      <c r="J180">
        <f t="shared" si="16"/>
        <v>-6.0604574185949334</v>
      </c>
      <c r="K180">
        <f t="shared" si="16"/>
        <v>-0.88393741559660866</v>
      </c>
      <c r="L180">
        <f t="shared" si="10"/>
        <v>0.17069536009370248</v>
      </c>
      <c r="M180">
        <f t="shared" si="14"/>
        <v>-0.85150027659267213</v>
      </c>
      <c r="N180">
        <f t="shared" si="8"/>
        <v>-3.2437139003936521E-2</v>
      </c>
      <c r="O180">
        <f t="shared" si="9"/>
        <v>-1.3401499669036435E-2</v>
      </c>
    </row>
    <row r="181" spans="1:15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f t="shared" si="15"/>
        <v>0.41012613380817248</v>
      </c>
      <c r="F181">
        <f t="shared" si="12"/>
        <v>9.3754952516084122E-4</v>
      </c>
      <c r="G181">
        <v>1</v>
      </c>
      <c r="H181">
        <f t="shared" si="16"/>
        <v>-0.35667494393873245</v>
      </c>
      <c r="I181">
        <f t="shared" si="16"/>
        <v>-4.3640081291712036</v>
      </c>
      <c r="J181">
        <f t="shared" si="16"/>
        <v>-6.0604574185949334</v>
      </c>
      <c r="K181">
        <f t="shared" si="16"/>
        <v>-0.88900712920594338</v>
      </c>
      <c r="L181">
        <f t="shared" si="10"/>
        <v>0.16897335175556694</v>
      </c>
      <c r="M181">
        <f t="shared" ref="M181:M200" si="17">MMULT(G181:I181,$R$2:$R$4)</f>
        <v>-0.89129052316175461</v>
      </c>
      <c r="N181">
        <f t="shared" ref="N181:N200" si="18">K181-M181</f>
        <v>2.2833939558112304E-3</v>
      </c>
      <c r="O181">
        <f t="shared" ref="O181:O200" si="19">SQRT(L181)*N181</f>
        <v>9.3862032997683495E-4</v>
      </c>
    </row>
    <row r="182" spans="1:15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f t="shared" si="15"/>
        <v>0.39549538040460391</v>
      </c>
      <c r="F182">
        <f t="shared" si="12"/>
        <v>-2.7728637379372811E-3</v>
      </c>
      <c r="G182">
        <v>1</v>
      </c>
      <c r="H182">
        <f t="shared" si="16"/>
        <v>-0.35667494393873245</v>
      </c>
      <c r="I182">
        <f t="shared" si="16"/>
        <v>-4.4510195061608329</v>
      </c>
      <c r="J182">
        <f t="shared" si="16"/>
        <v>-6.0604574185949334</v>
      </c>
      <c r="K182">
        <f t="shared" si="16"/>
        <v>-0.93465198095518864</v>
      </c>
      <c r="L182">
        <f t="shared" ref="L182:L200" si="20">D182^2</f>
        <v>0.15423097509700026</v>
      </c>
      <c r="M182">
        <f t="shared" si="17"/>
        <v>-0.92761617223555526</v>
      </c>
      <c r="N182">
        <f t="shared" si="18"/>
        <v>-7.0358087196333852E-3</v>
      </c>
      <c r="O182">
        <f t="shared" si="19"/>
        <v>-2.7631205071597005E-3</v>
      </c>
    </row>
    <row r="183" spans="1:15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f t="shared" si="15"/>
        <v>0.3824977415879568</v>
      </c>
      <c r="F183">
        <f t="shared" si="12"/>
        <v>-1.2030558254623513E-2</v>
      </c>
      <c r="G183">
        <v>1</v>
      </c>
      <c r="H183">
        <f t="shared" si="16"/>
        <v>-0.35667494393873245</v>
      </c>
      <c r="I183">
        <f t="shared" si="16"/>
        <v>-4.5310622138343692</v>
      </c>
      <c r="J183">
        <f t="shared" si="16"/>
        <v>-6.0604574185949334</v>
      </c>
      <c r="K183">
        <f t="shared" si="16"/>
        <v>-0.99299041216800421</v>
      </c>
      <c r="L183">
        <f t="shared" si="20"/>
        <v>0.13724593392693357</v>
      </c>
      <c r="M183">
        <f t="shared" si="17"/>
        <v>-0.96103253007818823</v>
      </c>
      <c r="N183">
        <f t="shared" si="18"/>
        <v>-3.1957882089815981E-2</v>
      </c>
      <c r="O183">
        <f t="shared" si="19"/>
        <v>-1.1839346563112906E-2</v>
      </c>
    </row>
    <row r="184" spans="1:15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f t="shared" si="15"/>
        <v>0.37084494378105021</v>
      </c>
      <c r="F184">
        <f t="shared" si="12"/>
        <v>5.4153228856165248E-3</v>
      </c>
      <c r="G184">
        <v>1</v>
      </c>
      <c r="H184">
        <f t="shared" si="16"/>
        <v>-0.35667494393873245</v>
      </c>
      <c r="I184">
        <f t="shared" si="16"/>
        <v>-4.6051701859880909</v>
      </c>
      <c r="J184">
        <f t="shared" si="16"/>
        <v>-6.0604574185949334</v>
      </c>
      <c r="K184">
        <f t="shared" si="16"/>
        <v>-0.97747417646962453</v>
      </c>
      <c r="L184">
        <f t="shared" si="20"/>
        <v>0.14157178827207115</v>
      </c>
      <c r="M184">
        <f t="shared" si="17"/>
        <v>-0.99197124502747525</v>
      </c>
      <c r="N184">
        <f t="shared" si="18"/>
        <v>1.4497068557850712E-2</v>
      </c>
      <c r="O184">
        <f t="shared" si="19"/>
        <v>5.4546708814618584E-3</v>
      </c>
    </row>
    <row r="185" spans="1:15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f t="shared" si="15"/>
        <v>0.36031576767579615</v>
      </c>
      <c r="F185">
        <f t="shared" si="12"/>
        <v>1.2664532324203837E-2</v>
      </c>
      <c r="G185">
        <v>1</v>
      </c>
      <c r="H185">
        <f t="shared" si="16"/>
        <v>-0.35667494393873245</v>
      </c>
      <c r="I185">
        <f t="shared" si="16"/>
        <v>-4.6741630574750426</v>
      </c>
      <c r="J185">
        <f t="shared" si="16"/>
        <v>-6.0604574185949334</v>
      </c>
      <c r="K185">
        <f t="shared" si="16"/>
        <v>-0.98622967574648834</v>
      </c>
      <c r="L185">
        <f t="shared" si="20"/>
        <v>0.13911430418808998</v>
      </c>
      <c r="M185">
        <f t="shared" si="17"/>
        <v>-1.0207744995550705</v>
      </c>
      <c r="N185">
        <f t="shared" si="18"/>
        <v>3.4544823808582148E-2</v>
      </c>
      <c r="O185">
        <f t="shared" si="19"/>
        <v>1.2884538747572111E-2</v>
      </c>
    </row>
    <row r="186" spans="1:15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f t="shared" si="15"/>
        <v>0.35073716812926098</v>
      </c>
      <c r="F186">
        <f t="shared" si="12"/>
        <v>1.3153865204072246E-2</v>
      </c>
      <c r="G186">
        <v>1</v>
      </c>
      <c r="H186">
        <f t="shared" si="16"/>
        <v>-0.35667494393873245</v>
      </c>
      <c r="I186">
        <f t="shared" si="16"/>
        <v>-4.7387015786126137</v>
      </c>
      <c r="J186">
        <f t="shared" si="16"/>
        <v>-6.0604574185949334</v>
      </c>
      <c r="K186">
        <f t="shared" si="16"/>
        <v>-1.0109008151365979</v>
      </c>
      <c r="L186">
        <f t="shared" si="20"/>
        <v>0.13241668414040103</v>
      </c>
      <c r="M186">
        <f t="shared" si="17"/>
        <v>-1.0477181447621211</v>
      </c>
      <c r="N186">
        <f t="shared" si="18"/>
        <v>3.6817329625523199E-2</v>
      </c>
      <c r="O186">
        <f t="shared" si="19"/>
        <v>1.3397496122005579E-2</v>
      </c>
    </row>
    <row r="187" spans="1:15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f t="shared" si="15"/>
        <v>0.34197152384070828</v>
      </c>
      <c r="F187">
        <f t="shared" si="12"/>
        <v>1.6657094926250116E-3</v>
      </c>
      <c r="G187">
        <v>1</v>
      </c>
      <c r="H187">
        <f t="shared" si="16"/>
        <v>-0.35667494393873245</v>
      </c>
      <c r="I187">
        <f t="shared" si="16"/>
        <v>-4.7993262004290491</v>
      </c>
      <c r="J187">
        <f t="shared" si="16"/>
        <v>-6.0604574185949334</v>
      </c>
      <c r="K187">
        <f t="shared" si="16"/>
        <v>-1.0681687323058795</v>
      </c>
      <c r="L187">
        <f t="shared" si="20"/>
        <v>0.11808654813298775</v>
      </c>
      <c r="M187">
        <f t="shared" si="17"/>
        <v>-1.0730278090097998</v>
      </c>
      <c r="N187">
        <f t="shared" si="18"/>
        <v>4.8590767039202731E-3</v>
      </c>
      <c r="O187">
        <f t="shared" si="19"/>
        <v>1.6697596750896149E-3</v>
      </c>
    </row>
    <row r="188" spans="1:15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f t="shared" si="15"/>
        <v>0.33390779225998712</v>
      </c>
      <c r="F188">
        <f t="shared" si="12"/>
        <v>1.0660791073346221E-2</v>
      </c>
      <c r="G188">
        <v>1</v>
      </c>
      <c r="H188">
        <f t="shared" si="16"/>
        <v>-0.35667494393873245</v>
      </c>
      <c r="I188">
        <f t="shared" si="16"/>
        <v>-4.8564846142689975</v>
      </c>
      <c r="J188">
        <f t="shared" si="16"/>
        <v>-6.0604574185949334</v>
      </c>
      <c r="K188">
        <f t="shared" si="16"/>
        <v>-1.0654621275489549</v>
      </c>
      <c r="L188">
        <f t="shared" si="20"/>
        <v>0.11872750862034029</v>
      </c>
      <c r="M188">
        <f t="shared" si="17"/>
        <v>-1.0968903951979545</v>
      </c>
      <c r="N188">
        <f t="shared" si="18"/>
        <v>3.1428267648999642E-2</v>
      </c>
      <c r="O188">
        <f t="shared" si="19"/>
        <v>1.0829193660436637E-2</v>
      </c>
    </row>
    <row r="189" spans="1:15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f t="shared" si="15"/>
        <v>0.32645522846181452</v>
      </c>
      <c r="F189">
        <f t="shared" si="12"/>
        <v>6.6061715381854902E-3</v>
      </c>
      <c r="G189">
        <v>1</v>
      </c>
      <c r="H189">
        <f t="shared" si="16"/>
        <v>-0.35667494393873245</v>
      </c>
      <c r="I189">
        <f t="shared" si="16"/>
        <v>-4.9105518355392732</v>
      </c>
      <c r="J189">
        <f t="shared" si="16"/>
        <v>-6.0604574185949334</v>
      </c>
      <c r="K189">
        <f t="shared" si="16"/>
        <v>-1.0994284216140202</v>
      </c>
      <c r="L189">
        <f t="shared" si="20"/>
        <v>0.11092989616996</v>
      </c>
      <c r="M189">
        <f t="shared" si="17"/>
        <v>-1.1194624653594651</v>
      </c>
      <c r="N189">
        <f t="shared" si="18"/>
        <v>2.0034043745444929E-2</v>
      </c>
      <c r="O189">
        <f t="shared" si="19"/>
        <v>6.6725666575191316E-3</v>
      </c>
    </row>
    <row r="190" spans="1:15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f t="shared" si="15"/>
        <v>0.31953883217963958</v>
      </c>
      <c r="F190">
        <f t="shared" si="12"/>
        <v>-2.9725821796395824E-3</v>
      </c>
      <c r="G190">
        <v>1</v>
      </c>
      <c r="H190">
        <f t="shared" si="16"/>
        <v>-0.35667494393873245</v>
      </c>
      <c r="I190">
        <f t="shared" si="16"/>
        <v>-4.9618451299268242</v>
      </c>
      <c r="J190">
        <f t="shared" si="16"/>
        <v>-6.0604574185949334</v>
      </c>
      <c r="K190">
        <f t="shared" si="16"/>
        <v>-1.1502227386073236</v>
      </c>
      <c r="L190">
        <f t="shared" si="20"/>
        <v>0.10021419063906249</v>
      </c>
      <c r="M190">
        <f t="shared" si="17"/>
        <v>-1.1408764720816365</v>
      </c>
      <c r="N190">
        <f t="shared" si="18"/>
        <v>-9.3462665256871524E-3</v>
      </c>
      <c r="O190">
        <f t="shared" si="19"/>
        <v>-2.9587125455373103E-3</v>
      </c>
    </row>
    <row r="191" spans="1:15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f t="shared" si="15"/>
        <v>0.31309598691653406</v>
      </c>
      <c r="F191">
        <f t="shared" si="12"/>
        <v>9.1382797501325941E-3</v>
      </c>
      <c r="G191">
        <v>1</v>
      </c>
      <c r="H191">
        <f t="shared" si="16"/>
        <v>-0.35667494393873245</v>
      </c>
      <c r="I191">
        <f t="shared" si="16"/>
        <v>-5.0106352940962555</v>
      </c>
      <c r="J191">
        <f t="shared" si="16"/>
        <v>-6.0604574185949334</v>
      </c>
      <c r="K191">
        <f t="shared" si="16"/>
        <v>-1.1324764617320353</v>
      </c>
      <c r="L191">
        <f t="shared" si="20"/>
        <v>0.10383492261420443</v>
      </c>
      <c r="M191">
        <f t="shared" si="17"/>
        <v>-1.1612454679898745</v>
      </c>
      <c r="N191">
        <f t="shared" si="18"/>
        <v>2.876900625783918E-2</v>
      </c>
      <c r="O191">
        <f t="shared" si="19"/>
        <v>9.2703596342235527E-3</v>
      </c>
    </row>
    <row r="192" spans="1:15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f t="shared" si="15"/>
        <v>0.30707393841477465</v>
      </c>
      <c r="F192">
        <f t="shared" si="12"/>
        <v>-8.5083050814413475E-3</v>
      </c>
      <c r="G192">
        <v>1</v>
      </c>
      <c r="H192">
        <f t="shared" si="16"/>
        <v>-0.35667494393873245</v>
      </c>
      <c r="I192">
        <f t="shared" si="16"/>
        <v>-5.057155309731149</v>
      </c>
      <c r="J192">
        <f t="shared" si="16"/>
        <v>-6.0604574185949334</v>
      </c>
      <c r="K192">
        <f t="shared" si="16"/>
        <v>-1.2087654931553253</v>
      </c>
      <c r="L192">
        <f t="shared" si="20"/>
        <v>8.914143740773442E-2</v>
      </c>
      <c r="M192">
        <f t="shared" si="17"/>
        <v>-1.1806667186507194</v>
      </c>
      <c r="N192">
        <f t="shared" si="18"/>
        <v>-2.8098774504605961E-2</v>
      </c>
      <c r="O192">
        <f t="shared" si="19"/>
        <v>-8.3893284058581975E-3</v>
      </c>
    </row>
    <row r="193" spans="1:15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f t="shared" si="15"/>
        <v>0.30142787508677732</v>
      </c>
      <c r="F193">
        <f t="shared" si="12"/>
        <v>-3.8281250867773786E-3</v>
      </c>
      <c r="G193">
        <v>1</v>
      </c>
      <c r="H193">
        <f t="shared" si="16"/>
        <v>-0.35667494393873245</v>
      </c>
      <c r="I193">
        <f t="shared" si="16"/>
        <v>-5.1016070723019826</v>
      </c>
      <c r="J193">
        <f t="shared" si="16"/>
        <v>-6.0604574185949334</v>
      </c>
      <c r="K193">
        <f t="shared" si="16"/>
        <v>-1.2120058160773168</v>
      </c>
      <c r="L193">
        <f t="shared" si="20"/>
        <v>8.8565611200062469E-2</v>
      </c>
      <c r="M193">
        <f t="shared" si="17"/>
        <v>-1.19922451170866</v>
      </c>
      <c r="N193">
        <f t="shared" si="18"/>
        <v>-1.2781304368656876E-2</v>
      </c>
      <c r="O193">
        <f t="shared" si="19"/>
        <v>-3.8037129847861935E-3</v>
      </c>
    </row>
    <row r="194" spans="1:15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f t="shared" ref="E194:E200" si="21">EXP($R$2+($R$3-0.39)*LN(A194)+$R$4*LN(B194)+0.39*LN(C194*300))</f>
        <v>0.29611944734664258</v>
      </c>
      <c r="F194">
        <f t="shared" si="12"/>
        <v>5.8991693200240447E-3</v>
      </c>
      <c r="G194">
        <v>1</v>
      </c>
      <c r="H194">
        <f t="shared" si="16"/>
        <v>-0.35667494393873245</v>
      </c>
      <c r="I194">
        <f t="shared" si="16"/>
        <v>-5.1441666867207783</v>
      </c>
      <c r="J194">
        <f t="shared" si="16"/>
        <v>-6.0604574185949334</v>
      </c>
      <c r="K194">
        <f t="shared" si="16"/>
        <v>-1.1972666189156058</v>
      </c>
      <c r="L194">
        <f t="shared" si="20"/>
        <v>9.1215244813246915E-2</v>
      </c>
      <c r="M194">
        <f t="shared" si="17"/>
        <v>-1.21699236772452</v>
      </c>
      <c r="N194">
        <f t="shared" si="18"/>
        <v>1.9725748808914201E-2</v>
      </c>
      <c r="O194">
        <f t="shared" si="19"/>
        <v>5.9575433679824137E-3</v>
      </c>
    </row>
    <row r="195" spans="1:15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f t="shared" si="21"/>
        <v>0.29111561177085749</v>
      </c>
      <c r="F195">
        <f t="shared" ref="F195:F200" si="22">D195-E195</f>
        <v>1.0968921562475809E-2</v>
      </c>
      <c r="G195">
        <v>1</v>
      </c>
      <c r="H195">
        <f t="shared" si="16"/>
        <v>-0.35667494393873245</v>
      </c>
      <c r="I195">
        <f t="shared" si="16"/>
        <v>-5.1849886812410331</v>
      </c>
      <c r="J195">
        <f t="shared" si="16"/>
        <v>-6.0604574185949334</v>
      </c>
      <c r="K195">
        <f t="shared" si="16"/>
        <v>-1.1970483890754593</v>
      </c>
      <c r="L195">
        <f t="shared" si="20"/>
        <v>9.1255065279217756E-2</v>
      </c>
      <c r="M195">
        <f t="shared" si="17"/>
        <v>-1.2340347994011513</v>
      </c>
      <c r="N195">
        <f t="shared" si="18"/>
        <v>3.6986410325692054E-2</v>
      </c>
      <c r="O195">
        <f t="shared" si="19"/>
        <v>1.1173022502911864E-2</v>
      </c>
    </row>
    <row r="196" spans="1:15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f t="shared" si="21"/>
        <v>0.2863877189525984</v>
      </c>
      <c r="F196">
        <f t="shared" si="22"/>
        <v>2.442081047401623E-3</v>
      </c>
      <c r="G196">
        <v>1</v>
      </c>
      <c r="H196">
        <f t="shared" si="16"/>
        <v>-0.35667494393873245</v>
      </c>
      <c r="I196">
        <f t="shared" si="16"/>
        <v>-5.2242093943943146</v>
      </c>
      <c r="J196">
        <f t="shared" si="16"/>
        <v>-6.0604574185949334</v>
      </c>
      <c r="K196">
        <f t="shared" si="16"/>
        <v>-1.2419176916911654</v>
      </c>
      <c r="L196">
        <f t="shared" si="20"/>
        <v>8.3422653368040015E-2</v>
      </c>
      <c r="M196">
        <f t="shared" si="17"/>
        <v>-1.2504087255671528</v>
      </c>
      <c r="N196">
        <f t="shared" si="18"/>
        <v>8.4910338759873749E-3</v>
      </c>
      <c r="O196">
        <f t="shared" si="19"/>
        <v>2.4524636161946584E-3</v>
      </c>
    </row>
    <row r="197" spans="1:15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f t="shared" si="21"/>
        <v>0.28191078646197237</v>
      </c>
      <c r="F197">
        <f t="shared" si="22"/>
        <v>-1.2343586461972422E-2</v>
      </c>
      <c r="G197">
        <v>1</v>
      </c>
      <c r="H197">
        <f t="shared" ref="H197:K200" si="23">LN(A197)</f>
        <v>-0.35667494393873245</v>
      </c>
      <c r="I197">
        <f t="shared" si="23"/>
        <v>-5.2619497223771621</v>
      </c>
      <c r="J197">
        <f t="shared" si="23"/>
        <v>-6.0604574185949334</v>
      </c>
      <c r="K197">
        <f t="shared" si="23"/>
        <v>-1.3109375690664411</v>
      </c>
      <c r="L197">
        <f t="shared" si="20"/>
        <v>7.2666475315839973E-2</v>
      </c>
      <c r="M197">
        <f t="shared" si="17"/>
        <v>-1.266164618160353</v>
      </c>
      <c r="N197">
        <f t="shared" si="18"/>
        <v>-4.4772950906088127E-2</v>
      </c>
      <c r="O197">
        <f t="shared" si="19"/>
        <v>-1.2069319011491638E-2</v>
      </c>
    </row>
    <row r="198" spans="1:15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f t="shared" si="21"/>
        <v>0.27766291401785231</v>
      </c>
      <c r="F198">
        <f t="shared" si="22"/>
        <v>-1.2147080684518918E-2</v>
      </c>
      <c r="G198">
        <v>1</v>
      </c>
      <c r="H198">
        <f t="shared" si="23"/>
        <v>-0.35667494393873245</v>
      </c>
      <c r="I198">
        <f t="shared" si="23"/>
        <v>-5.2983173665480363</v>
      </c>
      <c r="J198">
        <f t="shared" si="23"/>
        <v>-6.0604574185949334</v>
      </c>
      <c r="K198">
        <f t="shared" si="23"/>
        <v>-1.3260808041711998</v>
      </c>
      <c r="L198">
        <f t="shared" si="20"/>
        <v>7.0498657750694471E-2</v>
      </c>
      <c r="M198">
        <f t="shared" si="17"/>
        <v>-1.28134744051644</v>
      </c>
      <c r="N198">
        <f t="shared" si="18"/>
        <v>-4.4733363654759772E-2</v>
      </c>
      <c r="O198">
        <f t="shared" si="19"/>
        <v>-1.1877416328596589E-2</v>
      </c>
    </row>
    <row r="199" spans="1:15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f t="shared" si="21"/>
        <v>0.27362480906594705</v>
      </c>
      <c r="F199">
        <f t="shared" si="22"/>
        <v>-1.9647425732613799E-2</v>
      </c>
      <c r="G199">
        <v>1</v>
      </c>
      <c r="H199">
        <f t="shared" si="23"/>
        <v>-0.35667494393873245</v>
      </c>
      <c r="I199">
        <f t="shared" si="23"/>
        <v>-5.3334086863593066</v>
      </c>
      <c r="J199">
        <f t="shared" si="23"/>
        <v>-6.0604574185949334</v>
      </c>
      <c r="K199">
        <f t="shared" si="23"/>
        <v>-1.3705100579228251</v>
      </c>
      <c r="L199">
        <f t="shared" si="20"/>
        <v>6.4504511244846907E-2</v>
      </c>
      <c r="M199">
        <f t="shared" si="17"/>
        <v>-1.2959974209339737</v>
      </c>
      <c r="N199">
        <f t="shared" si="18"/>
        <v>-7.4512636988851355E-2</v>
      </c>
      <c r="O199">
        <f t="shared" si="19"/>
        <v>-1.8924524567695007E-2</v>
      </c>
    </row>
    <row r="200" spans="1:15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f t="shared" si="21"/>
        <v>0.2697793989029259</v>
      </c>
      <c r="F200">
        <f t="shared" si="22"/>
        <v>-2.3531648902925917E-2</v>
      </c>
      <c r="G200">
        <v>1</v>
      </c>
      <c r="H200">
        <f t="shared" si="23"/>
        <v>-0.35667494393873245</v>
      </c>
      <c r="I200">
        <f t="shared" si="23"/>
        <v>-5.367310238034988</v>
      </c>
      <c r="J200">
        <f t="shared" si="23"/>
        <v>-6.0604574185949334</v>
      </c>
      <c r="K200">
        <f t="shared" si="23"/>
        <v>-1.4014171360275196</v>
      </c>
      <c r="L200">
        <f t="shared" si="20"/>
        <v>6.0637954380062496E-2</v>
      </c>
      <c r="M200">
        <f t="shared" si="17"/>
        <v>-1.3101506950440349</v>
      </c>
      <c r="N200">
        <f t="shared" si="18"/>
        <v>-9.1266440983484687E-2</v>
      </c>
      <c r="O200">
        <f t="shared" si="19"/>
        <v>-2.2474155742690891E-2</v>
      </c>
    </row>
  </sheetData>
  <pageMargins left="0.70866141732283472" right="0.70866141732283472" top="0.74803149606299213" bottom="0.74803149606299213" header="0.31496062992125984" footer="0.31496062992125984"/>
  <pageSetup scale="40" fitToHeight="3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workbookViewId="0">
      <selection activeCell="F16" sqref="F16"/>
    </sheetView>
  </sheetViews>
  <sheetFormatPr baseColWidth="10" defaultRowHeight="14.5" x14ac:dyDescent="0.35"/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5" t="s">
        <v>7</v>
      </c>
      <c r="F1" s="5" t="s">
        <v>8</v>
      </c>
      <c r="G1" s="5" t="s">
        <v>6</v>
      </c>
      <c r="H1" s="5" t="s">
        <v>177</v>
      </c>
      <c r="I1" s="5" t="s">
        <v>5</v>
      </c>
      <c r="J1" s="5" t="s">
        <v>4</v>
      </c>
      <c r="K1" s="5" t="s">
        <v>178</v>
      </c>
      <c r="L1" s="5" t="s">
        <v>9</v>
      </c>
      <c r="M1" s="5" t="s">
        <v>7</v>
      </c>
      <c r="N1" s="5" t="s">
        <v>8</v>
      </c>
      <c r="O1" s="5" t="s">
        <v>10</v>
      </c>
      <c r="R1" s="5" t="s">
        <v>142</v>
      </c>
      <c r="T1" s="5" t="s">
        <v>143</v>
      </c>
      <c r="W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 (2)'!L6</f>
        <v>4.1476147495012473E-2</v>
      </c>
      <c r="E2">
        <f t="shared" ref="E2:E65" si="0">EXP($R$2+($R$3-0.42)*LN(A2)+0.42*LN(B2*100)+$R$4*LN(C2))</f>
        <v>5.79756661060244E-2</v>
      </c>
      <c r="F2">
        <f>D2-E2</f>
        <v>-1.6499518611011926E-2</v>
      </c>
      <c r="Q2" s="5" t="s">
        <v>21</v>
      </c>
      <c r="R2">
        <f t="array" ref="R2:R4">MMULT(Q19:S21,U14:U16)</f>
        <v>2.3598182023673644</v>
      </c>
      <c r="S2" s="8" t="s">
        <v>139</v>
      </c>
      <c r="T2">
        <f>SQRT(Q19)*$W$4</f>
        <v>0.1164214080453969</v>
      </c>
      <c r="V2" s="5" t="s">
        <v>137</v>
      </c>
      <c r="W2">
        <f>COUNT(G2:G200)</f>
        <v>84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 (2)'!L7</f>
        <v>4.6651911729877982E-2</v>
      </c>
      <c r="E3">
        <f t="shared" si="0"/>
        <v>6.9559393712881432E-2</v>
      </c>
      <c r="F3">
        <f t="shared" ref="F3:F66" si="1">D3-E3</f>
        <v>-2.290748198300345E-2</v>
      </c>
      <c r="Q3" s="5" t="s">
        <v>160</v>
      </c>
      <c r="R3">
        <v>1.5088957744716058</v>
      </c>
      <c r="S3" s="8" t="s">
        <v>139</v>
      </c>
      <c r="T3">
        <f>SQRT(R20)*$W$4</f>
        <v>4.9149842684517595E-2</v>
      </c>
      <c r="V3" s="5" t="s">
        <v>11</v>
      </c>
      <c r="W3">
        <f>SUMSQ(O2:O200)</f>
        <v>3.8560065316855317E-2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 (2)'!L8</f>
        <v>4.9644164662205038E-2</v>
      </c>
      <c r="E4">
        <f t="shared" si="0"/>
        <v>8.2144330977426377E-2</v>
      </c>
      <c r="F4">
        <f t="shared" si="1"/>
        <v>-3.2500166315221339E-2</v>
      </c>
      <c r="Q4" s="5" t="s">
        <v>16</v>
      </c>
      <c r="R4">
        <v>0.40231246347774174</v>
      </c>
      <c r="S4" s="8" t="s">
        <v>139</v>
      </c>
      <c r="T4">
        <f>SQRT(S21)*$W$4</f>
        <v>1.7886061117148768E-2</v>
      </c>
      <c r="V4" s="5" t="s">
        <v>12</v>
      </c>
      <c r="W4">
        <f>SQRT(W3/(SUM(G2:G200)-3))</f>
        <v>2.1818574405697986E-2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 (2)'!L9</f>
        <v>5.7640567819590337E-2</v>
      </c>
      <c r="E5">
        <f t="shared" si="0"/>
        <v>9.572276186510649E-2</v>
      </c>
      <c r="F5">
        <f t="shared" si="1"/>
        <v>-3.8082194045516153E-2</v>
      </c>
      <c r="Q5" s="5" t="s">
        <v>138</v>
      </c>
      <c r="R5">
        <f>'Figure S6B'!R4</f>
        <v>0.41714725563362975</v>
      </c>
      <c r="S5" s="8"/>
      <c r="T5" s="3" t="s">
        <v>159</v>
      </c>
      <c r="V5" s="5" t="s">
        <v>38</v>
      </c>
      <c r="W5">
        <f>SQRT(SUMSQ(F33:F116)/81)</f>
        <v>2.3789653246797948E-2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 (2)'!L10</f>
        <v>6.7226555496731191E-2</v>
      </c>
      <c r="E6">
        <f t="shared" si="0"/>
        <v>0.11028764233031123</v>
      </c>
      <c r="F6">
        <f t="shared" si="1"/>
        <v>-4.3061086833580037E-2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 (2)'!L11</f>
        <v>7.3439538182051164E-2</v>
      </c>
      <c r="E7">
        <f t="shared" si="0"/>
        <v>0.12583249621866652</v>
      </c>
      <c r="F7">
        <f t="shared" si="1"/>
        <v>-5.2392958036615353E-2</v>
      </c>
      <c r="Q7" s="5" t="s">
        <v>20</v>
      </c>
      <c r="R7">
        <f>EXP(R2)</f>
        <v>10.589026217539246</v>
      </c>
      <c r="S7" s="8" t="s">
        <v>140</v>
      </c>
      <c r="T7" s="1">
        <f>EXP(T2)</f>
        <v>1.1234692113561928</v>
      </c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 (2)'!L12</f>
        <v>8.4103355040618458E-2</v>
      </c>
      <c r="E8">
        <f t="shared" si="0"/>
        <v>0.14235133339458109</v>
      </c>
      <c r="F8">
        <f t="shared" si="1"/>
        <v>-5.8247978353962629E-2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 (2)'!L13</f>
        <v>9.7492538940399914E-2</v>
      </c>
      <c r="E9">
        <f t="shared" si="0"/>
        <v>0.159838584212767</v>
      </c>
      <c r="F9">
        <f t="shared" si="1"/>
        <v>-6.234604527236709E-2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 (2)'!L14</f>
        <v>0.11393204502317955</v>
      </c>
      <c r="E10">
        <f t="shared" si="0"/>
        <v>0.17828904627329181</v>
      </c>
      <c r="F10">
        <f t="shared" si="1"/>
        <v>-6.4357001250112261E-2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 (2)'!L15</f>
        <v>0.12346384012317516</v>
      </c>
      <c r="E11">
        <f t="shared" si="0"/>
        <v>0.19769784058422091</v>
      </c>
      <c r="F11">
        <f t="shared" si="1"/>
        <v>-7.4234000461045752E-2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 (2)'!L16</f>
        <v>0.13794496950345597</v>
      </c>
      <c r="E12">
        <f t="shared" si="0"/>
        <v>0.21806037504910922</v>
      </c>
      <c r="F12">
        <f t="shared" si="1"/>
        <v>-8.0115405545653245E-2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 (2)'!L17</f>
        <v>0.16498958469693659</v>
      </c>
      <c r="E13">
        <f t="shared" si="0"/>
        <v>0.23937231374134138</v>
      </c>
      <c r="F13">
        <f t="shared" si="1"/>
        <v>-7.4382729044404794E-2</v>
      </c>
      <c r="Q13" s="5" t="s">
        <v>98</v>
      </c>
      <c r="U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 (2)'!L18</f>
        <v>0.1832397254997731</v>
      </c>
      <c r="E14">
        <f t="shared" si="0"/>
        <v>0.26162955080982514</v>
      </c>
      <c r="F14">
        <f t="shared" si="1"/>
        <v>-7.8389825310052036E-2</v>
      </c>
      <c r="Q14">
        <f>SUMPRODUCT($G$2:$G$200,$L$2:$L$200,G$2:G$200)</f>
        <v>4.9581159856083259</v>
      </c>
      <c r="R14">
        <f>SUMPRODUCT($G$2:$G$200,$L$2:$L$200,H$2:H$200)</f>
        <v>-2.2759110526709887</v>
      </c>
      <c r="S14">
        <f>SUMPRODUCT($G$2:$G$200,$L$2:$L$200,J$2:J$200)</f>
        <v>-33.016058578112947</v>
      </c>
      <c r="U14">
        <f>SUMPRODUCT(G2:G200,L2:L200,$K$2:$K$200)</f>
        <v>-5.0166320790473851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 (2)'!L19</f>
        <v>0.19431502811291376</v>
      </c>
      <c r="E15">
        <f t="shared" si="0"/>
        <v>0.28482818813446609</v>
      </c>
      <c r="F15">
        <f t="shared" si="1"/>
        <v>-9.0513160021552325E-2</v>
      </c>
      <c r="Q15">
        <f>SUMPRODUCT($H$2:$H$200,$L$2:$L$200,G$2:G$200)</f>
        <v>-2.2759110526709887</v>
      </c>
      <c r="R15">
        <f>SUMPRODUCT($H$2:$H$200,$L$2:$L$200,H$2:H$200)</f>
        <v>1.2527877347439733</v>
      </c>
      <c r="S15">
        <f>SUMPRODUCT($H$2:$H$200,$L$2:$L$200,J$2:J$200)</f>
        <v>15.286849260228474</v>
      </c>
      <c r="U15">
        <f>SUMPRODUCT(H2:H200,L2:L200,$K$2:$K$200)</f>
        <v>2.6696797748983756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 (2)'!L20</f>
        <v>0.21158750405628968</v>
      </c>
      <c r="E16">
        <f t="shared" si="0"/>
        <v>0.30896451604950909</v>
      </c>
      <c r="F16">
        <f t="shared" si="1"/>
        <v>-9.7377011993219409E-2</v>
      </c>
      <c r="Q16">
        <f>SUMPRODUCT($J$2:$J$200,$L$2:$L$200,G$2:G$200)</f>
        <v>-33.016058578112947</v>
      </c>
      <c r="R16">
        <f>SUMPRODUCT($J$2:$J$200,$L$2:$L$200,H$2:H$200)</f>
        <v>15.286849260228474</v>
      </c>
      <c r="S16">
        <f>SUMPRODUCT($J$2:$J$200,$L$2:$L$200,J$2:J$200)</f>
        <v>221.42496224129314</v>
      </c>
      <c r="U16">
        <f>SUMPRODUCT(J2:J200,L2:L200,$K$2:$K$200)</f>
        <v>34.236388285445578</v>
      </c>
    </row>
    <row r="17" spans="1:19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 (2)'!L21</f>
        <v>0.23741521761778261</v>
      </c>
      <c r="E17">
        <f t="shared" si="0"/>
        <v>0.33403499660065911</v>
      </c>
      <c r="F17">
        <f t="shared" si="1"/>
        <v>-9.6619778982876492E-2</v>
      </c>
    </row>
    <row r="18" spans="1:19" ht="16.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 (2)'!L22</f>
        <v>0.25863127446470047</v>
      </c>
      <c r="E18">
        <f t="shared" si="0"/>
        <v>0.36003624891293273</v>
      </c>
      <c r="F18">
        <f t="shared" si="1"/>
        <v>-0.10140497444823227</v>
      </c>
      <c r="Q18" s="5" t="s">
        <v>100</v>
      </c>
    </row>
    <row r="19" spans="1:19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 (2)'!L23</f>
        <v>0.27079780105470103</v>
      </c>
      <c r="E19">
        <f t="shared" si="0"/>
        <v>0.38696503633068957</v>
      </c>
      <c r="F19">
        <f t="shared" si="1"/>
        <v>-0.11616723527598855</v>
      </c>
      <c r="Q19">
        <f t="array" ref="Q19:S21">MINVERSE(Q14:S16)</f>
        <v>28.471670764343809</v>
      </c>
      <c r="R19">
        <v>-0.5002436456957009</v>
      </c>
      <c r="S19">
        <v>4.2798674972551458</v>
      </c>
    </row>
    <row r="20" spans="1:19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 (2)'!L24</f>
        <v>0.2863831434145937</v>
      </c>
      <c r="E20">
        <f t="shared" si="0"/>
        <v>0.41481825505633374</v>
      </c>
      <c r="F20">
        <f t="shared" si="1"/>
        <v>-0.12843511164174004</v>
      </c>
      <c r="Q20">
        <v>-0.50024364569566548</v>
      </c>
      <c r="R20">
        <v>5.0744797318433763</v>
      </c>
      <c r="S20">
        <v>-0.42492444976397836</v>
      </c>
    </row>
    <row r="21" spans="1:19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 (2)'!L25</f>
        <v>0.30429874357728642</v>
      </c>
      <c r="E21">
        <f t="shared" si="0"/>
        <v>0.44359292406483197</v>
      </c>
      <c r="F21">
        <f t="shared" si="1"/>
        <v>-0.13929418048754555</v>
      </c>
      <c r="Q21">
        <v>4.2798674972551431</v>
      </c>
      <c r="R21">
        <v>-0.42492444976398364</v>
      </c>
      <c r="S21">
        <v>0.67201145932369288</v>
      </c>
    </row>
    <row r="22" spans="1:19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 (2)'!L26</f>
        <v>0.323446540193156</v>
      </c>
      <c r="E22">
        <f t="shared" si="0"/>
        <v>0.47328617611099355</v>
      </c>
      <c r="F22">
        <f t="shared" si="1"/>
        <v>-0.14983963591783755</v>
      </c>
    </row>
    <row r="23" spans="1:19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 (2)'!L27</f>
        <v>0.35961571509548002</v>
      </c>
      <c r="E23">
        <f t="shared" si="0"/>
        <v>0.503895249678045</v>
      </c>
      <c r="F23">
        <f t="shared" si="1"/>
        <v>-0.14427953458256498</v>
      </c>
    </row>
    <row r="24" spans="1:19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 (2)'!L28</f>
        <v>0.38460338147680062</v>
      </c>
      <c r="E24">
        <f t="shared" si="0"/>
        <v>0.5354174817413192</v>
      </c>
      <c r="F24">
        <f t="shared" si="1"/>
        <v>-0.15081410026451858</v>
      </c>
    </row>
    <row r="25" spans="1:19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 (2)'!L29</f>
        <v>0.39351147387879232</v>
      </c>
      <c r="E25">
        <f t="shared" si="0"/>
        <v>0.56785030124126146</v>
      </c>
      <c r="F25">
        <f t="shared" si="1"/>
        <v>-0.17433882736246914</v>
      </c>
    </row>
    <row r="26" spans="1:19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 (2)'!L30</f>
        <v>0.43416050222643382</v>
      </c>
      <c r="E26">
        <f t="shared" si="0"/>
        <v>0.60119122317652463</v>
      </c>
      <c r="F26">
        <f t="shared" si="1"/>
        <v>-0.16703072095009081</v>
      </c>
    </row>
    <row r="27" spans="1:19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 (2)'!L31</f>
        <v>0.47299971459805029</v>
      </c>
      <c r="E27">
        <f t="shared" si="0"/>
        <v>0.63543784324147756</v>
      </c>
      <c r="F27">
        <f t="shared" si="1"/>
        <v>-0.16243812864342727</v>
      </c>
    </row>
    <row r="28" spans="1:19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 (2)'!L32</f>
        <v>0.48524930525455279</v>
      </c>
      <c r="E28">
        <f t="shared" si="0"/>
        <v>0.67058783294362379</v>
      </c>
      <c r="F28">
        <f t="shared" si="1"/>
        <v>-0.185338527689071</v>
      </c>
    </row>
    <row r="29" spans="1:19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 (2)'!L33</f>
        <v>0.49880104726040575</v>
      </c>
      <c r="E29">
        <f t="shared" si="0"/>
        <v>0.70663893514565923</v>
      </c>
      <c r="F29">
        <f t="shared" si="1"/>
        <v>-0.20783788788525348</v>
      </c>
    </row>
    <row r="30" spans="1:19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 (2)'!L34</f>
        <v>0.5219069803184857</v>
      </c>
      <c r="E30">
        <f t="shared" si="0"/>
        <v>0.74358895998461894</v>
      </c>
      <c r="F30">
        <f t="shared" si="1"/>
        <v>-0.22168197966613323</v>
      </c>
    </row>
    <row r="31" spans="1:19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 (2)'!L35</f>
        <v>0.54382702435619634</v>
      </c>
      <c r="E31">
        <f t="shared" si="0"/>
        <v>0.78143578112700318</v>
      </c>
      <c r="F31">
        <f t="shared" si="1"/>
        <v>-0.23760875677080684</v>
      </c>
    </row>
    <row r="32" spans="1:19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 (2)'!L36</f>
        <v>0.57032193247112895</v>
      </c>
      <c r="E32">
        <f t="shared" si="0"/>
        <v>0.82017733232420909</v>
      </c>
      <c r="F32">
        <f t="shared" si="1"/>
        <v>-0.24985539985308014</v>
      </c>
    </row>
    <row r="33" spans="1:15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 (2)'!M6</f>
        <v>0.12529936157162033</v>
      </c>
      <c r="E33">
        <f t="shared" si="0"/>
        <v>5.79756661060244E-2</v>
      </c>
      <c r="F33">
        <f t="shared" si="1"/>
        <v>6.732369546559594E-2</v>
      </c>
      <c r="G33">
        <v>1</v>
      </c>
      <c r="H33">
        <f t="shared" ref="H33:K64" si="2">LN(A33)</f>
        <v>-1.6094379124341003</v>
      </c>
      <c r="I33">
        <f t="shared" si="2"/>
        <v>-6.2146080984221914</v>
      </c>
      <c r="J33">
        <f t="shared" si="2"/>
        <v>-6.9077552789821368</v>
      </c>
      <c r="K33">
        <f t="shared" si="2"/>
        <v>-2.0770495122916559</v>
      </c>
      <c r="L33">
        <f>D33^2</f>
        <v>1.5699930010255644E-2</v>
      </c>
      <c r="M33">
        <f>MMULT(G33:H33,$R$2:$R$3)+J33*$R$4</f>
        <v>-2.8477319063675308</v>
      </c>
      <c r="N33">
        <f t="shared" ref="N33:N96" si="3">K33-M33</f>
        <v>0.77068239407587491</v>
      </c>
      <c r="O33">
        <f t="shared" ref="O33:O96" si="4">SQRT(L33)*N33</f>
        <v>9.6566011952195038E-2</v>
      </c>
    </row>
    <row r="34" spans="1:15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 (2)'!M7</f>
        <v>9.2244780210257227E-2</v>
      </c>
      <c r="E34">
        <f t="shared" si="0"/>
        <v>5.2997775489561694E-2</v>
      </c>
      <c r="F34">
        <f t="shared" si="1"/>
        <v>3.9247004720695533E-2</v>
      </c>
      <c r="G34">
        <v>1</v>
      </c>
      <c r="H34">
        <f t="shared" si="2"/>
        <v>-1.6094379124341003</v>
      </c>
      <c r="I34">
        <f t="shared" si="2"/>
        <v>-6.2146080984221914</v>
      </c>
      <c r="J34">
        <f t="shared" si="2"/>
        <v>-7.1308988302963465</v>
      </c>
      <c r="K34">
        <f t="shared" si="2"/>
        <v>-2.3833095807490263</v>
      </c>
      <c r="L34">
        <f t="shared" ref="L34:L97" si="5">D34^2</f>
        <v>8.5090994760386625E-3</v>
      </c>
      <c r="M34">
        <f t="shared" ref="M34:M97" si="6">MMULT(G34:H34,$R$2:$R$3)+J34*$R$4</f>
        <v>-2.9375053382059222</v>
      </c>
      <c r="N34">
        <f t="shared" si="3"/>
        <v>0.55419575745689587</v>
      </c>
      <c r="O34">
        <f t="shared" si="4"/>
        <v>5.112166584006838E-2</v>
      </c>
    </row>
    <row r="35" spans="1:15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 (2)'!M8</f>
        <v>6.8970860210381735E-2</v>
      </c>
      <c r="E35">
        <f t="shared" si="0"/>
        <v>4.9249524173386357E-2</v>
      </c>
      <c r="F35">
        <f t="shared" si="1"/>
        <v>1.9721336036995378E-2</v>
      </c>
      <c r="G35">
        <v>1</v>
      </c>
      <c r="H35">
        <f t="shared" si="2"/>
        <v>-1.6094379124341003</v>
      </c>
      <c r="I35">
        <f t="shared" si="2"/>
        <v>-6.2146080984221914</v>
      </c>
      <c r="J35">
        <f t="shared" si="2"/>
        <v>-7.3132203870903014</v>
      </c>
      <c r="K35">
        <f t="shared" si="2"/>
        <v>-2.6740711793768752</v>
      </c>
      <c r="L35">
        <f t="shared" si="5"/>
        <v>4.7569795581600188E-3</v>
      </c>
      <c r="M35">
        <f t="shared" si="6"/>
        <v>-3.0108555728647954</v>
      </c>
      <c r="N35">
        <f t="shared" si="3"/>
        <v>0.33678439348792022</v>
      </c>
      <c r="O35">
        <f t="shared" si="4"/>
        <v>2.3228309324293542E-2</v>
      </c>
    </row>
    <row r="36" spans="1:15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 (2)'!M9</f>
        <v>5.2584337088867193E-2</v>
      </c>
      <c r="E36">
        <f t="shared" si="0"/>
        <v>4.6288010097056638E-2</v>
      </c>
      <c r="F36">
        <f t="shared" si="1"/>
        <v>6.2963269918105552E-3</v>
      </c>
      <c r="G36">
        <v>1</v>
      </c>
      <c r="H36">
        <f t="shared" si="2"/>
        <v>-1.6094379124341003</v>
      </c>
      <c r="I36">
        <f t="shared" si="2"/>
        <v>-6.2146080984221914</v>
      </c>
      <c r="J36">
        <f t="shared" si="2"/>
        <v>-7.4673710669175595</v>
      </c>
      <c r="K36">
        <f t="shared" si="2"/>
        <v>-2.9453369775578553</v>
      </c>
      <c r="L36">
        <f t="shared" si="5"/>
        <v>2.7651125070756138E-3</v>
      </c>
      <c r="M36">
        <f t="shared" si="6"/>
        <v>-3.0728723126128683</v>
      </c>
      <c r="N36">
        <f t="shared" si="3"/>
        <v>0.12753533505501302</v>
      </c>
      <c r="O36">
        <f t="shared" si="4"/>
        <v>6.7063610492744258E-3</v>
      </c>
    </row>
    <row r="37" spans="1:15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 (2)'!M10</f>
        <v>4.090627456607912E-2</v>
      </c>
      <c r="E37">
        <f t="shared" si="0"/>
        <v>4.3866969024313807E-2</v>
      </c>
      <c r="F37">
        <f t="shared" si="1"/>
        <v>-2.9606944582346861E-3</v>
      </c>
      <c r="G37">
        <v>1</v>
      </c>
      <c r="H37">
        <f t="shared" si="2"/>
        <v>-1.6094379124341003</v>
      </c>
      <c r="I37">
        <f t="shared" si="2"/>
        <v>-6.2146080984221914</v>
      </c>
      <c r="J37">
        <f t="shared" si="2"/>
        <v>-7.6009024595420822</v>
      </c>
      <c r="K37">
        <f t="shared" si="2"/>
        <v>-3.1964718153262832</v>
      </c>
      <c r="L37">
        <f t="shared" si="5"/>
        <v>1.6733232988754515E-3</v>
      </c>
      <c r="M37">
        <f t="shared" si="6"/>
        <v>-3.1265936561312535</v>
      </c>
      <c r="N37">
        <f t="shared" si="3"/>
        <v>-6.987815919502971E-2</v>
      </c>
      <c r="O37">
        <f t="shared" si="4"/>
        <v>-2.8584551662040715E-3</v>
      </c>
    </row>
    <row r="38" spans="1:15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 (2)'!M11</f>
        <v>3.5546023626301132E-2</v>
      </c>
      <c r="E38">
        <f t="shared" si="0"/>
        <v>4.1836787642409258E-2</v>
      </c>
      <c r="F38">
        <f t="shared" si="1"/>
        <v>-6.290764016108126E-3</v>
      </c>
      <c r="G38">
        <v>1</v>
      </c>
      <c r="H38">
        <f t="shared" si="2"/>
        <v>-1.6094379124341003</v>
      </c>
      <c r="I38">
        <f t="shared" si="2"/>
        <v>-6.2146080984221914</v>
      </c>
      <c r="J38">
        <f t="shared" si="2"/>
        <v>-7.718685495198466</v>
      </c>
      <c r="K38">
        <f t="shared" si="2"/>
        <v>-3.3369269819762089</v>
      </c>
      <c r="L38">
        <f t="shared" si="5"/>
        <v>1.2635197956415583E-3</v>
      </c>
      <c r="M38">
        <f t="shared" si="6"/>
        <v>-3.1739792393620601</v>
      </c>
      <c r="N38">
        <f t="shared" si="3"/>
        <v>-0.16294774261414879</v>
      </c>
      <c r="O38">
        <f t="shared" si="4"/>
        <v>-5.7921443088149692E-3</v>
      </c>
    </row>
    <row r="39" spans="1:15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 (2)'!M12</f>
        <v>3.2176374082314288E-2</v>
      </c>
      <c r="E39">
        <f t="shared" si="0"/>
        <v>4.0100475456487414E-2</v>
      </c>
      <c r="F39">
        <f t="shared" si="1"/>
        <v>-7.9241013741731259E-3</v>
      </c>
      <c r="G39">
        <v>1</v>
      </c>
      <c r="H39">
        <f t="shared" si="2"/>
        <v>-1.6094379124341003</v>
      </c>
      <c r="I39">
        <f t="shared" si="2"/>
        <v>-6.2146080984221914</v>
      </c>
      <c r="J39">
        <f t="shared" si="2"/>
        <v>-7.8240460108562919</v>
      </c>
      <c r="K39">
        <f t="shared" si="2"/>
        <v>-3.4365228198908095</v>
      </c>
      <c r="L39">
        <f t="shared" si="5"/>
        <v>1.0353190490850267E-3</v>
      </c>
      <c r="M39">
        <f t="shared" si="6"/>
        <v>-3.2163670879696449</v>
      </c>
      <c r="N39">
        <f t="shared" si="3"/>
        <v>-0.22015573192116467</v>
      </c>
      <c r="O39">
        <f t="shared" si="4"/>
        <v>-7.083813186661095E-3</v>
      </c>
    </row>
    <row r="40" spans="1:15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 (2)'!M13</f>
        <v>2.9113885021598736E-2</v>
      </c>
      <c r="E40">
        <f t="shared" si="0"/>
        <v>3.8591950473999201E-2</v>
      </c>
      <c r="F40">
        <f t="shared" si="1"/>
        <v>-9.4780654524004651E-3</v>
      </c>
      <c r="G40">
        <v>1</v>
      </c>
      <c r="H40">
        <f t="shared" si="2"/>
        <v>-1.6094379124341003</v>
      </c>
      <c r="I40">
        <f t="shared" si="2"/>
        <v>-6.2146080984221914</v>
      </c>
      <c r="J40">
        <f t="shared" si="2"/>
        <v>-7.9193561906606167</v>
      </c>
      <c r="K40">
        <f t="shared" si="2"/>
        <v>-3.536540070095294</v>
      </c>
      <c r="L40">
        <f t="shared" si="5"/>
        <v>8.4761830105087126E-4</v>
      </c>
      <c r="M40">
        <f t="shared" si="6"/>
        <v>-3.2547115612012294</v>
      </c>
      <c r="N40">
        <f t="shared" si="3"/>
        <v>-0.28182850889406463</v>
      </c>
      <c r="O40">
        <f t="shared" si="4"/>
        <v>-8.2051228037504139E-3</v>
      </c>
    </row>
    <row r="41" spans="1:15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 (2)'!M14</f>
        <v>2.4761600714462102E-2</v>
      </c>
      <c r="E41">
        <f t="shared" si="0"/>
        <v>3.7264381704993278E-2</v>
      </c>
      <c r="F41">
        <f t="shared" si="1"/>
        <v>-1.2502780990531176E-2</v>
      </c>
      <c r="G41">
        <v>1</v>
      </c>
      <c r="H41">
        <f t="shared" si="2"/>
        <v>-1.6094379124341003</v>
      </c>
      <c r="I41">
        <f t="shared" si="2"/>
        <v>-6.2146080984221914</v>
      </c>
      <c r="J41">
        <f t="shared" si="2"/>
        <v>-8.0063675676502459</v>
      </c>
      <c r="K41">
        <f t="shared" si="2"/>
        <v>-3.6984611840445032</v>
      </c>
      <c r="L41">
        <f t="shared" si="5"/>
        <v>6.1313686994245013E-4</v>
      </c>
      <c r="M41">
        <f t="shared" si="6"/>
        <v>-3.2897173226285177</v>
      </c>
      <c r="N41">
        <f t="shared" si="3"/>
        <v>-0.40874386141598551</v>
      </c>
      <c r="O41">
        <f t="shared" si="4"/>
        <v>-1.0121152290870065E-2</v>
      </c>
    </row>
    <row r="42" spans="1:15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 (2)'!M15</f>
        <v>2.3280122673413131E-2</v>
      </c>
      <c r="E42">
        <f t="shared" si="0"/>
        <v>3.6083502897670559E-2</v>
      </c>
      <c r="F42">
        <f t="shared" si="1"/>
        <v>-1.2803380224257428E-2</v>
      </c>
      <c r="G42">
        <v>1</v>
      </c>
      <c r="H42">
        <f t="shared" si="2"/>
        <v>-1.6094379124341003</v>
      </c>
      <c r="I42">
        <f t="shared" si="2"/>
        <v>-6.2146080984221914</v>
      </c>
      <c r="J42">
        <f t="shared" si="2"/>
        <v>-8.0864102753237823</v>
      </c>
      <c r="K42">
        <f t="shared" si="2"/>
        <v>-3.7601553866562747</v>
      </c>
      <c r="L42">
        <f t="shared" si="5"/>
        <v>5.4196411168916413E-4</v>
      </c>
      <c r="M42">
        <f t="shared" si="6"/>
        <v>-3.3219195015360867</v>
      </c>
      <c r="N42">
        <f t="shared" si="3"/>
        <v>-0.43823588512018796</v>
      </c>
      <c r="O42">
        <f t="shared" si="4"/>
        <v>-1.020218516548976E-2</v>
      </c>
    </row>
    <row r="43" spans="1:15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 (2)'!M16</f>
        <v>2.2717938824731602E-2</v>
      </c>
      <c r="E43">
        <f t="shared" si="0"/>
        <v>3.5023568360755965E-2</v>
      </c>
      <c r="F43">
        <f t="shared" si="1"/>
        <v>-1.2305629536024362E-2</v>
      </c>
      <c r="G43">
        <v>1</v>
      </c>
      <c r="H43">
        <f t="shared" si="2"/>
        <v>-1.6094379124341003</v>
      </c>
      <c r="I43">
        <f t="shared" si="2"/>
        <v>-6.2146080984221914</v>
      </c>
      <c r="J43">
        <f t="shared" si="2"/>
        <v>-8.1605182474775049</v>
      </c>
      <c r="K43">
        <f t="shared" si="2"/>
        <v>-3.784600409987009</v>
      </c>
      <c r="L43">
        <f t="shared" si="5"/>
        <v>5.1610474444424754E-4</v>
      </c>
      <c r="M43">
        <f t="shared" si="6"/>
        <v>-3.351734062376591</v>
      </c>
      <c r="N43">
        <f t="shared" si="3"/>
        <v>-0.43286634761041798</v>
      </c>
      <c r="O43">
        <f t="shared" si="4"/>
        <v>-9.8338312042984804E-3</v>
      </c>
    </row>
    <row r="44" spans="1:15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 (2)'!M17</f>
        <v>1.8053901494368862E-2</v>
      </c>
      <c r="E44">
        <f t="shared" si="0"/>
        <v>3.4064797664366001E-2</v>
      </c>
      <c r="F44">
        <f t="shared" si="1"/>
        <v>-1.6010896169997138E-2</v>
      </c>
      <c r="G44">
        <v>1</v>
      </c>
      <c r="H44">
        <f t="shared" si="2"/>
        <v>-1.6094379124341003</v>
      </c>
      <c r="I44">
        <f t="shared" si="2"/>
        <v>-6.2146080984221914</v>
      </c>
      <c r="J44">
        <f t="shared" si="2"/>
        <v>-8.2295111189644565</v>
      </c>
      <c r="K44">
        <f t="shared" si="2"/>
        <v>-4.0143934682876221</v>
      </c>
      <c r="L44">
        <f t="shared" si="5"/>
        <v>3.2594335916837422E-4</v>
      </c>
      <c r="M44">
        <f t="shared" si="6"/>
        <v>-3.3794907544669095</v>
      </c>
      <c r="N44">
        <f t="shared" si="3"/>
        <v>-0.63490271382071262</v>
      </c>
      <c r="O44">
        <f t="shared" si="4"/>
        <v>-1.146247105382661E-2</v>
      </c>
    </row>
    <row r="45" spans="1:15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 (2)'!M18</f>
        <v>1.8568163788985775E-2</v>
      </c>
      <c r="E45">
        <f t="shared" si="0"/>
        <v>3.3191700943305716E-2</v>
      </c>
      <c r="F45">
        <f t="shared" si="1"/>
        <v>-1.4623537154319941E-2</v>
      </c>
      <c r="G45">
        <v>1</v>
      </c>
      <c r="H45">
        <f t="shared" si="2"/>
        <v>-1.6094379124341003</v>
      </c>
      <c r="I45">
        <f t="shared" si="2"/>
        <v>-6.2146080984221914</v>
      </c>
      <c r="J45">
        <f t="shared" si="2"/>
        <v>-8.2940496401020276</v>
      </c>
      <c r="K45">
        <f t="shared" si="2"/>
        <v>-3.9863067890134811</v>
      </c>
      <c r="L45">
        <f t="shared" si="5"/>
        <v>3.4477670649460255E-4</v>
      </c>
      <c r="M45">
        <f t="shared" si="6"/>
        <v>-3.4054554058949762</v>
      </c>
      <c r="N45">
        <f t="shared" si="3"/>
        <v>-0.58085138311850493</v>
      </c>
      <c r="O45">
        <f t="shared" si="4"/>
        <v>-1.0785343618803326E-2</v>
      </c>
    </row>
    <row r="46" spans="1:15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 (2)'!M19</f>
        <v>1.9242421157553924E-2</v>
      </c>
      <c r="E46">
        <f t="shared" si="0"/>
        <v>3.2391946663601012E-2</v>
      </c>
      <c r="F46">
        <f t="shared" si="1"/>
        <v>-1.3149525506047088E-2</v>
      </c>
      <c r="G46">
        <v>1</v>
      </c>
      <c r="H46">
        <f t="shared" si="2"/>
        <v>-1.6094379124341003</v>
      </c>
      <c r="I46">
        <f t="shared" si="2"/>
        <v>-6.2146080984221914</v>
      </c>
      <c r="J46">
        <f t="shared" si="2"/>
        <v>-8.3546742619184631</v>
      </c>
      <c r="K46">
        <f t="shared" si="2"/>
        <v>-3.9506380018720337</v>
      </c>
      <c r="L46">
        <f t="shared" si="5"/>
        <v>3.702707720046789E-4</v>
      </c>
      <c r="M46">
        <f t="shared" si="6"/>
        <v>-3.4298454468453525</v>
      </c>
      <c r="N46">
        <f t="shared" si="3"/>
        <v>-0.5207925550266812</v>
      </c>
      <c r="O46">
        <f t="shared" si="4"/>
        <v>-1.0021309679541977E-2</v>
      </c>
    </row>
    <row r="47" spans="1:15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 (2)'!M20</f>
        <v>1.8710608789275916E-2</v>
      </c>
      <c r="E47">
        <f t="shared" si="0"/>
        <v>3.1655575362085506E-2</v>
      </c>
      <c r="F47">
        <f t="shared" si="1"/>
        <v>-1.294496657280959E-2</v>
      </c>
      <c r="G47">
        <v>1</v>
      </c>
      <c r="H47">
        <f t="shared" si="2"/>
        <v>-1.6094379124341003</v>
      </c>
      <c r="I47">
        <f t="shared" si="2"/>
        <v>-6.2146080984221914</v>
      </c>
      <c r="J47">
        <f t="shared" si="2"/>
        <v>-8.4118326757584114</v>
      </c>
      <c r="K47">
        <f t="shared" si="2"/>
        <v>-3.9786646010493358</v>
      </c>
      <c r="L47">
        <f t="shared" si="5"/>
        <v>3.5008688126532915E-4</v>
      </c>
      <c r="M47">
        <f t="shared" si="6"/>
        <v>-3.4528409891257827</v>
      </c>
      <c r="N47">
        <f t="shared" si="3"/>
        <v>-0.52582361192355309</v>
      </c>
      <c r="O47">
        <f t="shared" si="4"/>
        <v>-9.8384798948656406E-3</v>
      </c>
    </row>
    <row r="48" spans="1:15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 (2)'!M21</f>
        <v>1.6216050066874984E-2</v>
      </c>
      <c r="E48">
        <f t="shared" si="0"/>
        <v>3.0974440762528217E-2</v>
      </c>
      <c r="F48">
        <f t="shared" si="1"/>
        <v>-1.4758390695653233E-2</v>
      </c>
      <c r="G48">
        <v>1</v>
      </c>
      <c r="H48">
        <f t="shared" si="2"/>
        <v>-1.6094379124341003</v>
      </c>
      <c r="I48">
        <f t="shared" si="2"/>
        <v>-6.2146080984221914</v>
      </c>
      <c r="J48">
        <f t="shared" si="2"/>
        <v>-8.4658998970286863</v>
      </c>
      <c r="K48">
        <f t="shared" si="2"/>
        <v>-4.1217537823387476</v>
      </c>
      <c r="L48">
        <f t="shared" si="5"/>
        <v>2.6296027977139617E-4</v>
      </c>
      <c r="M48">
        <f t="shared" si="6"/>
        <v>-3.4745929061084229</v>
      </c>
      <c r="N48">
        <f t="shared" si="3"/>
        <v>-0.6471608762303247</v>
      </c>
      <c r="O48">
        <f t="shared" si="4"/>
        <v>-1.049439317027363E-2</v>
      </c>
    </row>
    <row r="49" spans="1:15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 (2)'!M22</f>
        <v>1.4802478203030406E-2</v>
      </c>
      <c r="E49">
        <f t="shared" si="0"/>
        <v>3.0341804292390827E-2</v>
      </c>
      <c r="F49">
        <f t="shared" si="1"/>
        <v>-1.5539326089360421E-2</v>
      </c>
      <c r="G49">
        <v>1</v>
      </c>
      <c r="H49">
        <f t="shared" si="2"/>
        <v>-1.6094379124341003</v>
      </c>
      <c r="I49">
        <f t="shared" si="2"/>
        <v>-6.2146080984221914</v>
      </c>
      <c r="J49">
        <f t="shared" si="2"/>
        <v>-8.5171931914162382</v>
      </c>
      <c r="K49">
        <f t="shared" si="2"/>
        <v>-4.2129606660789065</v>
      </c>
      <c r="L49">
        <f t="shared" si="5"/>
        <v>2.1911336095119027E-4</v>
      </c>
      <c r="M49">
        <f t="shared" si="6"/>
        <v>-3.495228837733368</v>
      </c>
      <c r="N49">
        <f t="shared" si="3"/>
        <v>-0.7177318283455385</v>
      </c>
      <c r="O49">
        <f t="shared" si="4"/>
        <v>-1.0624209744705994E-2</v>
      </c>
    </row>
    <row r="50" spans="1:15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 (2)'!M23</f>
        <v>1.1895627300224983E-2</v>
      </c>
      <c r="E50">
        <f t="shared" si="0"/>
        <v>2.975203550860217E-2</v>
      </c>
      <c r="F50">
        <f t="shared" si="1"/>
        <v>-1.7856408208377188E-2</v>
      </c>
      <c r="G50">
        <v>1</v>
      </c>
      <c r="H50">
        <f t="shared" si="2"/>
        <v>-1.6094379124341003</v>
      </c>
      <c r="I50">
        <f t="shared" si="2"/>
        <v>-6.2146080984221914</v>
      </c>
      <c r="J50">
        <f t="shared" si="2"/>
        <v>-8.5659833555856686</v>
      </c>
      <c r="K50">
        <f t="shared" si="2"/>
        <v>-4.4315844001549367</v>
      </c>
      <c r="L50">
        <f t="shared" si="5"/>
        <v>1.415059488658579E-4</v>
      </c>
      <c r="M50">
        <f t="shared" si="6"/>
        <v>-3.5148577288738552</v>
      </c>
      <c r="N50">
        <f t="shared" si="3"/>
        <v>-0.91672667128108154</v>
      </c>
      <c r="O50">
        <f t="shared" si="4"/>
        <v>-1.0905038817735607E-2</v>
      </c>
    </row>
    <row r="51" spans="1:15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 (2)'!M24</f>
        <v>1.1093476144768228E-2</v>
      </c>
      <c r="E51">
        <f t="shared" si="0"/>
        <v>2.9200387157860715E-2</v>
      </c>
      <c r="F51">
        <f t="shared" si="1"/>
        <v>-1.8106911013092489E-2</v>
      </c>
      <c r="G51">
        <v>1</v>
      </c>
      <c r="H51">
        <f t="shared" si="2"/>
        <v>-1.6094379124341003</v>
      </c>
      <c r="I51">
        <f t="shared" si="2"/>
        <v>-6.2146080984221914</v>
      </c>
      <c r="J51">
        <f t="shared" si="2"/>
        <v>-8.6125033712205621</v>
      </c>
      <c r="K51">
        <f t="shared" si="2"/>
        <v>-4.5013980781531595</v>
      </c>
      <c r="L51">
        <f t="shared" si="5"/>
        <v>1.2306521297454176E-4</v>
      </c>
      <c r="M51">
        <f t="shared" si="6"/>
        <v>-3.5335733109649521</v>
      </c>
      <c r="N51">
        <f t="shared" si="3"/>
        <v>-0.96782476718820742</v>
      </c>
      <c r="O51">
        <f t="shared" si="4"/>
        <v>-1.0736540967118244E-2</v>
      </c>
    </row>
    <row r="52" spans="1:15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 (2)'!M25</f>
        <v>1.382993826796872E-2</v>
      </c>
      <c r="E52">
        <f t="shared" si="0"/>
        <v>2.8682823804886834E-2</v>
      </c>
      <c r="F52">
        <f t="shared" si="1"/>
        <v>-1.4852885536918114E-2</v>
      </c>
      <c r="G52">
        <v>1</v>
      </c>
      <c r="H52">
        <f t="shared" si="2"/>
        <v>-1.6094379124341003</v>
      </c>
      <c r="I52">
        <f t="shared" si="2"/>
        <v>-6.2146080984221914</v>
      </c>
      <c r="J52">
        <f t="shared" si="2"/>
        <v>-8.6569551337913957</v>
      </c>
      <c r="K52">
        <f t="shared" si="2"/>
        <v>-4.2809195969474843</v>
      </c>
      <c r="L52">
        <f t="shared" si="5"/>
        <v>1.9126719249582563E-4</v>
      </c>
      <c r="M52">
        <f t="shared" si="6"/>
        <v>-3.5514568090707517</v>
      </c>
      <c r="N52">
        <f t="shared" si="3"/>
        <v>-0.72946278787673258</v>
      </c>
      <c r="O52">
        <f t="shared" si="4"/>
        <v>-1.0088425325115573E-2</v>
      </c>
    </row>
    <row r="53" spans="1:15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 (2)'!M26</f>
        <v>1.1212864195718849E-2</v>
      </c>
      <c r="E53">
        <f t="shared" si="0"/>
        <v>2.819588954741277E-2</v>
      </c>
      <c r="F53">
        <f t="shared" si="1"/>
        <v>-1.6983025351693923E-2</v>
      </c>
      <c r="G53">
        <v>1</v>
      </c>
      <c r="H53">
        <f t="shared" si="2"/>
        <v>-1.6094379124341003</v>
      </c>
      <c r="I53">
        <f t="shared" si="2"/>
        <v>-6.2146080984221914</v>
      </c>
      <c r="J53">
        <f t="shared" si="2"/>
        <v>-8.6995147482101913</v>
      </c>
      <c r="K53">
        <f t="shared" si="2"/>
        <v>-4.4906935709011941</v>
      </c>
      <c r="L53">
        <f t="shared" si="5"/>
        <v>1.257283234716337E-4</v>
      </c>
      <c r="M53">
        <f t="shared" si="6"/>
        <v>-3.5685790723922404</v>
      </c>
      <c r="N53">
        <f t="shared" si="3"/>
        <v>-0.92211449850895377</v>
      </c>
      <c r="O53">
        <f t="shared" si="4"/>
        <v>-1.0339544644684289E-2</v>
      </c>
    </row>
    <row r="54" spans="1:15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 (2)'!M6</f>
        <v>0.17950034716942412</v>
      </c>
      <c r="E54">
        <f t="shared" si="0"/>
        <v>0.16894372589519527</v>
      </c>
      <c r="F54">
        <f t="shared" si="1"/>
        <v>1.055662127422885E-2</v>
      </c>
      <c r="G54">
        <v>1</v>
      </c>
      <c r="H54">
        <f t="shared" si="2"/>
        <v>-1.0498221244986778</v>
      </c>
      <c r="I54">
        <f t="shared" si="2"/>
        <v>-5.6549923104867688</v>
      </c>
      <c r="J54">
        <f t="shared" si="2"/>
        <v>-6.3481394910467142</v>
      </c>
      <c r="K54">
        <f t="shared" si="2"/>
        <v>-1.7175781369641745</v>
      </c>
      <c r="L54">
        <f t="shared" si="5"/>
        <v>3.2220374633943782E-2</v>
      </c>
      <c r="M54">
        <f t="shared" si="6"/>
        <v>-1.7781896023788359</v>
      </c>
      <c r="N54">
        <f t="shared" si="3"/>
        <v>6.0611465414661447E-2</v>
      </c>
      <c r="O54">
        <f t="shared" si="4"/>
        <v>1.0879779084379274E-2</v>
      </c>
    </row>
    <row r="55" spans="1:15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 (2)'!M7</f>
        <v>0.16399477494779785</v>
      </c>
      <c r="E55">
        <f t="shared" si="0"/>
        <v>0.15443792640500964</v>
      </c>
      <c r="F55">
        <f t="shared" si="1"/>
        <v>9.5568485427882099E-3</v>
      </c>
      <c r="G55">
        <v>1</v>
      </c>
      <c r="H55">
        <f t="shared" si="2"/>
        <v>-1.0498221244986778</v>
      </c>
      <c r="I55">
        <f t="shared" si="2"/>
        <v>-5.6549923104867688</v>
      </c>
      <c r="J55">
        <f t="shared" si="2"/>
        <v>-6.5712830423609239</v>
      </c>
      <c r="K55">
        <f t="shared" si="2"/>
        <v>-1.807920711739885</v>
      </c>
      <c r="L55">
        <f t="shared" si="5"/>
        <v>2.6894286210178864E-2</v>
      </c>
      <c r="M55">
        <f t="shared" si="6"/>
        <v>-1.8679630342172273</v>
      </c>
      <c r="N55">
        <f t="shared" si="3"/>
        <v>6.0042322477342314E-2</v>
      </c>
      <c r="O55">
        <f t="shared" si="4"/>
        <v>9.8466271620148565E-3</v>
      </c>
    </row>
    <row r="56" spans="1:15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 (2)'!M8</f>
        <v>0.14313850762120409</v>
      </c>
      <c r="E56">
        <f t="shared" si="0"/>
        <v>0.14351535172017255</v>
      </c>
      <c r="F56">
        <f t="shared" si="1"/>
        <v>-3.7684409896845961E-4</v>
      </c>
      <c r="G56">
        <v>1</v>
      </c>
      <c r="H56">
        <f t="shared" si="2"/>
        <v>-1.0498221244986778</v>
      </c>
      <c r="I56">
        <f t="shared" si="2"/>
        <v>-5.6549923104867688</v>
      </c>
      <c r="J56">
        <f t="shared" si="2"/>
        <v>-6.7536045991548788</v>
      </c>
      <c r="K56">
        <f t="shared" si="2"/>
        <v>-1.9439425327341122</v>
      </c>
      <c r="L56">
        <f t="shared" si="5"/>
        <v>2.04886323640255E-2</v>
      </c>
      <c r="M56">
        <f t="shared" si="6"/>
        <v>-1.9413132688761006</v>
      </c>
      <c r="N56">
        <f t="shared" si="3"/>
        <v>-2.6292638580116545E-3</v>
      </c>
      <c r="O56">
        <f t="shared" si="4"/>
        <v>-3.7634890477815765E-4</v>
      </c>
    </row>
    <row r="57" spans="1:15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 (2)'!M9</f>
        <v>0.13146071413409885</v>
      </c>
      <c r="E57">
        <f t="shared" si="0"/>
        <v>0.13488536510766477</v>
      </c>
      <c r="F57">
        <f t="shared" si="1"/>
        <v>-3.4246509735659236E-3</v>
      </c>
      <c r="G57">
        <v>1</v>
      </c>
      <c r="H57">
        <f t="shared" si="2"/>
        <v>-1.0498221244986778</v>
      </c>
      <c r="I57">
        <f t="shared" si="2"/>
        <v>-5.6549923104867688</v>
      </c>
      <c r="J57">
        <f t="shared" si="2"/>
        <v>-6.9077552789821368</v>
      </c>
      <c r="K57">
        <f t="shared" si="2"/>
        <v>-2.0290472238314843</v>
      </c>
      <c r="L57">
        <f t="shared" si="5"/>
        <v>1.7281919360647258E-2</v>
      </c>
      <c r="M57">
        <f t="shared" si="6"/>
        <v>-2.0033300086241734</v>
      </c>
      <c r="N57">
        <f t="shared" si="3"/>
        <v>-2.5717215207310851E-2</v>
      </c>
      <c r="O57">
        <f t="shared" si="4"/>
        <v>-3.3808034766933913E-3</v>
      </c>
    </row>
    <row r="58" spans="1:15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 (2)'!M10</f>
        <v>0.11804181072518265</v>
      </c>
      <c r="E58">
        <f t="shared" si="0"/>
        <v>0.12783034139087868</v>
      </c>
      <c r="F58">
        <f t="shared" si="1"/>
        <v>-9.7885306656960297E-3</v>
      </c>
      <c r="G58">
        <v>1</v>
      </c>
      <c r="H58">
        <f t="shared" si="2"/>
        <v>-1.0498221244986778</v>
      </c>
      <c r="I58">
        <f t="shared" si="2"/>
        <v>-5.6549923104867688</v>
      </c>
      <c r="J58">
        <f t="shared" si="2"/>
        <v>-7.0412866716066596</v>
      </c>
      <c r="K58">
        <f t="shared" si="2"/>
        <v>-2.1367163890963634</v>
      </c>
      <c r="L58">
        <f t="shared" si="5"/>
        <v>1.3933869079279845E-2</v>
      </c>
      <c r="M58">
        <f t="shared" si="6"/>
        <v>-2.0570513521425586</v>
      </c>
      <c r="N58">
        <f t="shared" si="3"/>
        <v>-7.966503695380478E-2</v>
      </c>
      <c r="O58">
        <f t="shared" si="4"/>
        <v>-9.4038052135157046E-3</v>
      </c>
    </row>
    <row r="59" spans="1:15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 (2)'!M11</f>
        <v>0.10696745877856981</v>
      </c>
      <c r="E59">
        <f t="shared" si="0"/>
        <v>0.12191430057687981</v>
      </c>
      <c r="F59">
        <f t="shared" si="1"/>
        <v>-1.4946841798310004E-2</v>
      </c>
      <c r="G59">
        <v>1</v>
      </c>
      <c r="H59">
        <f t="shared" si="2"/>
        <v>-1.0498221244986778</v>
      </c>
      <c r="I59">
        <f t="shared" si="2"/>
        <v>-5.6549923104867688</v>
      </c>
      <c r="J59">
        <f t="shared" si="2"/>
        <v>-7.1590697072630434</v>
      </c>
      <c r="K59">
        <f t="shared" si="2"/>
        <v>-2.2352306143399487</v>
      </c>
      <c r="L59">
        <f t="shared" si="5"/>
        <v>1.1442037237545031E-2</v>
      </c>
      <c r="M59">
        <f t="shared" si="6"/>
        <v>-2.1044369353733652</v>
      </c>
      <c r="N59">
        <f t="shared" si="3"/>
        <v>-0.13079367896658356</v>
      </c>
      <c r="O59">
        <f t="shared" si="4"/>
        <v>-1.3990667463355519E-2</v>
      </c>
    </row>
    <row r="60" spans="1:15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 (2)'!M12</f>
        <v>9.3807467234111819E-2</v>
      </c>
      <c r="E60">
        <f t="shared" si="0"/>
        <v>0.11685460795566151</v>
      </c>
      <c r="F60">
        <f t="shared" si="1"/>
        <v>-2.3047140721549689E-2</v>
      </c>
      <c r="G60">
        <v>1</v>
      </c>
      <c r="H60">
        <f t="shared" si="2"/>
        <v>-1.0498221244986778</v>
      </c>
      <c r="I60">
        <f t="shared" si="2"/>
        <v>-5.6549923104867688</v>
      </c>
      <c r="J60">
        <f t="shared" si="2"/>
        <v>-7.2644302229208693</v>
      </c>
      <c r="K60">
        <f t="shared" si="2"/>
        <v>-2.3665108180989383</v>
      </c>
      <c r="L60">
        <f t="shared" si="5"/>
        <v>8.7998409088789632E-3</v>
      </c>
      <c r="M60">
        <f t="shared" si="6"/>
        <v>-2.14682478398095</v>
      </c>
      <c r="N60">
        <f t="shared" si="3"/>
        <v>-0.21968603411798826</v>
      </c>
      <c r="O60">
        <f t="shared" si="4"/>
        <v>-2.0608190447315156E-2</v>
      </c>
    </row>
    <row r="61" spans="1:15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 (2)'!M13</f>
        <v>7.8901991604666918E-2</v>
      </c>
      <c r="E61">
        <f t="shared" si="0"/>
        <v>0.11245869759765945</v>
      </c>
      <c r="F61">
        <f t="shared" si="1"/>
        <v>-3.3556705992992528E-2</v>
      </c>
      <c r="G61">
        <v>1</v>
      </c>
      <c r="H61">
        <f t="shared" si="2"/>
        <v>-1.0498221244986778</v>
      </c>
      <c r="I61">
        <f t="shared" si="2"/>
        <v>-5.6549923104867688</v>
      </c>
      <c r="J61">
        <f t="shared" si="2"/>
        <v>-7.359740402725194</v>
      </c>
      <c r="K61">
        <f t="shared" si="2"/>
        <v>-2.5395488093111558</v>
      </c>
      <c r="L61">
        <f t="shared" si="5"/>
        <v>6.225524279182929E-3</v>
      </c>
      <c r="M61">
        <f t="shared" si="6"/>
        <v>-2.1851692572125345</v>
      </c>
      <c r="N61">
        <f t="shared" si="3"/>
        <v>-0.35437955209862126</v>
      </c>
      <c r="O61">
        <f t="shared" si="4"/>
        <v>-2.7961252444551037E-2</v>
      </c>
    </row>
    <row r="62" spans="1:15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 (2)'!M14</f>
        <v>7.0136361577872175E-2</v>
      </c>
      <c r="E62">
        <f t="shared" si="0"/>
        <v>0.10859010186979326</v>
      </c>
      <c r="F62">
        <f t="shared" si="1"/>
        <v>-3.8453740291921085E-2</v>
      </c>
      <c r="G62">
        <v>1</v>
      </c>
      <c r="H62">
        <f t="shared" si="2"/>
        <v>-1.0498221244986778</v>
      </c>
      <c r="I62">
        <f t="shared" si="2"/>
        <v>-5.6549923104867688</v>
      </c>
      <c r="J62">
        <f t="shared" si="2"/>
        <v>-7.4467517797148242</v>
      </c>
      <c r="K62">
        <f t="shared" si="2"/>
        <v>-2.6573139093271383</v>
      </c>
      <c r="L62">
        <f t="shared" si="5"/>
        <v>4.9191092153820243E-3</v>
      </c>
      <c r="M62">
        <f t="shared" si="6"/>
        <v>-2.2201750186398233</v>
      </c>
      <c r="N62">
        <f t="shared" si="3"/>
        <v>-0.43713889068731504</v>
      </c>
      <c r="O62">
        <f t="shared" si="4"/>
        <v>-3.0659331296995468E-2</v>
      </c>
    </row>
    <row r="63" spans="1:15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 (2)'!M15</f>
        <v>5.9037115496713928E-2</v>
      </c>
      <c r="E63">
        <f t="shared" si="0"/>
        <v>0.10514896735699733</v>
      </c>
      <c r="F63">
        <f t="shared" si="1"/>
        <v>-4.6111851860283402E-2</v>
      </c>
      <c r="G63">
        <v>1</v>
      </c>
      <c r="H63">
        <f t="shared" si="2"/>
        <v>-1.0498221244986778</v>
      </c>
      <c r="I63">
        <f t="shared" si="2"/>
        <v>-5.6549923104867688</v>
      </c>
      <c r="J63">
        <f t="shared" si="2"/>
        <v>-7.5267944873883605</v>
      </c>
      <c r="K63">
        <f t="shared" si="2"/>
        <v>-2.8295889566464258</v>
      </c>
      <c r="L63">
        <f t="shared" si="5"/>
        <v>3.4853810061723396E-3</v>
      </c>
      <c r="M63">
        <f t="shared" si="6"/>
        <v>-2.2523771975473923</v>
      </c>
      <c r="N63">
        <f t="shared" si="3"/>
        <v>-0.57721175909903355</v>
      </c>
      <c r="O63">
        <f t="shared" si="4"/>
        <v>-3.407691728799106E-2</v>
      </c>
    </row>
    <row r="64" spans="1:15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 (2)'!M16</f>
        <v>5.8294022364236746E-2</v>
      </c>
      <c r="E64">
        <f t="shared" si="0"/>
        <v>0.10206026994481289</v>
      </c>
      <c r="F64">
        <f t="shared" si="1"/>
        <v>-4.3766247580576144E-2</v>
      </c>
      <c r="G64">
        <v>1</v>
      </c>
      <c r="H64">
        <f t="shared" si="2"/>
        <v>-1.0498221244986778</v>
      </c>
      <c r="I64">
        <f t="shared" si="2"/>
        <v>-5.6549923104867688</v>
      </c>
      <c r="J64">
        <f t="shared" si="2"/>
        <v>-7.6009024595420822</v>
      </c>
      <c r="K64">
        <f t="shared" si="2"/>
        <v>-2.8422557232283441</v>
      </c>
      <c r="L64">
        <f t="shared" si="5"/>
        <v>3.3981930434021338E-3</v>
      </c>
      <c r="M64">
        <f t="shared" si="6"/>
        <v>-2.2821917583878961</v>
      </c>
      <c r="N64">
        <f t="shared" si="3"/>
        <v>-0.56006396484044796</v>
      </c>
      <c r="O64">
        <f t="shared" si="4"/>
        <v>-3.2648381291812176E-2</v>
      </c>
    </row>
    <row r="65" spans="1:15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 (2)'!M17</f>
        <v>5.4254354019398883E-2</v>
      </c>
      <c r="E65">
        <f t="shared" si="0"/>
        <v>9.9266368561583745E-2</v>
      </c>
      <c r="F65">
        <f t="shared" si="1"/>
        <v>-4.5012014542184862E-2</v>
      </c>
      <c r="G65">
        <v>1</v>
      </c>
      <c r="H65">
        <f t="shared" ref="H65:K96" si="7">LN(A65)</f>
        <v>-1.0498221244986778</v>
      </c>
      <c r="I65">
        <f t="shared" si="7"/>
        <v>-5.6549923104867688</v>
      </c>
      <c r="J65">
        <f t="shared" si="7"/>
        <v>-7.6698953310290339</v>
      </c>
      <c r="K65">
        <f t="shared" si="7"/>
        <v>-2.9140720313600039</v>
      </c>
      <c r="L65">
        <f t="shared" si="5"/>
        <v>2.9435349300622636E-3</v>
      </c>
      <c r="M65">
        <f t="shared" si="6"/>
        <v>-2.3099484504782146</v>
      </c>
      <c r="N65">
        <f t="shared" si="3"/>
        <v>-0.6041235808817893</v>
      </c>
      <c r="O65">
        <f t="shared" si="4"/>
        <v>-3.277633462862755E-2</v>
      </c>
    </row>
    <row r="66" spans="1:15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 (2)'!M18</f>
        <v>5.2241209743601975E-2</v>
      </c>
      <c r="E66">
        <f t="shared" ref="E66:E129" si="8">EXP($R$2+($R$3-0.42)*LN(A66)+0.42*LN(B66*100)+$R$4*LN(C66))</f>
        <v>9.672212503615274E-2</v>
      </c>
      <c r="F66">
        <f t="shared" si="1"/>
        <v>-4.4480915292550764E-2</v>
      </c>
      <c r="G66">
        <v>1</v>
      </c>
      <c r="H66">
        <f t="shared" si="7"/>
        <v>-1.0498221244986778</v>
      </c>
      <c r="I66">
        <f t="shared" si="7"/>
        <v>-5.6549923104867688</v>
      </c>
      <c r="J66">
        <f t="shared" si="7"/>
        <v>-7.734433852166605</v>
      </c>
      <c r="K66">
        <f t="shared" si="7"/>
        <v>-2.9518836368624508</v>
      </c>
      <c r="L66">
        <f t="shared" si="5"/>
        <v>2.7291439954750139E-3</v>
      </c>
      <c r="M66">
        <f t="shared" si="6"/>
        <v>-2.3359131019062813</v>
      </c>
      <c r="N66">
        <f t="shared" si="3"/>
        <v>-0.61597053495616949</v>
      </c>
      <c r="O66">
        <f t="shared" si="4"/>
        <v>-3.2179045912523963E-2</v>
      </c>
    </row>
    <row r="67" spans="1:15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 (2)'!M19</f>
        <v>5.3694718436594908E-2</v>
      </c>
      <c r="E67">
        <f t="shared" si="8"/>
        <v>9.4391604718079142E-2</v>
      </c>
      <c r="F67">
        <f t="shared" ref="F67:F130" si="9">D67-E67</f>
        <v>-4.0696886281484233E-2</v>
      </c>
      <c r="G67">
        <v>1</v>
      </c>
      <c r="H67">
        <f t="shared" si="7"/>
        <v>-1.0498221244986778</v>
      </c>
      <c r="I67">
        <f t="shared" si="7"/>
        <v>-5.6549923104867688</v>
      </c>
      <c r="J67">
        <f t="shared" si="7"/>
        <v>-7.7950584739830395</v>
      </c>
      <c r="K67">
        <f t="shared" si="7"/>
        <v>-2.9244406354403401</v>
      </c>
      <c r="L67">
        <f t="shared" si="5"/>
        <v>2.883122787985205E-3</v>
      </c>
      <c r="M67">
        <f t="shared" si="6"/>
        <v>-2.3603031428566577</v>
      </c>
      <c r="N67">
        <f t="shared" si="3"/>
        <v>-0.5641374925836824</v>
      </c>
      <c r="O67">
        <f t="shared" si="4"/>
        <v>-3.0291203823807476E-2</v>
      </c>
    </row>
    <row r="68" spans="1:15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 (2)'!M20</f>
        <v>5.3979039043030932E-2</v>
      </c>
      <c r="E68">
        <f t="shared" si="8"/>
        <v>9.2245785279061146E-2</v>
      </c>
      <c r="F68">
        <f t="shared" si="9"/>
        <v>-3.8266746236030214E-2</v>
      </c>
      <c r="G68">
        <v>1</v>
      </c>
      <c r="H68">
        <f t="shared" si="7"/>
        <v>-1.0498221244986778</v>
      </c>
      <c r="I68">
        <f t="shared" si="7"/>
        <v>-5.6549923104867688</v>
      </c>
      <c r="J68">
        <f t="shared" si="7"/>
        <v>-7.8522168878229888</v>
      </c>
      <c r="K68">
        <f t="shared" si="7"/>
        <v>-2.9191594736435325</v>
      </c>
      <c r="L68">
        <f t="shared" si="5"/>
        <v>2.9137366560090579E-3</v>
      </c>
      <c r="M68">
        <f t="shared" si="6"/>
        <v>-2.3832986851370879</v>
      </c>
      <c r="N68">
        <f t="shared" si="3"/>
        <v>-0.53586078850644459</v>
      </c>
      <c r="O68">
        <f t="shared" si="4"/>
        <v>-2.8925250424418715E-2</v>
      </c>
    </row>
    <row r="69" spans="1:15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 (2)'!M21</f>
        <v>4.4571371918309025E-2</v>
      </c>
      <c r="E69">
        <f t="shared" si="8"/>
        <v>9.02609280999319E-2</v>
      </c>
      <c r="F69">
        <f t="shared" si="9"/>
        <v>-4.5689556181622876E-2</v>
      </c>
      <c r="G69">
        <v>1</v>
      </c>
      <c r="H69">
        <f t="shared" si="7"/>
        <v>-1.0498221244986778</v>
      </c>
      <c r="I69">
        <f t="shared" si="7"/>
        <v>-5.6549923104867688</v>
      </c>
      <c r="J69">
        <f t="shared" si="7"/>
        <v>-7.9062841090932645</v>
      </c>
      <c r="K69">
        <f t="shared" si="7"/>
        <v>-3.1106635112923553</v>
      </c>
      <c r="L69">
        <f t="shared" si="5"/>
        <v>1.9866071946802264E-3</v>
      </c>
      <c r="M69">
        <f t="shared" si="6"/>
        <v>-2.4050506021197284</v>
      </c>
      <c r="N69">
        <f t="shared" si="3"/>
        <v>-0.70561290917262687</v>
      </c>
      <c r="O69">
        <f t="shared" si="4"/>
        <v>-3.1450135405093158E-2</v>
      </c>
    </row>
    <row r="70" spans="1:15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 (2)'!M22</f>
        <v>3.8461180568954589E-2</v>
      </c>
      <c r="E70">
        <f t="shared" si="8"/>
        <v>8.8417396674062107E-2</v>
      </c>
      <c r="F70">
        <f t="shared" si="9"/>
        <v>-4.9956216105107518E-2</v>
      </c>
      <c r="G70">
        <v>1</v>
      </c>
      <c r="H70">
        <f t="shared" si="7"/>
        <v>-1.0498221244986778</v>
      </c>
      <c r="I70">
        <f t="shared" si="7"/>
        <v>-5.6549923104867688</v>
      </c>
      <c r="J70">
        <f t="shared" si="7"/>
        <v>-7.9575774034808147</v>
      </c>
      <c r="K70">
        <f t="shared" si="7"/>
        <v>-3.2581058432719563</v>
      </c>
      <c r="L70">
        <f t="shared" si="5"/>
        <v>1.47926241075773E-3</v>
      </c>
      <c r="M70">
        <f t="shared" si="6"/>
        <v>-2.4256865337446727</v>
      </c>
      <c r="N70">
        <f t="shared" si="3"/>
        <v>-0.8324193095272836</v>
      </c>
      <c r="O70">
        <f t="shared" si="4"/>
        <v>-3.2015829372813359E-2</v>
      </c>
    </row>
    <row r="71" spans="1:15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 (2)'!M23</f>
        <v>4.8383905407643341E-2</v>
      </c>
      <c r="E71">
        <f t="shared" si="8"/>
        <v>8.6698783634451299E-2</v>
      </c>
      <c r="F71">
        <f t="shared" si="9"/>
        <v>-3.8314878226807958E-2</v>
      </c>
      <c r="G71">
        <v>1</v>
      </c>
      <c r="H71">
        <f t="shared" si="7"/>
        <v>-1.0498221244986778</v>
      </c>
      <c r="I71">
        <f t="shared" si="7"/>
        <v>-5.6549923104867688</v>
      </c>
      <c r="J71">
        <f t="shared" si="7"/>
        <v>-8.0063675676502459</v>
      </c>
      <c r="K71">
        <f t="shared" si="7"/>
        <v>-3.028588053460807</v>
      </c>
      <c r="L71">
        <f t="shared" si="5"/>
        <v>2.3410023024957784E-3</v>
      </c>
      <c r="M71">
        <f t="shared" si="6"/>
        <v>-2.4453154248851603</v>
      </c>
      <c r="N71">
        <f t="shared" si="3"/>
        <v>-0.58327262857564666</v>
      </c>
      <c r="O71">
        <f t="shared" si="4"/>
        <v>-2.8221007687871575E-2</v>
      </c>
    </row>
    <row r="72" spans="1:15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 (2)'!M24</f>
        <v>4.1506305724627837E-2</v>
      </c>
      <c r="E72">
        <f t="shared" si="8"/>
        <v>8.5091255269227117E-2</v>
      </c>
      <c r="F72">
        <f t="shared" si="9"/>
        <v>-4.358494954459928E-2</v>
      </c>
      <c r="G72">
        <v>1</v>
      </c>
      <c r="H72">
        <f t="shared" si="7"/>
        <v>-1.0498221244986778</v>
      </c>
      <c r="I72">
        <f t="shared" si="7"/>
        <v>-5.6549923104867688</v>
      </c>
      <c r="J72">
        <f t="shared" si="7"/>
        <v>-8.0528875832851394</v>
      </c>
      <c r="K72">
        <f t="shared" si="7"/>
        <v>-3.1819099181162276</v>
      </c>
      <c r="L72">
        <f t="shared" si="5"/>
        <v>1.7227734149062735E-3</v>
      </c>
      <c r="M72">
        <f t="shared" si="6"/>
        <v>-2.4640310069762572</v>
      </c>
      <c r="N72">
        <f t="shared" si="3"/>
        <v>-0.71787891113997038</v>
      </c>
      <c r="O72">
        <f t="shared" si="4"/>
        <v>-2.9796501559038551E-2</v>
      </c>
    </row>
    <row r="73" spans="1:15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 (2)'!M25</f>
        <v>4.5990852194830317E-2</v>
      </c>
      <c r="E73">
        <f t="shared" si="8"/>
        <v>8.3583052136583263E-2</v>
      </c>
      <c r="F73">
        <f t="shared" si="9"/>
        <v>-3.7592199941752946E-2</v>
      </c>
      <c r="G73">
        <v>1</v>
      </c>
      <c r="H73">
        <f t="shared" si="7"/>
        <v>-1.0498221244986778</v>
      </c>
      <c r="I73">
        <f t="shared" si="7"/>
        <v>-5.6549923104867688</v>
      </c>
      <c r="J73">
        <f t="shared" si="7"/>
        <v>-8.097339345855973</v>
      </c>
      <c r="K73">
        <f t="shared" si="7"/>
        <v>-3.0793127675991494</v>
      </c>
      <c r="L73">
        <f t="shared" si="5"/>
        <v>2.1151584856067287E-3</v>
      </c>
      <c r="M73">
        <f t="shared" si="6"/>
        <v>-2.4819145050820572</v>
      </c>
      <c r="N73">
        <f t="shared" si="3"/>
        <v>-0.59739826251709216</v>
      </c>
      <c r="O73">
        <f t="shared" si="4"/>
        <v>-2.7474855192872027E-2</v>
      </c>
    </row>
    <row r="74" spans="1:15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 (2)'!M26</f>
        <v>4.498775365710099E-2</v>
      </c>
      <c r="E74">
        <f t="shared" si="8"/>
        <v>8.2164103580248726E-2</v>
      </c>
      <c r="F74">
        <f t="shared" si="9"/>
        <v>-3.7176349923147736E-2</v>
      </c>
      <c r="G74">
        <v>1</v>
      </c>
      <c r="H74">
        <f t="shared" si="7"/>
        <v>-1.0498221244986778</v>
      </c>
      <c r="I74">
        <f t="shared" si="7"/>
        <v>-5.6549923104867688</v>
      </c>
      <c r="J74">
        <f t="shared" si="7"/>
        <v>-8.1398989602747687</v>
      </c>
      <c r="K74">
        <f t="shared" si="7"/>
        <v>-3.1013649672021977</v>
      </c>
      <c r="L74">
        <f t="shared" si="5"/>
        <v>2.0238979791120035E-3</v>
      </c>
      <c r="M74">
        <f t="shared" si="6"/>
        <v>-2.4990367684035455</v>
      </c>
      <c r="N74">
        <f t="shared" si="3"/>
        <v>-0.60232819879865218</v>
      </c>
      <c r="O74">
        <f t="shared" si="4"/>
        <v>-2.7097392628279118E-2</v>
      </c>
    </row>
    <row r="75" spans="1:15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 (2)'!M6</f>
        <v>0.34662669019981485</v>
      </c>
      <c r="E75">
        <f t="shared" si="8"/>
        <v>0.33403499660065911</v>
      </c>
      <c r="F75">
        <f t="shared" si="9"/>
        <v>1.259169359915574E-2</v>
      </c>
      <c r="G75">
        <v>1</v>
      </c>
      <c r="H75">
        <f t="shared" si="7"/>
        <v>-0.69314718055994529</v>
      </c>
      <c r="I75">
        <f t="shared" si="7"/>
        <v>-5.2983173665480363</v>
      </c>
      <c r="J75">
        <f t="shared" si="7"/>
        <v>-5.9914645471079817</v>
      </c>
      <c r="K75">
        <f t="shared" si="7"/>
        <v>-1.0595068988956171</v>
      </c>
      <c r="L75">
        <f t="shared" si="5"/>
        <v>0.12015006235887842</v>
      </c>
      <c r="M75">
        <f t="shared" si="6"/>
        <v>-1.0965095112530086</v>
      </c>
      <c r="N75">
        <f t="shared" si="3"/>
        <v>3.700261235739144E-2</v>
      </c>
      <c r="O75">
        <f t="shared" si="4"/>
        <v>1.2826093050189363E-2</v>
      </c>
    </row>
    <row r="76" spans="1:15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 (2)'!M7</f>
        <v>0.3333650392117134</v>
      </c>
      <c r="E76">
        <f t="shared" si="8"/>
        <v>0.30535417606281978</v>
      </c>
      <c r="F76">
        <f t="shared" si="9"/>
        <v>2.8010863148893617E-2</v>
      </c>
      <c r="G76">
        <v>1</v>
      </c>
      <c r="H76">
        <f t="shared" si="7"/>
        <v>-0.69314718055994529</v>
      </c>
      <c r="I76">
        <f t="shared" si="7"/>
        <v>-5.2983173665480363</v>
      </c>
      <c r="J76">
        <f t="shared" si="7"/>
        <v>-6.2146080984221914</v>
      </c>
      <c r="K76">
        <f t="shared" si="7"/>
        <v>-1.098517175556365</v>
      </c>
      <c r="L76">
        <f t="shared" si="5"/>
        <v>0.11113224936862721</v>
      </c>
      <c r="M76">
        <f t="shared" si="6"/>
        <v>-1.1862829430914004</v>
      </c>
      <c r="N76">
        <f t="shared" si="3"/>
        <v>8.7765767535035399E-2</v>
      </c>
      <c r="O76">
        <f t="shared" si="4"/>
        <v>2.9258038535763198E-2</v>
      </c>
    </row>
    <row r="77" spans="1:15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 (2)'!M8</f>
        <v>0.31187621161675078</v>
      </c>
      <c r="E77">
        <f t="shared" si="8"/>
        <v>0.28375809619428793</v>
      </c>
      <c r="F77">
        <f t="shared" si="9"/>
        <v>2.8118115422462842E-2</v>
      </c>
      <c r="G77">
        <v>1</v>
      </c>
      <c r="H77">
        <f t="shared" si="7"/>
        <v>-0.69314718055994529</v>
      </c>
      <c r="I77">
        <f t="shared" si="7"/>
        <v>-5.2983173665480363</v>
      </c>
      <c r="J77">
        <f t="shared" si="7"/>
        <v>-6.3969296552161463</v>
      </c>
      <c r="K77">
        <f t="shared" si="7"/>
        <v>-1.1651489275404108</v>
      </c>
      <c r="L77">
        <f t="shared" si="5"/>
        <v>9.7266771372416308E-2</v>
      </c>
      <c r="M77">
        <f t="shared" si="6"/>
        <v>-1.2596331777502732</v>
      </c>
      <c r="N77">
        <f t="shared" si="3"/>
        <v>9.4484250209862397E-2</v>
      </c>
      <c r="O77">
        <f t="shared" si="4"/>
        <v>2.9467390012901072E-2</v>
      </c>
    </row>
    <row r="78" spans="1:15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 (2)'!M9</f>
        <v>0.26458590339815302</v>
      </c>
      <c r="E78">
        <f t="shared" si="8"/>
        <v>0.26669491415838881</v>
      </c>
      <c r="F78">
        <f t="shared" si="9"/>
        <v>-2.1090107602357855E-3</v>
      </c>
      <c r="G78">
        <v>1</v>
      </c>
      <c r="H78">
        <f t="shared" si="7"/>
        <v>-0.69314718055994529</v>
      </c>
      <c r="I78">
        <f t="shared" si="7"/>
        <v>-5.2983173665480363</v>
      </c>
      <c r="J78">
        <f t="shared" si="7"/>
        <v>-6.5510803350434044</v>
      </c>
      <c r="K78">
        <f t="shared" si="7"/>
        <v>-1.3295893038597077</v>
      </c>
      <c r="L78">
        <f t="shared" si="5"/>
        <v>7.0005700277016761E-2</v>
      </c>
      <c r="M78">
        <f t="shared" si="6"/>
        <v>-1.321649917498346</v>
      </c>
      <c r="N78">
        <f t="shared" si="3"/>
        <v>-7.9393863613617111E-3</v>
      </c>
      <c r="O78">
        <f t="shared" si="4"/>
        <v>-2.1006497128478632E-3</v>
      </c>
    </row>
    <row r="79" spans="1:15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 (2)'!M10</f>
        <v>0.24363186724373045</v>
      </c>
      <c r="E79">
        <f t="shared" si="8"/>
        <v>0.25274574374222225</v>
      </c>
      <c r="F79">
        <f t="shared" si="9"/>
        <v>-9.1138764984917964E-3</v>
      </c>
      <c r="G79">
        <v>1</v>
      </c>
      <c r="H79">
        <f t="shared" si="7"/>
        <v>-0.69314718055994529</v>
      </c>
      <c r="I79">
        <f t="shared" si="7"/>
        <v>-5.2983173665480363</v>
      </c>
      <c r="J79">
        <f t="shared" si="7"/>
        <v>-6.6846117276679271</v>
      </c>
      <c r="K79">
        <f t="shared" si="7"/>
        <v>-1.4120969337888045</v>
      </c>
      <c r="L79">
        <f t="shared" si="5"/>
        <v>5.93564867366667E-2</v>
      </c>
      <c r="M79">
        <f t="shared" si="6"/>
        <v>-1.3753712610167312</v>
      </c>
      <c r="N79">
        <f t="shared" si="3"/>
        <v>-3.6725672772073281E-2</v>
      </c>
      <c r="O79">
        <f t="shared" si="4"/>
        <v>-8.9475442332424444E-3</v>
      </c>
    </row>
    <row r="80" spans="1:15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 (2)'!M11</f>
        <v>0.22940662887759983</v>
      </c>
      <c r="E80">
        <f t="shared" si="8"/>
        <v>0.24104856669275079</v>
      </c>
      <c r="F80">
        <f t="shared" si="9"/>
        <v>-1.1641937815150966E-2</v>
      </c>
      <c r="G80">
        <v>1</v>
      </c>
      <c r="H80">
        <f t="shared" si="7"/>
        <v>-0.69314718055994529</v>
      </c>
      <c r="I80">
        <f t="shared" si="7"/>
        <v>-5.2983173665480363</v>
      </c>
      <c r="J80">
        <f t="shared" si="7"/>
        <v>-6.8023947633243109</v>
      </c>
      <c r="K80">
        <f t="shared" si="7"/>
        <v>-1.4722591781150023</v>
      </c>
      <c r="L80">
        <f t="shared" si="5"/>
        <v>5.2627401372984821E-2</v>
      </c>
      <c r="M80">
        <f t="shared" si="6"/>
        <v>-1.4227568442475378</v>
      </c>
      <c r="N80">
        <f t="shared" si="3"/>
        <v>-4.9502333867464499E-2</v>
      </c>
      <c r="O80">
        <f t="shared" si="4"/>
        <v>-1.135616353410847E-2</v>
      </c>
    </row>
    <row r="81" spans="1:15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 (2)'!M12</f>
        <v>0.22042946054057294</v>
      </c>
      <c r="E81">
        <f t="shared" si="8"/>
        <v>0.23104455856179762</v>
      </c>
      <c r="F81">
        <f t="shared" si="9"/>
        <v>-1.0615098021224678E-2</v>
      </c>
      <c r="G81">
        <v>1</v>
      </c>
      <c r="H81">
        <f t="shared" si="7"/>
        <v>-0.69314718055994529</v>
      </c>
      <c r="I81">
        <f t="shared" si="7"/>
        <v>-5.2983173665480363</v>
      </c>
      <c r="J81">
        <f t="shared" si="7"/>
        <v>-6.9077552789821368</v>
      </c>
      <c r="K81">
        <f t="shared" si="7"/>
        <v>-1.5121775421218211</v>
      </c>
      <c r="L81">
        <f t="shared" si="5"/>
        <v>4.8589147074208E-2</v>
      </c>
      <c r="M81">
        <f t="shared" si="6"/>
        <v>-1.4651446928551231</v>
      </c>
      <c r="N81">
        <f t="shared" si="3"/>
        <v>-4.703284926669804E-2</v>
      </c>
      <c r="O81">
        <f t="shared" si="4"/>
        <v>-1.036742559154433E-2</v>
      </c>
    </row>
    <row r="82" spans="1:15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 (2)'!M13</f>
        <v>0.21507824770488396</v>
      </c>
      <c r="E82">
        <f t="shared" si="8"/>
        <v>0.22235297860692591</v>
      </c>
      <c r="F82">
        <f t="shared" si="9"/>
        <v>-7.2747309020419482E-3</v>
      </c>
      <c r="G82">
        <v>1</v>
      </c>
      <c r="H82">
        <f t="shared" si="7"/>
        <v>-0.69314718055994529</v>
      </c>
      <c r="I82">
        <f t="shared" si="7"/>
        <v>-5.2983173665480363</v>
      </c>
      <c r="J82">
        <f t="shared" si="7"/>
        <v>-7.0030654587864616</v>
      </c>
      <c r="K82">
        <f t="shared" si="7"/>
        <v>-1.5367533742521819</v>
      </c>
      <c r="L82">
        <f t="shared" si="5"/>
        <v>4.6258652635803421E-2</v>
      </c>
      <c r="M82">
        <f t="shared" si="6"/>
        <v>-1.5034891660867076</v>
      </c>
      <c r="N82">
        <f t="shared" si="3"/>
        <v>-3.3264208165474374E-2</v>
      </c>
      <c r="O82">
        <f t="shared" si="4"/>
        <v>-7.154407603520721E-3</v>
      </c>
    </row>
    <row r="83" spans="1:15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 (2)'!M14</f>
        <v>0.20570339565119616</v>
      </c>
      <c r="E83">
        <f t="shared" si="8"/>
        <v>0.21470400345878257</v>
      </c>
      <c r="F83">
        <f t="shared" si="9"/>
        <v>-9.0006078075864082E-3</v>
      </c>
      <c r="G83">
        <v>1</v>
      </c>
      <c r="H83">
        <f t="shared" si="7"/>
        <v>-0.69314718055994529</v>
      </c>
      <c r="I83">
        <f t="shared" si="7"/>
        <v>-5.2983173665480363</v>
      </c>
      <c r="J83">
        <f t="shared" si="7"/>
        <v>-7.0900768357760917</v>
      </c>
      <c r="K83">
        <f t="shared" si="7"/>
        <v>-1.5813199746753446</v>
      </c>
      <c r="L83">
        <f t="shared" si="5"/>
        <v>4.2313886982432547E-2</v>
      </c>
      <c r="M83">
        <f t="shared" si="6"/>
        <v>-1.5384949275139959</v>
      </c>
      <c r="N83">
        <f t="shared" si="3"/>
        <v>-4.2825047161348717E-2</v>
      </c>
      <c r="O83">
        <f t="shared" si="4"/>
        <v>-8.8092576200120495E-3</v>
      </c>
    </row>
    <row r="84" spans="1:15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 (2)'!M15</f>
        <v>0.17926906214601507</v>
      </c>
      <c r="E84">
        <f t="shared" si="8"/>
        <v>0.20790020326322356</v>
      </c>
      <c r="F84">
        <f t="shared" si="9"/>
        <v>-2.8631141117208492E-2</v>
      </c>
      <c r="G84">
        <v>1</v>
      </c>
      <c r="H84">
        <f t="shared" si="7"/>
        <v>-0.69314718055994529</v>
      </c>
      <c r="I84">
        <f t="shared" si="7"/>
        <v>-5.2983173665480363</v>
      </c>
      <c r="J84">
        <f t="shared" si="7"/>
        <v>-7.1701195434496281</v>
      </c>
      <c r="K84">
        <f t="shared" si="7"/>
        <v>-1.7188674612456969</v>
      </c>
      <c r="L84">
        <f t="shared" si="5"/>
        <v>3.2137396642711813E-2</v>
      </c>
      <c r="M84">
        <f t="shared" si="6"/>
        <v>-1.5706971064215649</v>
      </c>
      <c r="N84">
        <f t="shared" si="3"/>
        <v>-0.14817035482413199</v>
      </c>
      <c r="O84">
        <f t="shared" si="4"/>
        <v>-2.6562360547164422E-2</v>
      </c>
    </row>
    <row r="85" spans="1:15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 (2)'!M16</f>
        <v>0.17685158018492736</v>
      </c>
      <c r="E85">
        <f t="shared" si="8"/>
        <v>0.20179324058016107</v>
      </c>
      <c r="F85">
        <f t="shared" si="9"/>
        <v>-2.4941660395233711E-2</v>
      </c>
      <c r="G85">
        <v>1</v>
      </c>
      <c r="H85">
        <f t="shared" si="7"/>
        <v>-0.69314718055994529</v>
      </c>
      <c r="I85">
        <f t="shared" si="7"/>
        <v>-5.2983173665480363</v>
      </c>
      <c r="J85">
        <f t="shared" si="7"/>
        <v>-7.2442275156033498</v>
      </c>
      <c r="K85">
        <f t="shared" si="7"/>
        <v>-1.7324444281999276</v>
      </c>
      <c r="L85">
        <f t="shared" si="5"/>
        <v>3.1276481413905793E-2</v>
      </c>
      <c r="M85">
        <f t="shared" si="6"/>
        <v>-1.6005116672620687</v>
      </c>
      <c r="N85">
        <f t="shared" si="3"/>
        <v>-0.13193276093785888</v>
      </c>
      <c r="O85">
        <f t="shared" si="4"/>
        <v>-2.3332517250020602E-2</v>
      </c>
    </row>
    <row r="86" spans="1:15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 (2)'!M17</f>
        <v>0.17360779686321862</v>
      </c>
      <c r="E86">
        <f t="shared" si="8"/>
        <v>0.19626914766635561</v>
      </c>
      <c r="F86">
        <f t="shared" si="9"/>
        <v>-2.2661350803136998E-2</v>
      </c>
      <c r="G86">
        <v>1</v>
      </c>
      <c r="H86">
        <f t="shared" si="7"/>
        <v>-0.69314718055994529</v>
      </c>
      <c r="I86">
        <f t="shared" si="7"/>
        <v>-5.2983173665480363</v>
      </c>
      <c r="J86">
        <f t="shared" si="7"/>
        <v>-7.3132203870903014</v>
      </c>
      <c r="K86">
        <f t="shared" si="7"/>
        <v>-1.7509565649578782</v>
      </c>
      <c r="L86">
        <f t="shared" si="5"/>
        <v>3.0139667131700579E-2</v>
      </c>
      <c r="M86">
        <f t="shared" si="6"/>
        <v>-1.6282683593523877</v>
      </c>
      <c r="N86">
        <f t="shared" si="3"/>
        <v>-0.12268820560549054</v>
      </c>
      <c r="O86">
        <f t="shared" si="4"/>
        <v>-2.1299629076270803E-2</v>
      </c>
    </row>
    <row r="87" spans="1:15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 (2)'!M18</f>
        <v>0.17877313869481917</v>
      </c>
      <c r="E87">
        <f t="shared" si="8"/>
        <v>0.19123867747360163</v>
      </c>
      <c r="F87">
        <f t="shared" si="9"/>
        <v>-1.2465538778782453E-2</v>
      </c>
      <c r="G87">
        <v>1</v>
      </c>
      <c r="H87">
        <f t="shared" si="7"/>
        <v>-0.69314718055994529</v>
      </c>
      <c r="I87">
        <f t="shared" si="7"/>
        <v>-5.2983173665480363</v>
      </c>
      <c r="J87">
        <f t="shared" si="7"/>
        <v>-7.3777589082278725</v>
      </c>
      <c r="K87">
        <f t="shared" si="7"/>
        <v>-1.7216376585418478</v>
      </c>
      <c r="L87">
        <f t="shared" si="5"/>
        <v>3.1959835118797054E-2</v>
      </c>
      <c r="M87">
        <f t="shared" si="6"/>
        <v>-1.6542330107804539</v>
      </c>
      <c r="N87">
        <f t="shared" si="3"/>
        <v>-6.7404647761393877E-2</v>
      </c>
      <c r="O87">
        <f t="shared" si="4"/>
        <v>-1.20501404429231E-2</v>
      </c>
    </row>
    <row r="88" spans="1:15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 (2)'!M19</f>
        <v>0.18198055013659126</v>
      </c>
      <c r="E88">
        <f t="shared" si="8"/>
        <v>0.18663078012553186</v>
      </c>
      <c r="F88">
        <f t="shared" si="9"/>
        <v>-4.6502299889406018E-3</v>
      </c>
      <c r="G88">
        <v>1</v>
      </c>
      <c r="H88">
        <f t="shared" si="7"/>
        <v>-0.69314718055994529</v>
      </c>
      <c r="I88">
        <f t="shared" si="7"/>
        <v>-5.2983173665480363</v>
      </c>
      <c r="J88">
        <f t="shared" si="7"/>
        <v>-7.438383530044308</v>
      </c>
      <c r="K88">
        <f t="shared" si="7"/>
        <v>-1.7038554649974338</v>
      </c>
      <c r="L88">
        <f t="shared" si="5"/>
        <v>3.3116920628016404E-2</v>
      </c>
      <c r="M88">
        <f t="shared" si="6"/>
        <v>-1.6786230517308307</v>
      </c>
      <c r="N88">
        <f t="shared" si="3"/>
        <v>-2.5232413266603082E-2</v>
      </c>
      <c r="O88">
        <f t="shared" si="4"/>
        <v>-4.5918084475302526E-3</v>
      </c>
    </row>
    <row r="89" spans="1:15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 (2)'!M20</f>
        <v>0.17133990317304706</v>
      </c>
      <c r="E89">
        <f t="shared" si="8"/>
        <v>0.18238807276709085</v>
      </c>
      <c r="F89">
        <f t="shared" si="9"/>
        <v>-1.1048169594043783E-2</v>
      </c>
      <c r="G89">
        <v>1</v>
      </c>
      <c r="H89">
        <f t="shared" si="7"/>
        <v>-0.69314718055994529</v>
      </c>
      <c r="I89">
        <f t="shared" si="7"/>
        <v>-5.2983173665480363</v>
      </c>
      <c r="J89">
        <f t="shared" si="7"/>
        <v>-7.4955419438842563</v>
      </c>
      <c r="K89">
        <f t="shared" si="7"/>
        <v>-1.7641059575622675</v>
      </c>
      <c r="L89">
        <f t="shared" si="5"/>
        <v>2.9357362419349144E-2</v>
      </c>
      <c r="M89">
        <f t="shared" si="6"/>
        <v>-1.7016185940112605</v>
      </c>
      <c r="N89">
        <f t="shared" si="3"/>
        <v>-6.2487363551007036E-2</v>
      </c>
      <c r="O89">
        <f t="shared" si="4"/>
        <v>-1.0706578820368537E-2</v>
      </c>
    </row>
    <row r="90" spans="1:15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 (2)'!M21</f>
        <v>0.1780778830780877</v>
      </c>
      <c r="E90">
        <f t="shared" si="8"/>
        <v>0.1784636194760906</v>
      </c>
      <c r="F90">
        <f t="shared" si="9"/>
        <v>-3.8573639800290604E-4</v>
      </c>
      <c r="G90">
        <v>1</v>
      </c>
      <c r="H90">
        <f t="shared" si="7"/>
        <v>-0.69314718055994529</v>
      </c>
      <c r="I90">
        <f t="shared" si="7"/>
        <v>-5.2983173665480363</v>
      </c>
      <c r="J90">
        <f t="shared" si="7"/>
        <v>-7.5496091651545321</v>
      </c>
      <c r="K90">
        <f t="shared" si="7"/>
        <v>-1.7255342790026047</v>
      </c>
      <c r="L90">
        <f t="shared" si="5"/>
        <v>3.1711732441573069E-2</v>
      </c>
      <c r="M90">
        <f t="shared" si="6"/>
        <v>-1.7233705109939015</v>
      </c>
      <c r="N90">
        <f t="shared" si="3"/>
        <v>-2.1637680087032152E-3</v>
      </c>
      <c r="O90">
        <f t="shared" si="4"/>
        <v>-3.8531922646195782E-4</v>
      </c>
    </row>
    <row r="91" spans="1:15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 (2)'!M22</f>
        <v>0.17107478069527304</v>
      </c>
      <c r="E91">
        <f t="shared" si="8"/>
        <v>0.17481859501418401</v>
      </c>
      <c r="F91">
        <f t="shared" si="9"/>
        <v>-3.7438143189109652E-3</v>
      </c>
      <c r="G91">
        <v>1</v>
      </c>
      <c r="H91">
        <f t="shared" si="7"/>
        <v>-0.69314718055994529</v>
      </c>
      <c r="I91">
        <f t="shared" si="7"/>
        <v>-5.2983173665480363</v>
      </c>
      <c r="J91">
        <f t="shared" si="7"/>
        <v>-7.6009024595420822</v>
      </c>
      <c r="K91">
        <f t="shared" si="7"/>
        <v>-1.7656545040659344</v>
      </c>
      <c r="L91">
        <f t="shared" si="5"/>
        <v>2.9266580589935767E-2</v>
      </c>
      <c r="M91">
        <f t="shared" si="6"/>
        <v>-1.7440064426188457</v>
      </c>
      <c r="N91">
        <f t="shared" si="3"/>
        <v>-2.164806144708864E-2</v>
      </c>
      <c r="O91">
        <f t="shared" si="4"/>
        <v>-3.7034373645384844E-3</v>
      </c>
    </row>
    <row r="92" spans="1:15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 (2)'!M23</f>
        <v>0.16924798519609871</v>
      </c>
      <c r="E92">
        <f t="shared" si="8"/>
        <v>0.17142055878761012</v>
      </c>
      <c r="F92">
        <f t="shared" si="9"/>
        <v>-2.1725735915114064E-3</v>
      </c>
      <c r="G92">
        <v>1</v>
      </c>
      <c r="H92">
        <f t="shared" si="7"/>
        <v>-0.69314718055994529</v>
      </c>
      <c r="I92">
        <f t="shared" si="7"/>
        <v>-5.2983173665480363</v>
      </c>
      <c r="J92">
        <f t="shared" si="7"/>
        <v>-7.6496926237115144</v>
      </c>
      <c r="K92">
        <f t="shared" si="7"/>
        <v>-1.7763902715672641</v>
      </c>
      <c r="L92">
        <f t="shared" si="5"/>
        <v>2.8644880492938847E-2</v>
      </c>
      <c r="M92">
        <f t="shared" si="6"/>
        <v>-1.7636353337593333</v>
      </c>
      <c r="N92">
        <f t="shared" si="3"/>
        <v>-1.27549378079308E-2</v>
      </c>
      <c r="O92">
        <f t="shared" si="4"/>
        <v>-2.1587475252938318E-3</v>
      </c>
    </row>
    <row r="93" spans="1:15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 (2)'!M24</f>
        <v>0.16533622516761107</v>
      </c>
      <c r="E93">
        <f t="shared" si="8"/>
        <v>0.16824215882532778</v>
      </c>
      <c r="F93">
        <f t="shared" si="9"/>
        <v>-2.9059336577167139E-3</v>
      </c>
      <c r="G93">
        <v>1</v>
      </c>
      <c r="H93">
        <f t="shared" si="7"/>
        <v>-0.69314718055994529</v>
      </c>
      <c r="I93">
        <f t="shared" si="7"/>
        <v>-5.2983173665480363</v>
      </c>
      <c r="J93">
        <f t="shared" si="7"/>
        <v>-7.696212639346407</v>
      </c>
      <c r="K93">
        <f t="shared" si="7"/>
        <v>-1.7997741501451523</v>
      </c>
      <c r="L93">
        <f t="shared" si="5"/>
        <v>2.7336067352674989E-2</v>
      </c>
      <c r="M93">
        <f t="shared" si="6"/>
        <v>-1.7823509158504303</v>
      </c>
      <c r="N93">
        <f t="shared" si="3"/>
        <v>-1.7423234294722034E-2</v>
      </c>
      <c r="O93">
        <f t="shared" si="4"/>
        <v>-2.8806917885002056E-3</v>
      </c>
    </row>
    <row r="94" spans="1:15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 (2)'!M25</f>
        <v>0.16127380710703249</v>
      </c>
      <c r="E94">
        <f t="shared" si="8"/>
        <v>0.16526014439646222</v>
      </c>
      <c r="F94">
        <f t="shared" si="9"/>
        <v>-3.9863372894297366E-3</v>
      </c>
      <c r="G94">
        <v>1</v>
      </c>
      <c r="H94">
        <f t="shared" si="7"/>
        <v>-0.69314718055994529</v>
      </c>
      <c r="I94">
        <f t="shared" si="7"/>
        <v>-5.2983173665480363</v>
      </c>
      <c r="J94">
        <f t="shared" si="7"/>
        <v>-7.7406644019172406</v>
      </c>
      <c r="K94">
        <f t="shared" si="7"/>
        <v>-1.8246516932302663</v>
      </c>
      <c r="L94">
        <f t="shared" si="5"/>
        <v>2.6009240858796322E-2</v>
      </c>
      <c r="M94">
        <f t="shared" si="6"/>
        <v>-1.8002344139562299</v>
      </c>
      <c r="N94">
        <f t="shared" si="3"/>
        <v>-2.4417279274036474E-2</v>
      </c>
      <c r="O94">
        <f t="shared" si="4"/>
        <v>-3.9378675877195009E-3</v>
      </c>
    </row>
    <row r="95" spans="1:15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 (2)'!M26</f>
        <v>0.15271536112310058</v>
      </c>
      <c r="E95">
        <f t="shared" si="8"/>
        <v>0.16245460383151836</v>
      </c>
      <c r="F95">
        <f t="shared" si="9"/>
        <v>-9.7392427084177779E-3</v>
      </c>
      <c r="G95">
        <v>1</v>
      </c>
      <c r="H95">
        <f t="shared" si="7"/>
        <v>-0.69314718055994529</v>
      </c>
      <c r="I95">
        <f t="shared" si="7"/>
        <v>-5.2983173665480363</v>
      </c>
      <c r="J95">
        <f t="shared" si="7"/>
        <v>-7.7832240163360371</v>
      </c>
      <c r="K95">
        <f t="shared" si="7"/>
        <v>-1.8791794750711528</v>
      </c>
      <c r="L95">
        <f t="shared" si="5"/>
        <v>2.3321981522959018E-2</v>
      </c>
      <c r="M95">
        <f t="shared" si="6"/>
        <v>-1.8173566772777185</v>
      </c>
      <c r="N95">
        <f t="shared" si="3"/>
        <v>-6.1822797793434248E-2</v>
      </c>
      <c r="O95">
        <f t="shared" si="4"/>
        <v>-9.4412908906647362E-3</v>
      </c>
    </row>
    <row r="96" spans="1:15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 (2)'!M6</f>
        <v>0.58710903653896707</v>
      </c>
      <c r="E96">
        <f t="shared" si="8"/>
        <v>0.63543784324147756</v>
      </c>
      <c r="F96">
        <f t="shared" si="9"/>
        <v>-4.8328806702510496E-2</v>
      </c>
      <c r="G96">
        <v>1</v>
      </c>
      <c r="H96">
        <f t="shared" si="7"/>
        <v>-0.35667494393873245</v>
      </c>
      <c r="I96">
        <f t="shared" si="7"/>
        <v>-4.9618451299268242</v>
      </c>
      <c r="J96">
        <f t="shared" si="7"/>
        <v>-5.6549923104867688</v>
      </c>
      <c r="K96">
        <f t="shared" si="7"/>
        <v>-0.53254472420798837</v>
      </c>
      <c r="L96">
        <f t="shared" si="5"/>
        <v>0.34469702078571418</v>
      </c>
      <c r="M96">
        <f t="shared" si="6"/>
        <v>-0.45344100078130456</v>
      </c>
      <c r="N96">
        <f t="shared" si="3"/>
        <v>-7.9103723426683814E-2</v>
      </c>
      <c r="O96">
        <f t="shared" si="4"/>
        <v>-4.6442510847685255E-2</v>
      </c>
    </row>
    <row r="97" spans="1:15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 (2)'!M7</f>
        <v>0.57255415434514823</v>
      </c>
      <c r="E97">
        <f t="shared" si="8"/>
        <v>0.58087805480485344</v>
      </c>
      <c r="F97">
        <f t="shared" si="9"/>
        <v>-8.3239004597052135E-3</v>
      </c>
      <c r="G97">
        <v>1</v>
      </c>
      <c r="H97">
        <f t="shared" ref="H97:K116" si="10">LN(A97)</f>
        <v>-0.35667494393873245</v>
      </c>
      <c r="I97">
        <f t="shared" si="10"/>
        <v>-4.9618451299268242</v>
      </c>
      <c r="J97">
        <f t="shared" si="10"/>
        <v>-5.8781358618009785</v>
      </c>
      <c r="K97">
        <f t="shared" si="10"/>
        <v>-0.55764795528473676</v>
      </c>
      <c r="L97">
        <f t="shared" si="5"/>
        <v>0.3278182596578878</v>
      </c>
      <c r="M97">
        <f t="shared" si="6"/>
        <v>-0.54321443261969593</v>
      </c>
      <c r="N97">
        <f t="shared" ref="N97:N116" si="11">K97-M97</f>
        <v>-1.4433522665040832E-2</v>
      </c>
      <c r="O97">
        <f t="shared" ref="O97:O116" si="12">SQRT(L97)*N97</f>
        <v>-8.2639733637039844E-3</v>
      </c>
    </row>
    <row r="98" spans="1:15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 (2)'!M8</f>
        <v>0.53473299714351885</v>
      </c>
      <c r="E98">
        <f t="shared" si="8"/>
        <v>0.5397956336400539</v>
      </c>
      <c r="F98">
        <f t="shared" si="9"/>
        <v>-5.0626364965350446E-3</v>
      </c>
      <c r="G98">
        <v>1</v>
      </c>
      <c r="H98">
        <f t="shared" si="10"/>
        <v>-0.35667494393873245</v>
      </c>
      <c r="I98">
        <f t="shared" si="10"/>
        <v>-4.9618451299268242</v>
      </c>
      <c r="J98">
        <f t="shared" si="10"/>
        <v>-6.0604574185949334</v>
      </c>
      <c r="K98">
        <f t="shared" si="10"/>
        <v>-0.62598772742317033</v>
      </c>
      <c r="L98">
        <f t="shared" ref="L98:L116" si="13">D98^2</f>
        <v>0.28593937823409055</v>
      </c>
      <c r="M98">
        <f t="shared" ref="M98:M116" si="14">MMULT(G98:H98,$R$2:$R$3)+J98*$R$4</f>
        <v>-0.61656466727856918</v>
      </c>
      <c r="N98">
        <f t="shared" si="11"/>
        <v>-9.4230601446011475E-3</v>
      </c>
      <c r="O98">
        <f t="shared" si="12"/>
        <v>-5.0388211933862113E-3</v>
      </c>
    </row>
    <row r="99" spans="1:15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 (2)'!M9</f>
        <v>0.50184896072774865</v>
      </c>
      <c r="E99">
        <f t="shared" si="8"/>
        <v>0.50733618567181948</v>
      </c>
      <c r="F99">
        <f t="shared" si="9"/>
        <v>-5.4872249440708343E-3</v>
      </c>
      <c r="G99">
        <v>1</v>
      </c>
      <c r="H99">
        <f t="shared" si="10"/>
        <v>-0.35667494393873245</v>
      </c>
      <c r="I99">
        <f t="shared" si="10"/>
        <v>-4.9618451299268242</v>
      </c>
      <c r="J99">
        <f t="shared" si="10"/>
        <v>-6.2146080984221914</v>
      </c>
      <c r="K99">
        <f t="shared" si="10"/>
        <v>-0.6894560796067104</v>
      </c>
      <c r="L99">
        <f t="shared" si="13"/>
        <v>0.2518523793835214</v>
      </c>
      <c r="M99">
        <f t="shared" si="14"/>
        <v>-0.67858140702664205</v>
      </c>
      <c r="N99">
        <f t="shared" si="11"/>
        <v>-1.0874672580068356E-2</v>
      </c>
      <c r="O99">
        <f t="shared" si="12"/>
        <v>-5.4574431325618497E-3</v>
      </c>
    </row>
    <row r="100" spans="1:15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 (2)'!M10</f>
        <v>0.47138056119783484</v>
      </c>
      <c r="E100">
        <f t="shared" si="8"/>
        <v>0.48080055062022192</v>
      </c>
      <c r="F100">
        <f t="shared" si="9"/>
        <v>-9.4199894223870873E-3</v>
      </c>
      <c r="G100">
        <v>1</v>
      </c>
      <c r="H100">
        <f t="shared" si="10"/>
        <v>-0.35667494393873245</v>
      </c>
      <c r="I100">
        <f t="shared" si="10"/>
        <v>-4.9618451299268242</v>
      </c>
      <c r="J100">
        <f t="shared" si="10"/>
        <v>-6.3481394910467142</v>
      </c>
      <c r="K100">
        <f t="shared" si="10"/>
        <v>-0.75208952565229248</v>
      </c>
      <c r="L100">
        <f t="shared" si="13"/>
        <v>0.2221996334751857</v>
      </c>
      <c r="M100">
        <f t="shared" si="14"/>
        <v>-0.73230275054502725</v>
      </c>
      <c r="N100">
        <f t="shared" si="11"/>
        <v>-1.9786775107265231E-2</v>
      </c>
      <c r="O100">
        <f t="shared" si="12"/>
        <v>-9.3271011543580324E-3</v>
      </c>
    </row>
    <row r="101" spans="1:15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 (2)'!M11</f>
        <v>0.45429954517738003</v>
      </c>
      <c r="E101">
        <f t="shared" si="8"/>
        <v>0.45854890324204067</v>
      </c>
      <c r="F101">
        <f t="shared" si="9"/>
        <v>-4.2493580646606466E-3</v>
      </c>
      <c r="G101">
        <v>1</v>
      </c>
      <c r="H101">
        <f t="shared" si="10"/>
        <v>-0.35667494393873245</v>
      </c>
      <c r="I101">
        <f t="shared" si="10"/>
        <v>-4.9618451299268242</v>
      </c>
      <c r="J101">
        <f t="shared" si="10"/>
        <v>-6.465922526703098</v>
      </c>
      <c r="K101">
        <f t="shared" si="10"/>
        <v>-0.78899850736766575</v>
      </c>
      <c r="L101">
        <f t="shared" si="13"/>
        <v>0.20638807674837437</v>
      </c>
      <c r="M101">
        <f t="shared" si="14"/>
        <v>-0.7796883337758338</v>
      </c>
      <c r="N101">
        <f t="shared" si="11"/>
        <v>-9.3101735918319495E-3</v>
      </c>
      <c r="O101">
        <f t="shared" si="12"/>
        <v>-4.2296076282917093E-3</v>
      </c>
    </row>
    <row r="102" spans="1:15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 (2)'!M12</f>
        <v>0.44088536340653617</v>
      </c>
      <c r="E102">
        <f t="shared" si="8"/>
        <v>0.43951818665487191</v>
      </c>
      <c r="F102">
        <f t="shared" si="9"/>
        <v>1.3671767516642563E-3</v>
      </c>
      <c r="G102">
        <v>1</v>
      </c>
      <c r="H102">
        <f t="shared" si="10"/>
        <v>-0.35667494393873245</v>
      </c>
      <c r="I102">
        <f t="shared" si="10"/>
        <v>-4.9618451299268242</v>
      </c>
      <c r="J102">
        <f t="shared" si="10"/>
        <v>-6.5712830423609239</v>
      </c>
      <c r="K102">
        <f t="shared" si="10"/>
        <v>-0.8189703842513032</v>
      </c>
      <c r="L102">
        <f t="shared" si="13"/>
        <v>0.19437990366611346</v>
      </c>
      <c r="M102">
        <f t="shared" si="14"/>
        <v>-0.82207618238341862</v>
      </c>
      <c r="N102">
        <f t="shared" si="11"/>
        <v>3.1057981321154227E-3</v>
      </c>
      <c r="O102">
        <f t="shared" si="12"/>
        <v>1.3693009381450494E-3</v>
      </c>
    </row>
    <row r="103" spans="1:15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 (2)'!M13</f>
        <v>0.42573957343085178</v>
      </c>
      <c r="E103">
        <f t="shared" si="8"/>
        <v>0.42298411424602389</v>
      </c>
      <c r="F103">
        <f t="shared" si="9"/>
        <v>2.7554591848278909E-3</v>
      </c>
      <c r="G103">
        <v>1</v>
      </c>
      <c r="H103">
        <f t="shared" si="10"/>
        <v>-0.35667494393873245</v>
      </c>
      <c r="I103">
        <f t="shared" si="10"/>
        <v>-4.9618451299268242</v>
      </c>
      <c r="J103">
        <f t="shared" si="10"/>
        <v>-6.6665932221652495</v>
      </c>
      <c r="K103">
        <f t="shared" si="10"/>
        <v>-0.85392744962565303</v>
      </c>
      <c r="L103">
        <f t="shared" si="13"/>
        <v>0.18125418438508364</v>
      </c>
      <c r="M103">
        <f t="shared" si="14"/>
        <v>-0.86042065561500358</v>
      </c>
      <c r="N103">
        <f t="shared" si="11"/>
        <v>6.4932059893505478E-3</v>
      </c>
      <c r="O103">
        <f t="shared" si="12"/>
        <v>2.7644147481047541E-3</v>
      </c>
    </row>
    <row r="104" spans="1:15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 (2)'!M14</f>
        <v>0.41997843669902463</v>
      </c>
      <c r="E104">
        <f t="shared" si="8"/>
        <v>0.40843339854076338</v>
      </c>
      <c r="F104">
        <f t="shared" si="9"/>
        <v>1.1545038158261245E-2</v>
      </c>
      <c r="G104">
        <v>1</v>
      </c>
      <c r="H104">
        <f t="shared" si="10"/>
        <v>-0.35667494393873245</v>
      </c>
      <c r="I104">
        <f t="shared" si="10"/>
        <v>-4.9618451299268242</v>
      </c>
      <c r="J104">
        <f t="shared" si="10"/>
        <v>-6.7536045991548788</v>
      </c>
      <c r="K104">
        <f t="shared" si="10"/>
        <v>-0.86755191021552569</v>
      </c>
      <c r="L104">
        <f t="shared" si="13"/>
        <v>0.17638188729215665</v>
      </c>
      <c r="M104">
        <f t="shared" si="14"/>
        <v>-0.89542641704229187</v>
      </c>
      <c r="N104">
        <f t="shared" si="11"/>
        <v>2.7874506826766177E-2</v>
      </c>
      <c r="O104">
        <f t="shared" si="12"/>
        <v>1.1706691800861549E-2</v>
      </c>
    </row>
    <row r="105" spans="1:15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 (2)'!M15</f>
        <v>0.41719765820598548</v>
      </c>
      <c r="E105">
        <f t="shared" si="8"/>
        <v>0.39549046691351053</v>
      </c>
      <c r="F105">
        <f t="shared" si="9"/>
        <v>2.1707191292474948E-2</v>
      </c>
      <c r="G105">
        <v>1</v>
      </c>
      <c r="H105">
        <f t="shared" si="10"/>
        <v>-0.35667494393873245</v>
      </c>
      <c r="I105">
        <f t="shared" si="10"/>
        <v>-4.9618451299268242</v>
      </c>
      <c r="J105">
        <f t="shared" si="10"/>
        <v>-6.8336473068284151</v>
      </c>
      <c r="K105">
        <f t="shared" si="10"/>
        <v>-0.87419516899211347</v>
      </c>
      <c r="L105">
        <f t="shared" si="13"/>
        <v>0.17405388601255828</v>
      </c>
      <c r="M105">
        <f t="shared" si="14"/>
        <v>-0.92762859594986091</v>
      </c>
      <c r="N105">
        <f t="shared" si="11"/>
        <v>5.3433426957747443E-2</v>
      </c>
      <c r="O105">
        <f t="shared" si="12"/>
        <v>2.2292300596692807E-2</v>
      </c>
    </row>
    <row r="106" spans="1:15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 (2)'!M16</f>
        <v>0.4108757158489173</v>
      </c>
      <c r="E106">
        <f t="shared" si="8"/>
        <v>0.38387313568901998</v>
      </c>
      <c r="F106">
        <f t="shared" si="9"/>
        <v>2.7002580159897316E-2</v>
      </c>
      <c r="G106">
        <v>1</v>
      </c>
      <c r="H106">
        <f t="shared" si="10"/>
        <v>-0.35667494393873245</v>
      </c>
      <c r="I106">
        <f t="shared" si="10"/>
        <v>-4.9618451299268242</v>
      </c>
      <c r="J106">
        <f t="shared" si="10"/>
        <v>-6.9077552789821368</v>
      </c>
      <c r="K106">
        <f t="shared" si="10"/>
        <v>-0.88946450474452887</v>
      </c>
      <c r="L106">
        <f t="shared" si="13"/>
        <v>0.16881885387436024</v>
      </c>
      <c r="M106">
        <f t="shared" si="14"/>
        <v>-0.95744315679036474</v>
      </c>
      <c r="N106">
        <f t="shared" si="11"/>
        <v>6.7978652045835863E-2</v>
      </c>
      <c r="O106">
        <f t="shared" si="12"/>
        <v>2.7930777321777275E-2</v>
      </c>
    </row>
    <row r="107" spans="1:15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 (2)'!M17</f>
        <v>0.4005452920012012</v>
      </c>
      <c r="E107">
        <f t="shared" si="8"/>
        <v>0.37336460298215968</v>
      </c>
      <c r="F107">
        <f t="shared" si="9"/>
        <v>2.7180689019041526E-2</v>
      </c>
      <c r="G107">
        <v>1</v>
      </c>
      <c r="H107">
        <f t="shared" si="10"/>
        <v>-0.35667494393873245</v>
      </c>
      <c r="I107">
        <f t="shared" si="10"/>
        <v>-4.9618451299268242</v>
      </c>
      <c r="J107">
        <f t="shared" si="10"/>
        <v>-6.9767481504690885</v>
      </c>
      <c r="K107">
        <f t="shared" si="10"/>
        <v>-0.91492843022556136</v>
      </c>
      <c r="L107">
        <f t="shared" si="13"/>
        <v>0.16043653094432753</v>
      </c>
      <c r="M107">
        <f t="shared" si="14"/>
        <v>-0.98519984888068324</v>
      </c>
      <c r="N107">
        <f t="shared" si="11"/>
        <v>7.0271418655121876E-2</v>
      </c>
      <c r="O107">
        <f t="shared" si="12"/>
        <v>2.8146885904554449E-2</v>
      </c>
    </row>
    <row r="108" spans="1:15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 (2)'!M18</f>
        <v>0.38673831379635693</v>
      </c>
      <c r="E108">
        <f t="shared" si="8"/>
        <v>0.36379509331310039</v>
      </c>
      <c r="F108">
        <f t="shared" si="9"/>
        <v>2.2943220483256532E-2</v>
      </c>
      <c r="G108">
        <v>1</v>
      </c>
      <c r="H108">
        <f t="shared" si="10"/>
        <v>-0.35667494393873245</v>
      </c>
      <c r="I108">
        <f t="shared" si="10"/>
        <v>-4.9618451299268242</v>
      </c>
      <c r="J108">
        <f t="shared" si="10"/>
        <v>-7.0412866716066596</v>
      </c>
      <c r="K108">
        <f t="shared" si="10"/>
        <v>-0.950007006413782</v>
      </c>
      <c r="L108">
        <f t="shared" si="13"/>
        <v>0.14956652335804943</v>
      </c>
      <c r="M108">
        <f t="shared" si="14"/>
        <v>-1.0111645003087499</v>
      </c>
      <c r="N108">
        <f t="shared" si="11"/>
        <v>6.115749389496794E-2</v>
      </c>
      <c r="O108">
        <f t="shared" si="12"/>
        <v>2.3651946064950895E-2</v>
      </c>
    </row>
    <row r="109" spans="1:15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 (2)'!M19</f>
        <v>0.36957066230073937</v>
      </c>
      <c r="E109">
        <f t="shared" si="8"/>
        <v>0.35502944784920293</v>
      </c>
      <c r="F109">
        <f t="shared" si="9"/>
        <v>1.4541214451536444E-2</v>
      </c>
      <c r="G109">
        <v>1</v>
      </c>
      <c r="H109">
        <f t="shared" si="10"/>
        <v>-0.35667494393873245</v>
      </c>
      <c r="I109">
        <f t="shared" si="10"/>
        <v>-4.9618451299268242</v>
      </c>
      <c r="J109">
        <f t="shared" si="10"/>
        <v>-7.101911293423095</v>
      </c>
      <c r="K109">
        <f t="shared" si="10"/>
        <v>-0.99541331925705911</v>
      </c>
      <c r="L109">
        <f t="shared" si="13"/>
        <v>0.13658247443340715</v>
      </c>
      <c r="M109">
        <f t="shared" si="14"/>
        <v>-1.0355545412591267</v>
      </c>
      <c r="N109">
        <f t="shared" si="11"/>
        <v>4.01412220020676E-2</v>
      </c>
      <c r="O109">
        <f t="shared" si="12"/>
        <v>1.4835018000865135E-2</v>
      </c>
    </row>
    <row r="110" spans="1:15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 (2)'!M20</f>
        <v>0.36377868921334572</v>
      </c>
      <c r="E110">
        <f t="shared" si="8"/>
        <v>0.34695850665804512</v>
      </c>
      <c r="F110">
        <f t="shared" si="9"/>
        <v>1.68201825553006E-2</v>
      </c>
      <c r="G110">
        <v>1</v>
      </c>
      <c r="H110">
        <f t="shared" si="10"/>
        <v>-0.35667494393873245</v>
      </c>
      <c r="I110">
        <f t="shared" si="10"/>
        <v>-4.9618451299268242</v>
      </c>
      <c r="J110">
        <f t="shared" si="10"/>
        <v>-7.1590697072630434</v>
      </c>
      <c r="K110">
        <f t="shared" si="10"/>
        <v>-1.0112095929169538</v>
      </c>
      <c r="L110">
        <f t="shared" si="13"/>
        <v>0.13233493472577998</v>
      </c>
      <c r="M110">
        <f t="shared" si="14"/>
        <v>-1.0585500835395565</v>
      </c>
      <c r="N110">
        <f t="shared" si="11"/>
        <v>4.7340490622602704E-2</v>
      </c>
      <c r="O110">
        <f t="shared" si="12"/>
        <v>1.7221461625407098E-2</v>
      </c>
    </row>
    <row r="111" spans="1:15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 (2)'!M21</f>
        <v>0.35369740353996748</v>
      </c>
      <c r="E111">
        <f t="shared" si="8"/>
        <v>0.3394929831035885</v>
      </c>
      <c r="F111">
        <f t="shared" si="9"/>
        <v>1.4204420436378984E-2</v>
      </c>
      <c r="G111">
        <v>1</v>
      </c>
      <c r="H111">
        <f t="shared" si="10"/>
        <v>-0.35667494393873245</v>
      </c>
      <c r="I111">
        <f t="shared" si="10"/>
        <v>-4.9618451299268242</v>
      </c>
      <c r="J111">
        <f t="shared" si="10"/>
        <v>-7.2131369285333191</v>
      </c>
      <c r="K111">
        <f t="shared" si="10"/>
        <v>-1.0393135236515691</v>
      </c>
      <c r="L111">
        <f t="shared" si="13"/>
        <v>0.12510185327091461</v>
      </c>
      <c r="M111">
        <f t="shared" si="14"/>
        <v>-1.080302000522197</v>
      </c>
      <c r="N111">
        <f t="shared" si="11"/>
        <v>4.0988476870627899E-2</v>
      </c>
      <c r="O111">
        <f t="shared" si="12"/>
        <v>1.4497517844199099E-2</v>
      </c>
    </row>
    <row r="112" spans="1:15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 (2)'!M22</f>
        <v>0.33410089957753647</v>
      </c>
      <c r="E112">
        <f t="shared" si="8"/>
        <v>0.33255901957818768</v>
      </c>
      <c r="F112">
        <f t="shared" si="9"/>
        <v>1.5418799993487942E-3</v>
      </c>
      <c r="G112">
        <v>1</v>
      </c>
      <c r="H112">
        <f t="shared" si="10"/>
        <v>-0.35667494393873245</v>
      </c>
      <c r="I112">
        <f t="shared" si="10"/>
        <v>-4.9618451299268242</v>
      </c>
      <c r="J112">
        <f t="shared" si="10"/>
        <v>-7.2644302229208693</v>
      </c>
      <c r="K112">
        <f t="shared" si="10"/>
        <v>-1.0963122370832832</v>
      </c>
      <c r="L112">
        <f t="shared" si="13"/>
        <v>0.11162341109851912</v>
      </c>
      <c r="M112">
        <f t="shared" si="14"/>
        <v>-1.1009379321471413</v>
      </c>
      <c r="N112">
        <f t="shared" si="11"/>
        <v>4.6256950638581262E-3</v>
      </c>
      <c r="O112">
        <f t="shared" si="12"/>
        <v>1.5454488820063699E-3</v>
      </c>
    </row>
    <row r="113" spans="1:15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 (2)'!M23</f>
        <v>0.32435783488346553</v>
      </c>
      <c r="E113">
        <f t="shared" si="8"/>
        <v>0.32609490404225794</v>
      </c>
      <c r="F113">
        <f t="shared" si="9"/>
        <v>-1.7370691587924036E-3</v>
      </c>
      <c r="G113">
        <v>1</v>
      </c>
      <c r="H113">
        <f t="shared" si="10"/>
        <v>-0.35667494393873245</v>
      </c>
      <c r="I113">
        <f t="shared" si="10"/>
        <v>-4.9618451299268242</v>
      </c>
      <c r="J113">
        <f t="shared" si="10"/>
        <v>-7.3132203870903014</v>
      </c>
      <c r="K113">
        <f t="shared" si="10"/>
        <v>-1.1259079439697854</v>
      </c>
      <c r="L113">
        <f t="shared" si="13"/>
        <v>0.10520800505028949</v>
      </c>
      <c r="M113">
        <f t="shared" si="14"/>
        <v>-1.1205668232876294</v>
      </c>
      <c r="N113">
        <f t="shared" si="11"/>
        <v>-5.3411206821560864E-3</v>
      </c>
      <c r="O113">
        <f t="shared" si="12"/>
        <v>-1.7324343403154468E-3</v>
      </c>
    </row>
    <row r="114" spans="1:15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 (2)'!M24</f>
        <v>0.32392588117255561</v>
      </c>
      <c r="E114">
        <f t="shared" si="8"/>
        <v>0.32004860458997036</v>
      </c>
      <c r="F114">
        <f t="shared" si="9"/>
        <v>3.8772765825852429E-3</v>
      </c>
      <c r="G114">
        <v>1</v>
      </c>
      <c r="H114">
        <f t="shared" si="10"/>
        <v>-0.35667494393873245</v>
      </c>
      <c r="I114">
        <f t="shared" si="10"/>
        <v>-4.9618451299268242</v>
      </c>
      <c r="J114">
        <f t="shared" si="10"/>
        <v>-7.359740402725194</v>
      </c>
      <c r="K114">
        <f t="shared" si="10"/>
        <v>-1.1272405511728825</v>
      </c>
      <c r="L114">
        <f t="shared" si="13"/>
        <v>0.10492797649341662</v>
      </c>
      <c r="M114">
        <f t="shared" si="14"/>
        <v>-1.1392824053787258</v>
      </c>
      <c r="N114">
        <f t="shared" si="11"/>
        <v>1.2041854205843361E-2</v>
      </c>
      <c r="O114">
        <f t="shared" si="12"/>
        <v>3.9006682345792557E-3</v>
      </c>
    </row>
    <row r="115" spans="1:15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 (2)'!M25</f>
        <v>0.3087201316166035</v>
      </c>
      <c r="E115">
        <f t="shared" si="8"/>
        <v>0.31437589114234715</v>
      </c>
      <c r="F115">
        <f t="shared" si="9"/>
        <v>-5.6557595257436533E-3</v>
      </c>
      <c r="G115">
        <v>1</v>
      </c>
      <c r="H115">
        <f t="shared" si="10"/>
        <v>-0.35667494393873245</v>
      </c>
      <c r="I115">
        <f t="shared" si="10"/>
        <v>-4.9618451299268242</v>
      </c>
      <c r="J115">
        <f t="shared" si="10"/>
        <v>-7.4041921652960285</v>
      </c>
      <c r="K115">
        <f t="shared" si="10"/>
        <v>-1.1753201354228455</v>
      </c>
      <c r="L115">
        <f t="shared" si="13"/>
        <v>9.530811966537299E-2</v>
      </c>
      <c r="M115">
        <f t="shared" si="14"/>
        <v>-1.1571659034845259</v>
      </c>
      <c r="N115">
        <f t="shared" si="11"/>
        <v>-1.8154231938319665E-2</v>
      </c>
      <c r="O115">
        <f t="shared" si="12"/>
        <v>-5.6045768733963934E-3</v>
      </c>
    </row>
    <row r="116" spans="1:15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 (2)'!M26</f>
        <v>0.29725402437201626</v>
      </c>
      <c r="E116">
        <f t="shared" si="8"/>
        <v>0.30903888554755404</v>
      </c>
      <c r="F116">
        <f t="shared" si="9"/>
        <v>-1.1784861175537786E-2</v>
      </c>
      <c r="G116">
        <v>1</v>
      </c>
      <c r="H116">
        <f t="shared" si="10"/>
        <v>-0.35667494393873245</v>
      </c>
      <c r="I116">
        <f t="shared" si="10"/>
        <v>-4.9618451299268242</v>
      </c>
      <c r="J116">
        <f t="shared" si="10"/>
        <v>-7.4467517797148242</v>
      </c>
      <c r="K116">
        <f t="shared" si="10"/>
        <v>-1.2131682048249577</v>
      </c>
      <c r="L116">
        <f t="shared" si="13"/>
        <v>8.8359955005359231E-2</v>
      </c>
      <c r="M116">
        <f t="shared" si="14"/>
        <v>-1.1742881668060146</v>
      </c>
      <c r="N116">
        <f t="shared" si="11"/>
        <v>-3.888003801894313E-2</v>
      </c>
      <c r="O116">
        <f t="shared" si="12"/>
        <v>-1.1557247768867841E-2</v>
      </c>
    </row>
    <row r="117" spans="1:15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 (2)'!N6</f>
        <v>2.8004859637191196E-2</v>
      </c>
      <c r="E117">
        <f t="shared" si="8"/>
        <v>6.5892295451678337E-2</v>
      </c>
      <c r="F117">
        <f t="shared" si="9"/>
        <v>-3.7887435814487141E-2</v>
      </c>
    </row>
    <row r="118" spans="1:15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 (2)'!N7</f>
        <v>2.6278195241782324E-2</v>
      </c>
      <c r="E118">
        <f t="shared" si="8"/>
        <v>6.3306704919190548E-2</v>
      </c>
      <c r="F118">
        <f t="shared" si="9"/>
        <v>-3.7028509677408228E-2</v>
      </c>
    </row>
    <row r="119" spans="1:15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 (2)'!N8</f>
        <v>2.7426065642070049E-2</v>
      </c>
      <c r="E119">
        <f t="shared" si="8"/>
        <v>6.1034938841574835E-2</v>
      </c>
      <c r="F119">
        <f t="shared" si="9"/>
        <v>-3.3608873199504785E-2</v>
      </c>
    </row>
    <row r="120" spans="1:15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 (2)'!N9</f>
        <v>1.8987692856941882E-2</v>
      </c>
      <c r="E120">
        <f t="shared" si="8"/>
        <v>5.9017176631082191E-2</v>
      </c>
      <c r="F120">
        <f t="shared" si="9"/>
        <v>-4.0029483774140312E-2</v>
      </c>
    </row>
    <row r="121" spans="1:15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 (2)'!N10</f>
        <v>1.6236380287964113E-2</v>
      </c>
      <c r="E121">
        <f t="shared" si="8"/>
        <v>5.7208539692835729E-2</v>
      </c>
      <c r="F121">
        <f t="shared" si="9"/>
        <v>-4.0972159404871616E-2</v>
      </c>
    </row>
    <row r="122" spans="1:15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 (2)'!N11</f>
        <v>2.0125805841086718E-2</v>
      </c>
      <c r="E122">
        <f t="shared" si="8"/>
        <v>5.5574595231900323E-2</v>
      </c>
      <c r="F122">
        <f t="shared" si="9"/>
        <v>-3.5448789390813605E-2</v>
      </c>
    </row>
    <row r="123" spans="1:15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 (2)'!N12</f>
        <v>1.7037683197331583E-2</v>
      </c>
      <c r="E123">
        <f t="shared" si="8"/>
        <v>5.4088413660165716E-2</v>
      </c>
      <c r="F123">
        <f t="shared" si="9"/>
        <v>-3.7050730462834136E-2</v>
      </c>
    </row>
    <row r="124" spans="1:15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 (2)'!N13</f>
        <v>2.5474781544432928E-2</v>
      </c>
      <c r="E124">
        <f t="shared" si="8"/>
        <v>5.2728581738366843E-2</v>
      </c>
      <c r="F124">
        <f t="shared" si="9"/>
        <v>-2.7253800193933916E-2</v>
      </c>
    </row>
    <row r="125" spans="1:15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 (2)'!N14</f>
        <v>1.8278547747389344E-2</v>
      </c>
      <c r="E125">
        <f t="shared" si="8"/>
        <v>5.1477824499403052E-2</v>
      </c>
      <c r="F125">
        <f t="shared" si="9"/>
        <v>-3.3199276752013708E-2</v>
      </c>
    </row>
    <row r="126" spans="1:15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 (2)'!N15</f>
        <v>1.8959456089409996E-2</v>
      </c>
      <c r="E126">
        <f t="shared" si="8"/>
        <v>5.032202679797089E-2</v>
      </c>
      <c r="F126">
        <f t="shared" si="9"/>
        <v>-3.1362570708560897E-2</v>
      </c>
    </row>
    <row r="127" spans="1:15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 (2)'!N16</f>
        <v>1.552556247850137E-2</v>
      </c>
      <c r="E127">
        <f t="shared" si="8"/>
        <v>4.9249524173386357E-2</v>
      </c>
      <c r="F127">
        <f t="shared" si="9"/>
        <v>-3.3723961694884987E-2</v>
      </c>
    </row>
    <row r="128" spans="1:15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 (2)'!N17</f>
        <v>2.267707146604098E-2</v>
      </c>
      <c r="E128">
        <f t="shared" si="8"/>
        <v>4.8250579456121635E-2</v>
      </c>
      <c r="F128">
        <f t="shared" si="9"/>
        <v>-2.5573507990080655E-2</v>
      </c>
    </row>
    <row r="129" spans="1:6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 (2)'!N18</f>
        <v>1.6196554099625771E-2</v>
      </c>
      <c r="E129">
        <f t="shared" si="8"/>
        <v>4.7316990141002872E-2</v>
      </c>
      <c r="F129">
        <f t="shared" si="9"/>
        <v>-3.1120436041377101E-2</v>
      </c>
    </row>
    <row r="130" spans="1:6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 (2)'!N19</f>
        <v>2.3197480269058122E-2</v>
      </c>
      <c r="E130">
        <f t="shared" ref="E130:E193" si="15">EXP($R$2+($R$3-0.42)*LN(A130)+0.42*LN(B130*100)+$R$4*LN(C130))</f>
        <v>4.6441789529757714E-2</v>
      </c>
      <c r="F130">
        <f t="shared" si="9"/>
        <v>-2.3244309260699592E-2</v>
      </c>
    </row>
    <row r="131" spans="1:6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 (2)'!N20</f>
        <v>1.7124942375980889E-2</v>
      </c>
      <c r="E131">
        <f t="shared" si="15"/>
        <v>4.5619016233903777E-2</v>
      </c>
      <c r="F131">
        <f t="shared" ref="F131:F194" si="16">D131-E131</f>
        <v>-2.8494073857922887E-2</v>
      </c>
    </row>
    <row r="132" spans="1:6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 (2)'!N21</f>
        <v>1.9113941873974433E-2</v>
      </c>
      <c r="E132">
        <f t="shared" si="15"/>
        <v>4.4843534264922935E-2</v>
      </c>
      <c r="F132">
        <f t="shared" si="16"/>
        <v>-2.5729592390948502E-2</v>
      </c>
    </row>
    <row r="133" spans="1:6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 (2)'!N22</f>
        <v>2.4583949363680871E-2</v>
      </c>
      <c r="E133">
        <f t="shared" si="15"/>
        <v>4.4110891071764344E-2</v>
      </c>
      <c r="F133">
        <f t="shared" si="16"/>
        <v>-1.9526941708083473E-2</v>
      </c>
    </row>
    <row r="134" spans="1:6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 (2)'!N23</f>
        <v>2.0653343531816411E-2</v>
      </c>
      <c r="E134">
        <f t="shared" si="15"/>
        <v>4.3417204399429671E-2</v>
      </c>
      <c r="F134">
        <f t="shared" si="16"/>
        <v>-2.2763860867613259E-2</v>
      </c>
    </row>
    <row r="135" spans="1:6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 (2)'!N24</f>
        <v>2.249335325923621E-2</v>
      </c>
      <c r="E135">
        <f t="shared" si="15"/>
        <v>4.2759071287668746E-2</v>
      </c>
      <c r="F135">
        <f t="shared" si="16"/>
        <v>-2.0265718028432536E-2</v>
      </c>
    </row>
    <row r="136" spans="1:6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 (2)'!N25</f>
        <v>2.9369742937734554E-2</v>
      </c>
      <c r="E136">
        <f t="shared" si="15"/>
        <v>4.213349425647428E-2</v>
      </c>
      <c r="F136">
        <f t="shared" si="16"/>
        <v>-1.2763751318739726E-2</v>
      </c>
    </row>
    <row r="137" spans="1:6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 (2)'!N26</f>
        <v>2.9115731508512602E-2</v>
      </c>
      <c r="E137">
        <f t="shared" si="15"/>
        <v>4.1537820962798511E-2</v>
      </c>
      <c r="F137">
        <f t="shared" si="16"/>
        <v>-1.2422089454285908E-2</v>
      </c>
    </row>
    <row r="138" spans="1:6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 (2)'!N6</f>
        <v>0.10826993019013476</v>
      </c>
      <c r="E138">
        <f t="shared" si="15"/>
        <v>0.19201314360123931</v>
      </c>
      <c r="F138">
        <f t="shared" si="16"/>
        <v>-8.374321341110455E-2</v>
      </c>
    </row>
    <row r="139" spans="1:6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 (2)'!N7</f>
        <v>0.10737863011710809</v>
      </c>
      <c r="E139">
        <f t="shared" si="15"/>
        <v>0.18447861528035747</v>
      </c>
      <c r="F139">
        <f t="shared" si="16"/>
        <v>-7.7099985163249382E-2</v>
      </c>
    </row>
    <row r="140" spans="1:6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 (2)'!N8</f>
        <v>0.10692957080635472</v>
      </c>
      <c r="E140">
        <f t="shared" si="15"/>
        <v>0.17785858568358098</v>
      </c>
      <c r="F140">
        <f t="shared" si="16"/>
        <v>-7.0929014877226262E-2</v>
      </c>
    </row>
    <row r="141" spans="1:6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 (2)'!N9</f>
        <v>0.10616756585073449</v>
      </c>
      <c r="E141">
        <f t="shared" si="15"/>
        <v>0.17197873489949958</v>
      </c>
      <c r="F141">
        <f t="shared" si="16"/>
        <v>-6.5811169048765092E-2</v>
      </c>
    </row>
    <row r="142" spans="1:6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 (2)'!N10</f>
        <v>0.10360121858503943</v>
      </c>
      <c r="E142">
        <f t="shared" si="15"/>
        <v>0.16670828466301169</v>
      </c>
      <c r="F142">
        <f t="shared" si="16"/>
        <v>-6.3107066077972257E-2</v>
      </c>
    </row>
    <row r="143" spans="1:6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 (2)'!N11</f>
        <v>0.10173891861288334</v>
      </c>
      <c r="E143">
        <f t="shared" si="15"/>
        <v>0.16194689624478431</v>
      </c>
      <c r="F143">
        <f t="shared" si="16"/>
        <v>-6.0207977631900972E-2</v>
      </c>
    </row>
    <row r="144" spans="1:6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 (2)'!N12</f>
        <v>9.7718998328266277E-2</v>
      </c>
      <c r="E144">
        <f t="shared" si="15"/>
        <v>0.15761609560117548</v>
      </c>
      <c r="F144">
        <f t="shared" si="16"/>
        <v>-5.9897097272909205E-2</v>
      </c>
    </row>
    <row r="145" spans="1:6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 (2)'!N13</f>
        <v>9.5213760695176217E-2</v>
      </c>
      <c r="E145">
        <f t="shared" si="15"/>
        <v>0.15365348357978373</v>
      </c>
      <c r="F145">
        <f t="shared" si="16"/>
        <v>-5.8439722884607512E-2</v>
      </c>
    </row>
    <row r="146" spans="1:6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 (2)'!N14</f>
        <v>9.2187161407071644E-2</v>
      </c>
      <c r="E146">
        <f t="shared" si="15"/>
        <v>0.1500087201413699</v>
      </c>
      <c r="F146">
        <f t="shared" si="16"/>
        <v>-5.7821558734298256E-2</v>
      </c>
    </row>
    <row r="147" spans="1:6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 (2)'!N15</f>
        <v>8.9822475928973189E-2</v>
      </c>
      <c r="E147">
        <f t="shared" si="15"/>
        <v>0.14664067311101828</v>
      </c>
      <c r="F147">
        <f t="shared" si="16"/>
        <v>-5.6818197182045088E-2</v>
      </c>
    </row>
    <row r="148" spans="1:6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 (2)'!N16</f>
        <v>8.6277345326732688E-2</v>
      </c>
      <c r="E148">
        <f t="shared" si="15"/>
        <v>0.14351535172017255</v>
      </c>
      <c r="F148">
        <f t="shared" si="16"/>
        <v>-5.7238006393439858E-2</v>
      </c>
    </row>
    <row r="149" spans="1:6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 (2)'!N17</f>
        <v>8.3845825208343008E-2</v>
      </c>
      <c r="E149">
        <f t="shared" si="15"/>
        <v>0.14060438141429643</v>
      </c>
      <c r="F149">
        <f t="shared" si="16"/>
        <v>-5.6758556205953423E-2</v>
      </c>
    </row>
    <row r="150" spans="1:6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 (2)'!N18</f>
        <v>7.7909313867444971E-2</v>
      </c>
      <c r="E150">
        <f t="shared" si="15"/>
        <v>0.13788385972052811</v>
      </c>
      <c r="F150">
        <f t="shared" si="16"/>
        <v>-5.9974545853083136E-2</v>
      </c>
    </row>
    <row r="151" spans="1:6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 (2)'!N19</f>
        <v>7.5675338677192214E-2</v>
      </c>
      <c r="E151">
        <f t="shared" si="15"/>
        <v>0.13533348536348139</v>
      </c>
      <c r="F151">
        <f t="shared" si="16"/>
        <v>-5.9658146686289173E-2</v>
      </c>
    </row>
    <row r="152" spans="1:6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 (2)'!N20</f>
        <v>7.3947994504199685E-2</v>
      </c>
      <c r="E152">
        <f t="shared" si="15"/>
        <v>0.13293588658618694</v>
      </c>
      <c r="F152">
        <f t="shared" si="16"/>
        <v>-5.898789208198725E-2</v>
      </c>
    </row>
    <row r="153" spans="1:6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 (2)'!N21</f>
        <v>7.1367817163757133E-2</v>
      </c>
      <c r="E153">
        <f t="shared" si="15"/>
        <v>0.13067609688468404</v>
      </c>
      <c r="F153">
        <f t="shared" si="16"/>
        <v>-5.9308279720926907E-2</v>
      </c>
    </row>
    <row r="154" spans="1:6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 (2)'!N22</f>
        <v>6.8111895938561068E-2</v>
      </c>
      <c r="E154">
        <f t="shared" si="15"/>
        <v>0.12854114132285208</v>
      </c>
      <c r="F154">
        <f t="shared" si="16"/>
        <v>-6.0429245384291008E-2</v>
      </c>
    </row>
    <row r="155" spans="1:6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 (2)'!N23</f>
        <v>6.5465848846763236E-2</v>
      </c>
      <c r="E155">
        <f t="shared" si="15"/>
        <v>0.12651970683318639</v>
      </c>
      <c r="F155">
        <f t="shared" si="16"/>
        <v>-6.1053857986423155E-2</v>
      </c>
    </row>
    <row r="156" spans="1:6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 (2)'!N24</f>
        <v>6.3875454576735005E-2</v>
      </c>
      <c r="E156">
        <f t="shared" si="15"/>
        <v>0.12460187703486124</v>
      </c>
      <c r="F156">
        <f t="shared" si="16"/>
        <v>-6.0726422458126234E-2</v>
      </c>
    </row>
    <row r="157" spans="1:6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 (2)'!N25</f>
        <v>6.3939072920573298E-2</v>
      </c>
      <c r="E157">
        <f t="shared" si="15"/>
        <v>0.12277891713490646</v>
      </c>
      <c r="F157">
        <f t="shared" si="16"/>
        <v>-5.8839844214333165E-2</v>
      </c>
    </row>
    <row r="158" spans="1:6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 (2)'!N26</f>
        <v>6.3118981651013775E-2</v>
      </c>
      <c r="E158">
        <f t="shared" si="15"/>
        <v>0.12104309808513808</v>
      </c>
      <c r="F158">
        <f t="shared" si="16"/>
        <v>-5.7924116434124304E-2</v>
      </c>
    </row>
    <row r="159" spans="1:6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 (2)'!N6</f>
        <v>0.2081383503781358</v>
      </c>
      <c r="E159">
        <f t="shared" si="15"/>
        <v>0.379647775791986</v>
      </c>
      <c r="F159">
        <f t="shared" si="16"/>
        <v>-0.1715094254138502</v>
      </c>
    </row>
    <row r="160" spans="1:6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 (2)'!N7</f>
        <v>0.20704835288797357</v>
      </c>
      <c r="E160">
        <f t="shared" si="15"/>
        <v>0.3647505304002594</v>
      </c>
      <c r="F160">
        <f t="shared" si="16"/>
        <v>-0.15770217751228582</v>
      </c>
    </row>
    <row r="161" spans="1:6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 (2)'!N8</f>
        <v>0.20715657706013826</v>
      </c>
      <c r="E161">
        <f t="shared" si="15"/>
        <v>0.35166142897232422</v>
      </c>
      <c r="F161">
        <f t="shared" si="16"/>
        <v>-0.14450485191218596</v>
      </c>
    </row>
    <row r="162" spans="1:6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 (2)'!N9</f>
        <v>0.20146589334503989</v>
      </c>
      <c r="E162">
        <f t="shared" si="15"/>
        <v>0.3400358067347074</v>
      </c>
      <c r="F162">
        <f t="shared" si="16"/>
        <v>-0.13856991338966751</v>
      </c>
    </row>
    <row r="163" spans="1:6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 (2)'!N10</f>
        <v>0.19563631897077155</v>
      </c>
      <c r="E163">
        <f t="shared" si="15"/>
        <v>0.32961508931829786</v>
      </c>
      <c r="F163">
        <f t="shared" si="16"/>
        <v>-0.13397877034752631</v>
      </c>
    </row>
    <row r="164" spans="1:6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 (2)'!N11</f>
        <v>0.19139944069196721</v>
      </c>
      <c r="E164">
        <f t="shared" si="15"/>
        <v>0.32020088730712848</v>
      </c>
      <c r="F164">
        <f t="shared" si="16"/>
        <v>-0.12880144661516127</v>
      </c>
    </row>
    <row r="165" spans="1:6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 (2)'!N12</f>
        <v>0.19130619317624709</v>
      </c>
      <c r="E165">
        <f t="shared" si="15"/>
        <v>0.31163804207212137</v>
      </c>
      <c r="F165">
        <f t="shared" si="16"/>
        <v>-0.12033184889587428</v>
      </c>
    </row>
    <row r="166" spans="1:6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 (2)'!N13</f>
        <v>0.19575283379203939</v>
      </c>
      <c r="E166">
        <f t="shared" si="15"/>
        <v>0.30380317820794661</v>
      </c>
      <c r="F166">
        <f t="shared" si="16"/>
        <v>-0.10805034441590722</v>
      </c>
    </row>
    <row r="167" spans="1:6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 (2)'!N14</f>
        <v>0.18765893159818151</v>
      </c>
      <c r="E167">
        <f t="shared" si="15"/>
        <v>0.29659676354939907</v>
      </c>
      <c r="F167">
        <f t="shared" si="16"/>
        <v>-0.10893783195121756</v>
      </c>
    </row>
    <row r="168" spans="1:6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 (2)'!N15</f>
        <v>0.18765857501112329</v>
      </c>
      <c r="E168">
        <f t="shared" si="15"/>
        <v>0.28993747169127881</v>
      </c>
      <c r="F168">
        <f t="shared" si="16"/>
        <v>-0.10227889668015552</v>
      </c>
    </row>
    <row r="169" spans="1:6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 (2)'!N16</f>
        <v>0.18095562978455107</v>
      </c>
      <c r="E169">
        <f t="shared" si="15"/>
        <v>0.28375809619428793</v>
      </c>
      <c r="F169">
        <f t="shared" si="16"/>
        <v>-0.10280246640973686</v>
      </c>
    </row>
    <row r="170" spans="1:6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 (2)'!N17</f>
        <v>0.1830477260550285</v>
      </c>
      <c r="E170">
        <f t="shared" si="15"/>
        <v>0.27800253497959593</v>
      </c>
      <c r="F170">
        <f t="shared" si="16"/>
        <v>-9.4954808924567424E-2</v>
      </c>
    </row>
    <row r="171" spans="1:6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 (2)'!N18</f>
        <v>0.16837407946320757</v>
      </c>
      <c r="E171">
        <f t="shared" si="15"/>
        <v>0.27262352815401147</v>
      </c>
      <c r="F171">
        <f t="shared" si="16"/>
        <v>-0.10424944869080391</v>
      </c>
    </row>
    <row r="172" spans="1:6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 (2)'!N19</f>
        <v>0.16198698122343869</v>
      </c>
      <c r="E172">
        <f t="shared" si="15"/>
        <v>0.26758093610051897</v>
      </c>
      <c r="F172">
        <f t="shared" si="16"/>
        <v>-0.10559395487708029</v>
      </c>
    </row>
    <row r="173" spans="1:6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 (2)'!N20</f>
        <v>0.17212332493991916</v>
      </c>
      <c r="E173">
        <f t="shared" si="15"/>
        <v>0.26284041143658377</v>
      </c>
      <c r="F173">
        <f t="shared" si="16"/>
        <v>-9.0717086496664601E-2</v>
      </c>
    </row>
    <row r="174" spans="1:6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 (2)'!N21</f>
        <v>0.16236282398278468</v>
      </c>
      <c r="E174">
        <f t="shared" si="15"/>
        <v>0.2583723624382564</v>
      </c>
      <c r="F174">
        <f t="shared" si="16"/>
        <v>-9.6009538455471721E-2</v>
      </c>
    </row>
    <row r="175" spans="1:6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 (2)'!N22</f>
        <v>0.16054735012270832</v>
      </c>
      <c r="E175">
        <f t="shared" si="15"/>
        <v>0.25415113510317622</v>
      </c>
      <c r="F175">
        <f t="shared" si="16"/>
        <v>-9.3603784980467897E-2</v>
      </c>
    </row>
    <row r="176" spans="1:6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 (2)'!N23</f>
        <v>0.16028106873699516</v>
      </c>
      <c r="E176">
        <f t="shared" si="15"/>
        <v>0.25015436127031543</v>
      </c>
      <c r="F176">
        <f t="shared" si="16"/>
        <v>-8.987329253332027E-2</v>
      </c>
    </row>
    <row r="177" spans="1:6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 (2)'!N24</f>
        <v>0.14868253978835294</v>
      </c>
      <c r="E177">
        <f t="shared" si="15"/>
        <v>0.24636243430309784</v>
      </c>
      <c r="F177">
        <f t="shared" si="16"/>
        <v>-9.7679894514744903E-2</v>
      </c>
    </row>
    <row r="178" spans="1:6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 (2)'!N25</f>
        <v>0.13606024939560971</v>
      </c>
      <c r="E178">
        <f t="shared" si="15"/>
        <v>0.24275808379669142</v>
      </c>
      <c r="F178">
        <f t="shared" si="16"/>
        <v>-0.10669783440108171</v>
      </c>
    </row>
    <row r="179" spans="1:6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 (2)'!N26</f>
        <v>0.11738123867252272</v>
      </c>
      <c r="E179">
        <f t="shared" si="15"/>
        <v>0.23932602790165081</v>
      </c>
      <c r="F179">
        <f t="shared" si="16"/>
        <v>-0.12194478922912809</v>
      </c>
    </row>
    <row r="180" spans="1:6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 (2)'!N6</f>
        <v>0.43333779828219487</v>
      </c>
      <c r="E180">
        <f t="shared" si="15"/>
        <v>0.72220745220025739</v>
      </c>
      <c r="F180">
        <f t="shared" si="16"/>
        <v>-0.28886965391806252</v>
      </c>
    </row>
    <row r="181" spans="1:6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 (2)'!N7</f>
        <v>0.43114645917313682</v>
      </c>
      <c r="E181">
        <f t="shared" si="15"/>
        <v>0.69386828541147094</v>
      </c>
      <c r="F181">
        <f t="shared" si="16"/>
        <v>-0.26272182623833412</v>
      </c>
    </row>
    <row r="182" spans="1:6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 (2)'!N8</f>
        <v>0.41190922322635221</v>
      </c>
      <c r="E182">
        <f t="shared" si="15"/>
        <v>0.66896876749874312</v>
      </c>
      <c r="F182">
        <f t="shared" si="16"/>
        <v>-0.25705954427239092</v>
      </c>
    </row>
    <row r="183" spans="1:6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 (2)'!N9</f>
        <v>0.38856659152856804</v>
      </c>
      <c r="E183">
        <f t="shared" si="15"/>
        <v>0.64685323949661866</v>
      </c>
      <c r="F183">
        <f t="shared" si="16"/>
        <v>-0.25828664796805062</v>
      </c>
    </row>
    <row r="184" spans="1:6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 (2)'!N10</f>
        <v>0.39464269960653769</v>
      </c>
      <c r="E184">
        <f t="shared" si="15"/>
        <v>0.62702981300688332</v>
      </c>
      <c r="F184">
        <f t="shared" si="16"/>
        <v>-0.23238711340034562</v>
      </c>
    </row>
    <row r="185" spans="1:6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 (2)'!N11</f>
        <v>0.39120248809704145</v>
      </c>
      <c r="E185">
        <f t="shared" si="15"/>
        <v>0.6091210900206846</v>
      </c>
      <c r="F185">
        <f t="shared" si="16"/>
        <v>-0.21791860192364315</v>
      </c>
    </row>
    <row r="186" spans="1:6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 (2)'!N12</f>
        <v>0.38166915956741793</v>
      </c>
      <c r="E186">
        <f t="shared" si="15"/>
        <v>0.59283191085228626</v>
      </c>
      <c r="F186">
        <f t="shared" si="16"/>
        <v>-0.21116275128486833</v>
      </c>
    </row>
    <row r="187" spans="1:6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 (2)'!N13</f>
        <v>0.36042584737795419</v>
      </c>
      <c r="E187">
        <f t="shared" si="15"/>
        <v>0.57792757733452094</v>
      </c>
      <c r="F187">
        <f t="shared" si="16"/>
        <v>-0.21750172995656675</v>
      </c>
    </row>
    <row r="188" spans="1:6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 (2)'!N14</f>
        <v>0.36140269907036043</v>
      </c>
      <c r="E188">
        <f t="shared" si="15"/>
        <v>0.56421874851498954</v>
      </c>
      <c r="F188">
        <f t="shared" si="16"/>
        <v>-0.20281604944462911</v>
      </c>
    </row>
    <row r="189" spans="1:6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 (2)'!N15</f>
        <v>0.34933332502838343</v>
      </c>
      <c r="E189">
        <f t="shared" si="15"/>
        <v>0.55155071642582987</v>
      </c>
      <c r="F189">
        <f t="shared" si="16"/>
        <v>-0.20221739139744643</v>
      </c>
    </row>
    <row r="190" spans="1:6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 (2)'!N16</f>
        <v>0.33203229405829221</v>
      </c>
      <c r="E190">
        <f t="shared" si="15"/>
        <v>0.5397956336400539</v>
      </c>
      <c r="F190">
        <f t="shared" si="16"/>
        <v>-0.20776333958176169</v>
      </c>
    </row>
    <row r="191" spans="1:6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 (2)'!N17</f>
        <v>0.33797722525861429</v>
      </c>
      <c r="E191">
        <f t="shared" si="15"/>
        <v>0.52884677665762081</v>
      </c>
      <c r="F191">
        <f t="shared" si="16"/>
        <v>-0.19086955139900652</v>
      </c>
    </row>
    <row r="192" spans="1:6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 (2)'!N18</f>
        <v>0.313152245896818</v>
      </c>
      <c r="E192">
        <f t="shared" si="15"/>
        <v>0.51861424254947508</v>
      </c>
      <c r="F192">
        <f t="shared" si="16"/>
        <v>-0.20546199665265708</v>
      </c>
    </row>
    <row r="193" spans="1:6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 (2)'!N19</f>
        <v>0.31213917372327032</v>
      </c>
      <c r="E193">
        <f t="shared" si="15"/>
        <v>0.50902167335335402</v>
      </c>
      <c r="F193">
        <f t="shared" si="16"/>
        <v>-0.1968824996300837</v>
      </c>
    </row>
    <row r="194" spans="1:6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 (2)'!N20</f>
        <v>0.31677392691149259</v>
      </c>
      <c r="E194">
        <f t="shared" ref="E194:E200" si="17">EXP($R$2+($R$3-0.42)*LN(A194)+0.42*LN(B194*100)+$R$4*LN(C194))</f>
        <v>0.50000372972786844</v>
      </c>
      <c r="F194">
        <f t="shared" si="16"/>
        <v>-0.18322980281637585</v>
      </c>
    </row>
    <row r="195" spans="1:6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 (2)'!N21</f>
        <v>0.31684306397853623</v>
      </c>
      <c r="E195">
        <f t="shared" si="17"/>
        <v>0.49150411906465213</v>
      </c>
      <c r="F195">
        <f t="shared" ref="F195:F200" si="18">D195-E195</f>
        <v>-0.1746610550861159</v>
      </c>
    </row>
    <row r="196" spans="1:6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 (2)'!N22</f>
        <v>0.3029407622777151</v>
      </c>
      <c r="E196">
        <f t="shared" si="17"/>
        <v>0.48347403951929818</v>
      </c>
      <c r="F196">
        <f t="shared" si="18"/>
        <v>-0.18053327724158308</v>
      </c>
    </row>
    <row r="197" spans="1:6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 (2)'!N23</f>
        <v>0.2827370757902033</v>
      </c>
      <c r="E197">
        <f t="shared" si="17"/>
        <v>0.47587093993355833</v>
      </c>
      <c r="F197">
        <f t="shared" si="18"/>
        <v>-0.19313386414335504</v>
      </c>
    </row>
    <row r="198" spans="1:6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 (2)'!N24</f>
        <v>0.27848777704656091</v>
      </c>
      <c r="E198">
        <f t="shared" si="17"/>
        <v>0.46865752242252284</v>
      </c>
      <c r="F198">
        <f t="shared" si="18"/>
        <v>-0.19016974537596193</v>
      </c>
    </row>
    <row r="199" spans="1:6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 (2)'!N25</f>
        <v>0.26638560878517187</v>
      </c>
      <c r="E199">
        <f t="shared" si="17"/>
        <v>0.46180093333639377</v>
      </c>
      <c r="F199">
        <f t="shared" si="18"/>
        <v>-0.1954153245512219</v>
      </c>
    </row>
    <row r="200" spans="1:6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 (2)'!N26</f>
        <v>0.25827833933400296</v>
      </c>
      <c r="E200">
        <f t="shared" si="17"/>
        <v>0.45527210187255751</v>
      </c>
      <c r="F200">
        <f t="shared" si="18"/>
        <v>-0.19699376253855455</v>
      </c>
    </row>
  </sheetData>
  <pageMargins left="0.70866141732283472" right="0.70866141732283472" top="0.74803149606299213" bottom="0.74803149606299213" header="0.31496062992125984" footer="0.31496062992125984"/>
  <pageSetup scale="40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workbookViewId="0">
      <selection activeCell="E11" sqref="E11"/>
    </sheetView>
  </sheetViews>
  <sheetFormatPr baseColWidth="10" defaultRowHeight="14.5" x14ac:dyDescent="0.35"/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179</v>
      </c>
      <c r="F1" s="5" t="s">
        <v>8</v>
      </c>
      <c r="G1" s="6" t="s">
        <v>136</v>
      </c>
      <c r="H1" s="5" t="s">
        <v>177</v>
      </c>
      <c r="I1" s="5" t="s">
        <v>4</v>
      </c>
      <c r="J1" s="5" t="s">
        <v>5</v>
      </c>
      <c r="K1" s="5" t="s">
        <v>178</v>
      </c>
      <c r="L1" s="5" t="s">
        <v>9</v>
      </c>
      <c r="M1" s="5" t="s">
        <v>7</v>
      </c>
      <c r="N1" s="5" t="s">
        <v>8</v>
      </c>
      <c r="O1" s="5" t="s">
        <v>10</v>
      </c>
      <c r="R1" s="5" t="s">
        <v>142</v>
      </c>
      <c r="T1" s="5" t="s">
        <v>143</v>
      </c>
      <c r="W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 (2)'!L6</f>
        <v>4.1476147495012473E-2</v>
      </c>
      <c r="E2">
        <f t="shared" ref="E2:E65" si="0">EXP($R$2+($R$3-0.39)*LN(A2)+$R$4*LN(B2)+0.39*LN(C2*300))</f>
        <v>3.2118667064647756E-2</v>
      </c>
      <c r="F2">
        <f>D2-E2</f>
        <v>9.3574804303647174E-3</v>
      </c>
      <c r="Q2" s="5" t="s">
        <v>21</v>
      </c>
      <c r="R2">
        <f t="array" ref="R2:R4">MMULT(Q19:S21,U14:U16)</f>
        <v>1.5403432187973749</v>
      </c>
      <c r="S2" s="8" t="s">
        <v>139</v>
      </c>
      <c r="T2">
        <f>SQRT(Q19)*$W$4</f>
        <v>6.8463812698658033E-2</v>
      </c>
      <c r="V2" s="5" t="s">
        <v>137</v>
      </c>
      <c r="W2">
        <f>COUNT(G2:G200)</f>
        <v>84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 (2)'!L7</f>
        <v>4.6651911729877982E-2</v>
      </c>
      <c r="E3">
        <f t="shared" si="0"/>
        <v>3.8856413096939879E-2</v>
      </c>
      <c r="F3">
        <f t="shared" ref="F3:F66" si="1">D3-E3</f>
        <v>7.7954986329381026E-3</v>
      </c>
      <c r="Q3" s="5" t="s">
        <v>17</v>
      </c>
      <c r="R3">
        <v>1.5809157766084567</v>
      </c>
      <c r="S3" s="8" t="s">
        <v>139</v>
      </c>
      <c r="T3">
        <f>SQRT(R20)*$W$4</f>
        <v>2.9279824900867484E-2</v>
      </c>
      <c r="V3" s="5" t="s">
        <v>11</v>
      </c>
      <c r="W3">
        <f>SUMSQ(O2:O200)</f>
        <v>6.7031638696657125E-3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 (2)'!L8</f>
        <v>4.9644164662205038E-2</v>
      </c>
      <c r="E4">
        <f t="shared" si="0"/>
        <v>4.623454991319139E-2</v>
      </c>
      <c r="F4">
        <f t="shared" si="1"/>
        <v>3.409614749013648E-3</v>
      </c>
      <c r="Q4" s="5" t="s">
        <v>138</v>
      </c>
      <c r="R4">
        <v>0.41714725563362975</v>
      </c>
      <c r="S4" s="8" t="s">
        <v>139</v>
      </c>
      <c r="T4">
        <f>SQRT(S21)*$W$4</f>
        <v>1.510773225477724E-2</v>
      </c>
      <c r="V4" s="5" t="s">
        <v>12</v>
      </c>
      <c r="W4">
        <f>SQRT(W3/(SUM(G2:G200)-3))</f>
        <v>9.0969835386267364E-3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 (2)'!L9</f>
        <v>5.7640567819590337E-2</v>
      </c>
      <c r="E5">
        <f t="shared" si="0"/>
        <v>5.42529694550598E-2</v>
      </c>
      <c r="F5">
        <f t="shared" si="1"/>
        <v>3.3875983645305363E-3</v>
      </c>
      <c r="Q5" s="5" t="s">
        <v>16</v>
      </c>
      <c r="R5">
        <f>'Figure S6A'!R4</f>
        <v>0.40231246347774174</v>
      </c>
      <c r="S5" s="8"/>
      <c r="T5" s="3" t="s">
        <v>159</v>
      </c>
      <c r="V5" s="5" t="s">
        <v>38</v>
      </c>
      <c r="W5">
        <f>SQRT(SUMSQ(F117:F200)/81)</f>
        <v>9.6175305185575658E-3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 (2)'!L10</f>
        <v>6.7226555496731191E-2</v>
      </c>
      <c r="E6">
        <f t="shared" si="0"/>
        <v>6.2911572354079473E-2</v>
      </c>
      <c r="F6">
        <f t="shared" si="1"/>
        <v>4.3149831426517182E-3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 (2)'!L11</f>
        <v>7.3439538182051164E-2</v>
      </c>
      <c r="E7">
        <f t="shared" si="0"/>
        <v>7.2210266637316209E-2</v>
      </c>
      <c r="F7">
        <f t="shared" si="1"/>
        <v>1.2292715447349556E-3</v>
      </c>
      <c r="Q7" s="5" t="s">
        <v>20</v>
      </c>
      <c r="R7">
        <f>EXP(R2)</f>
        <v>4.6661915208249836</v>
      </c>
      <c r="S7" s="8" t="s">
        <v>140</v>
      </c>
      <c r="T7" s="1">
        <f>EXP(T2)</f>
        <v>1.0708618726485317</v>
      </c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 (2)'!L12</f>
        <v>8.4103355040618458E-2</v>
      </c>
      <c r="E8">
        <f t="shared" si="0"/>
        <v>8.214896670241835E-2</v>
      </c>
      <c r="F8">
        <f t="shared" si="1"/>
        <v>1.9543883382001082E-3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 (2)'!L13</f>
        <v>9.7492538940399914E-2</v>
      </c>
      <c r="E9">
        <f t="shared" si="0"/>
        <v>9.2727592492088812E-2</v>
      </c>
      <c r="F9">
        <f t="shared" si="1"/>
        <v>4.7649464483111026E-3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 (2)'!L14</f>
        <v>0.11393204502317955</v>
      </c>
      <c r="E10">
        <f t="shared" si="0"/>
        <v>0.103946068819356</v>
      </c>
      <c r="F10">
        <f t="shared" si="1"/>
        <v>9.9859762038235489E-3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 (2)'!L15</f>
        <v>0.12346384012317516</v>
      </c>
      <c r="E11">
        <f t="shared" si="0"/>
        <v>0.1158043248089997</v>
      </c>
      <c r="F11">
        <f t="shared" si="1"/>
        <v>7.6595153141754552E-3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 (2)'!L16</f>
        <v>0.13794496950345597</v>
      </c>
      <c r="E12">
        <f t="shared" si="0"/>
        <v>0.12830229342990002</v>
      </c>
      <c r="F12">
        <f t="shared" si="1"/>
        <v>9.6426760735559558E-3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 (2)'!L17</f>
        <v>0.16498958469693659</v>
      </c>
      <c r="E13">
        <f t="shared" si="0"/>
        <v>0.14143991109958318</v>
      </c>
      <c r="F13">
        <f t="shared" si="1"/>
        <v>2.354967359735341E-2</v>
      </c>
      <c r="Q13" s="5" t="s">
        <v>98</v>
      </c>
      <c r="U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 (2)'!L18</f>
        <v>0.1832397254997731</v>
      </c>
      <c r="E14">
        <f t="shared" si="0"/>
        <v>0.15521711734682361</v>
      </c>
      <c r="F14">
        <f t="shared" si="1"/>
        <v>2.8022608152949491E-2</v>
      </c>
      <c r="Q14">
        <f>SUMPRODUCT($G$2:$G$200,$L$2:$L$200,G$2:G$200)</f>
        <v>3.3820947577313638</v>
      </c>
      <c r="R14">
        <f>SUMPRODUCT($G$2:$G$200,$L$2:$L$200,H$2:H$200)</f>
        <v>-1.5565958326283482</v>
      </c>
      <c r="S14">
        <f>SUMPRODUCT($G$2:$G$200,$L$2:$L$200,I$2:I$200)</f>
        <v>-16.64969294443069</v>
      </c>
      <c r="U14">
        <f>SUMPRODUCT(G2:G200,L2:L200,$K$2:$K$200)</f>
        <v>-4.1966339031152096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 (2)'!L19</f>
        <v>0.19431502811291376</v>
      </c>
      <c r="E15">
        <f t="shared" si="0"/>
        <v>0.16963385452146218</v>
      </c>
      <c r="F15">
        <f t="shared" si="1"/>
        <v>2.4681173591451583E-2</v>
      </c>
      <c r="Q15">
        <f>SUMPRODUCT($H$2:$H$200,$L$2:$L$200,G$2:G$200)</f>
        <v>-1.5565958326283482</v>
      </c>
      <c r="R15">
        <f>SUMPRODUCT($H$2:$H$200,$L$2:$L$200,H$2:H$200)</f>
        <v>0.84947013008149252</v>
      </c>
      <c r="S15">
        <f>SUMPRODUCT($H$2:$H$200,$L$2:$L$200,I$2:I$200)</f>
        <v>7.7980605773612259</v>
      </c>
      <c r="U15">
        <f>SUMPRODUCT(H2:H200,L2:L200,$K$2:$K$200)</f>
        <v>2.198188464317111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 (2)'!L20</f>
        <v>0.21158750405628968</v>
      </c>
      <c r="E16">
        <f t="shared" si="0"/>
        <v>0.18469006754302239</v>
      </c>
      <c r="F16">
        <f t="shared" si="1"/>
        <v>2.6897436513267287E-2</v>
      </c>
      <c r="Q16">
        <f>SUMPRODUCT($I$2:$I$200,$L$2:$L$200,G$2:G$200)</f>
        <v>-16.64969294443069</v>
      </c>
      <c r="R16">
        <f>SUMPRODUCT($I$2:$I$200,$L$2:$L$200,H$2:H$200)</f>
        <v>7.7980605773612259</v>
      </c>
      <c r="S16">
        <f>SUMPRODUCT($I$2:$I$200,$L$2:$L$200,I$2:I$200)</f>
        <v>82.464430193410351</v>
      </c>
      <c r="U16">
        <f>SUMPRODUCT(I2:I200,L2:L200,$K$2:$K$200)</f>
        <v>21.081646114257993</v>
      </c>
    </row>
    <row r="17" spans="1:19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 (2)'!L21</f>
        <v>0.23741521761778261</v>
      </c>
      <c r="E17">
        <f t="shared" si="0"/>
        <v>0.20038570368149933</v>
      </c>
      <c r="F17">
        <f t="shared" si="1"/>
        <v>3.7029513936283287E-2</v>
      </c>
    </row>
    <row r="18" spans="1:19" ht="16.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 (2)'!L22</f>
        <v>0.25863127446470047</v>
      </c>
      <c r="E18">
        <f t="shared" si="0"/>
        <v>0.21672071236505466</v>
      </c>
      <c r="F18">
        <f t="shared" si="1"/>
        <v>4.1910562099645804E-2</v>
      </c>
      <c r="Q18" s="5" t="s">
        <v>100</v>
      </c>
    </row>
    <row r="19" spans="1:19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 (2)'!L23</f>
        <v>0.27079780105470103</v>
      </c>
      <c r="E19">
        <f t="shared" si="0"/>
        <v>0.23369504501038796</v>
      </c>
      <c r="F19">
        <f t="shared" si="1"/>
        <v>3.7102756044313068E-2</v>
      </c>
      <c r="Q19">
        <f t="array" ref="Q19:S21">MINVERSE(Q14:S16)</f>
        <v>56.640534674430612</v>
      </c>
      <c r="R19">
        <v>-9.0190572955910859</v>
      </c>
      <c r="S19">
        <v>12.288676018285736</v>
      </c>
    </row>
    <row r="20" spans="1:19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 (2)'!L24</f>
        <v>0.2863831434145937</v>
      </c>
      <c r="E20">
        <f t="shared" si="0"/>
        <v>0.25130865487235032</v>
      </c>
      <c r="F20">
        <f t="shared" si="1"/>
        <v>3.5074488542243376E-2</v>
      </c>
      <c r="Q20">
        <v>-9.0190572955911428</v>
      </c>
      <c r="R20">
        <v>10.359579624557995</v>
      </c>
      <c r="S20">
        <v>-2.8005912797366932</v>
      </c>
    </row>
    <row r="21" spans="1:19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 (2)'!L25</f>
        <v>0.30429874357728642</v>
      </c>
      <c r="E21">
        <f t="shared" si="0"/>
        <v>0.2695614969099982</v>
      </c>
      <c r="F21">
        <f t="shared" si="1"/>
        <v>3.4737246667288224E-2</v>
      </c>
      <c r="Q21">
        <v>12.288676018285743</v>
      </c>
      <c r="R21">
        <v>-2.8005912797366821</v>
      </c>
      <c r="S21">
        <v>2.7580602002151182</v>
      </c>
    </row>
    <row r="22" spans="1:19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 (2)'!L26</f>
        <v>0.323446540193156</v>
      </c>
      <c r="E22">
        <f t="shared" si="0"/>
        <v>0.28845352766677379</v>
      </c>
      <c r="F22">
        <f t="shared" si="1"/>
        <v>3.4993012526382206E-2</v>
      </c>
    </row>
    <row r="23" spans="1:19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 (2)'!L27</f>
        <v>0.35961571509548002</v>
      </c>
      <c r="E23">
        <f t="shared" si="0"/>
        <v>0.30798470516289161</v>
      </c>
      <c r="F23">
        <f t="shared" si="1"/>
        <v>5.1631009932588401E-2</v>
      </c>
    </row>
    <row r="24" spans="1:19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 (2)'!L28</f>
        <v>0.38460338147680062</v>
      </c>
      <c r="E24">
        <f t="shared" si="0"/>
        <v>0.32815498879832966</v>
      </c>
      <c r="F24">
        <f t="shared" si="1"/>
        <v>5.644839267847096E-2</v>
      </c>
    </row>
    <row r="25" spans="1:19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 (2)'!L29</f>
        <v>0.39351147387879232</v>
      </c>
      <c r="E25">
        <f t="shared" si="0"/>
        <v>0.34896433926507514</v>
      </c>
      <c r="F25">
        <f t="shared" si="1"/>
        <v>4.4547134613717176E-2</v>
      </c>
    </row>
    <row r="26" spans="1:19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 (2)'!L30</f>
        <v>0.43416050222643382</v>
      </c>
      <c r="E26">
        <f t="shared" si="0"/>
        <v>0.3704127184674823</v>
      </c>
      <c r="F26">
        <f t="shared" si="1"/>
        <v>6.3747783758951515E-2</v>
      </c>
    </row>
    <row r="27" spans="1:19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 (2)'!L31</f>
        <v>0.47299971459805029</v>
      </c>
      <c r="E27">
        <f t="shared" si="0"/>
        <v>0.39250008944977433</v>
      </c>
      <c r="F27">
        <f t="shared" si="1"/>
        <v>8.0499625148275966E-2</v>
      </c>
    </row>
    <row r="28" spans="1:19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 (2)'!L32</f>
        <v>0.48524930525455279</v>
      </c>
      <c r="E28">
        <f t="shared" si="0"/>
        <v>0.41522641632986007</v>
      </c>
      <c r="F28">
        <f t="shared" si="1"/>
        <v>7.0022888924692717E-2</v>
      </c>
    </row>
    <row r="29" spans="1:19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 (2)'!L33</f>
        <v>0.49880104726040575</v>
      </c>
      <c r="E29">
        <f t="shared" si="0"/>
        <v>0.43859166423874918</v>
      </c>
      <c r="F29">
        <f t="shared" si="1"/>
        <v>6.0209383021656571E-2</v>
      </c>
    </row>
    <row r="30" spans="1:19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 (2)'!L34</f>
        <v>0.5219069803184857</v>
      </c>
      <c r="E30">
        <f t="shared" si="0"/>
        <v>0.46259579926495564</v>
      </c>
      <c r="F30">
        <f t="shared" si="1"/>
        <v>5.931118105353006E-2</v>
      </c>
    </row>
    <row r="31" spans="1:19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 (2)'!L35</f>
        <v>0.54382702435619634</v>
      </c>
      <c r="E31">
        <f t="shared" si="0"/>
        <v>0.48723878840335522</v>
      </c>
      <c r="F31">
        <f t="shared" si="1"/>
        <v>5.6588235952841126E-2</v>
      </c>
    </row>
    <row r="32" spans="1:19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 (2)'!L36</f>
        <v>0.57032193247112895</v>
      </c>
      <c r="E32">
        <f t="shared" si="0"/>
        <v>0.51252059950803219</v>
      </c>
      <c r="F32">
        <f t="shared" si="1"/>
        <v>5.7801332963096752E-2</v>
      </c>
    </row>
    <row r="33" spans="1:6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 (2)'!M6</f>
        <v>0.12529936157162033</v>
      </c>
      <c r="E33">
        <f t="shared" si="0"/>
        <v>3.2118667064647756E-2</v>
      </c>
      <c r="F33">
        <f t="shared" si="1"/>
        <v>9.3180694506972583E-2</v>
      </c>
    </row>
    <row r="34" spans="1:6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 (2)'!M7</f>
        <v>9.2244780210257227E-2</v>
      </c>
      <c r="E34">
        <f t="shared" si="0"/>
        <v>2.9441681388029474E-2</v>
      </c>
      <c r="F34">
        <f t="shared" si="1"/>
        <v>6.280309882222776E-2</v>
      </c>
    </row>
    <row r="35" spans="1:6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 (2)'!M8</f>
        <v>6.8970860210381735E-2</v>
      </c>
      <c r="E35">
        <f t="shared" si="0"/>
        <v>2.7420913740415997E-2</v>
      </c>
      <c r="F35">
        <f t="shared" si="1"/>
        <v>4.1549946469965737E-2</v>
      </c>
    </row>
    <row r="36" spans="1:6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 (2)'!M9</f>
        <v>5.2584337088867193E-2</v>
      </c>
      <c r="E36">
        <f t="shared" si="0"/>
        <v>2.5820977225300294E-2</v>
      </c>
      <c r="F36">
        <f t="shared" si="1"/>
        <v>2.6763359863566899E-2</v>
      </c>
    </row>
    <row r="37" spans="1:6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 (2)'!M10</f>
        <v>4.090627456607912E-2</v>
      </c>
      <c r="E37">
        <f t="shared" si="0"/>
        <v>2.4510705693478428E-2</v>
      </c>
      <c r="F37">
        <f t="shared" si="1"/>
        <v>1.6395568872600692E-2</v>
      </c>
    </row>
    <row r="38" spans="1:6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 (2)'!M11</f>
        <v>3.5546023626301132E-2</v>
      </c>
      <c r="E38">
        <f t="shared" si="0"/>
        <v>2.3410265091198017E-2</v>
      </c>
      <c r="F38">
        <f t="shared" si="1"/>
        <v>1.2135758535103115E-2</v>
      </c>
    </row>
    <row r="39" spans="1:6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 (2)'!M12</f>
        <v>3.2176374082314288E-2</v>
      </c>
      <c r="E39">
        <f t="shared" si="0"/>
        <v>2.2467818672881334E-2</v>
      </c>
      <c r="F39">
        <f t="shared" si="1"/>
        <v>9.7085554094329535E-3</v>
      </c>
    </row>
    <row r="40" spans="1:6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 (2)'!M13</f>
        <v>2.9113885021598736E-2</v>
      </c>
      <c r="E40">
        <f t="shared" si="0"/>
        <v>2.1647999190894326E-2</v>
      </c>
      <c r="F40">
        <f t="shared" si="1"/>
        <v>7.46588583070441E-3</v>
      </c>
    </row>
    <row r="41" spans="1:6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 (2)'!M14</f>
        <v>2.4761600714462102E-2</v>
      </c>
      <c r="E41">
        <f t="shared" si="0"/>
        <v>2.0925711057211527E-2</v>
      </c>
      <c r="F41">
        <f t="shared" si="1"/>
        <v>3.8358896572505755E-3</v>
      </c>
    </row>
    <row r="42" spans="1:6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 (2)'!M15</f>
        <v>2.3280122673413131E-2</v>
      </c>
      <c r="E42">
        <f t="shared" si="0"/>
        <v>2.0282570902615996E-2</v>
      </c>
      <c r="F42">
        <f t="shared" si="1"/>
        <v>2.9975517707971355E-3</v>
      </c>
    </row>
    <row r="43" spans="1:6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 (2)'!M16</f>
        <v>2.2717938824731602E-2</v>
      </c>
      <c r="E43">
        <f t="shared" si="0"/>
        <v>1.9704752137237727E-2</v>
      </c>
      <c r="F43">
        <f t="shared" si="1"/>
        <v>3.0131866874938754E-3</v>
      </c>
    </row>
    <row r="44" spans="1:6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 (2)'!M17</f>
        <v>1.8053901494368862E-2</v>
      </c>
      <c r="E44">
        <f t="shared" si="0"/>
        <v>1.9181621594829518E-2</v>
      </c>
      <c r="F44">
        <f t="shared" si="1"/>
        <v>-1.1277201004606559E-3</v>
      </c>
    </row>
    <row r="45" spans="1:6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 (2)'!M18</f>
        <v>1.8568163788985775E-2</v>
      </c>
      <c r="E45">
        <f t="shared" si="0"/>
        <v>1.8704845141396725E-2</v>
      </c>
      <c r="F45">
        <f t="shared" si="1"/>
        <v>-1.3668135241095072E-4</v>
      </c>
    </row>
    <row r="46" spans="1:6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 (2)'!M19</f>
        <v>1.9242421157553924E-2</v>
      </c>
      <c r="E46">
        <f t="shared" si="0"/>
        <v>1.8267782446579676E-2</v>
      </c>
      <c r="F46">
        <f t="shared" si="1"/>
        <v>9.7463871097424812E-4</v>
      </c>
    </row>
    <row r="47" spans="1:6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 (2)'!M20</f>
        <v>1.8710608789275916E-2</v>
      </c>
      <c r="E47">
        <f t="shared" si="0"/>
        <v>1.7865066339824442E-2</v>
      </c>
      <c r="F47">
        <f t="shared" si="1"/>
        <v>8.4554244945147378E-4</v>
      </c>
    </row>
    <row r="48" spans="1:6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 (2)'!M21</f>
        <v>1.6216050066874984E-2</v>
      </c>
      <c r="E48">
        <f t="shared" si="0"/>
        <v>1.7492303576620873E-2</v>
      </c>
      <c r="F48">
        <f t="shared" si="1"/>
        <v>-1.2762535097458894E-3</v>
      </c>
    </row>
    <row r="49" spans="1:6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 (2)'!M22</f>
        <v>1.4802478203030406E-2</v>
      </c>
      <c r="E49">
        <f t="shared" si="0"/>
        <v>1.7145857577370568E-2</v>
      </c>
      <c r="F49">
        <f t="shared" si="1"/>
        <v>-2.3433793743401626E-3</v>
      </c>
    </row>
    <row r="50" spans="1:6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 (2)'!M23</f>
        <v>1.1895627300224983E-2</v>
      </c>
      <c r="E50">
        <f t="shared" si="0"/>
        <v>1.682268780158044E-2</v>
      </c>
      <c r="F50">
        <f t="shared" si="1"/>
        <v>-4.9270605013554576E-3</v>
      </c>
    </row>
    <row r="51" spans="1:6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 (2)'!M24</f>
        <v>1.1093476144768228E-2</v>
      </c>
      <c r="E51">
        <f t="shared" si="0"/>
        <v>1.6520229060336598E-2</v>
      </c>
      <c r="F51">
        <f t="shared" si="1"/>
        <v>-5.4267529155683693E-3</v>
      </c>
    </row>
    <row r="52" spans="1:6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 (2)'!M25</f>
        <v>1.382993826796872E-2</v>
      </c>
      <c r="E52">
        <f t="shared" si="0"/>
        <v>1.6236299512398609E-2</v>
      </c>
      <c r="F52">
        <f t="shared" si="1"/>
        <v>-2.4063612444298887E-3</v>
      </c>
    </row>
    <row r="53" spans="1:6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 (2)'!M26</f>
        <v>1.1212864195718849E-2</v>
      </c>
      <c r="E53">
        <f t="shared" si="0"/>
        <v>1.5969029602558443E-2</v>
      </c>
      <c r="F53">
        <f t="shared" si="1"/>
        <v>-4.7561654068395947E-3</v>
      </c>
    </row>
    <row r="54" spans="1:6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 (2)'!M6</f>
        <v>0.17950034716942412</v>
      </c>
      <c r="E54">
        <f t="shared" si="0"/>
        <v>9.8256853863407906E-2</v>
      </c>
      <c r="F54">
        <f t="shared" si="1"/>
        <v>8.1243493306016212E-2</v>
      </c>
    </row>
    <row r="55" spans="1:6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 (2)'!M7</f>
        <v>0.16399477494779785</v>
      </c>
      <c r="E55">
        <f t="shared" si="0"/>
        <v>9.0067466990892492E-2</v>
      </c>
      <c r="F55">
        <f t="shared" si="1"/>
        <v>7.3927307956905358E-2</v>
      </c>
    </row>
    <row r="56" spans="1:6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 (2)'!M8</f>
        <v>0.14313850762120409</v>
      </c>
      <c r="E56">
        <f t="shared" si="0"/>
        <v>8.3885570617552557E-2</v>
      </c>
      <c r="F56">
        <f t="shared" si="1"/>
        <v>5.9252937003651529E-2</v>
      </c>
    </row>
    <row r="57" spans="1:6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 (2)'!M9</f>
        <v>0.13146071413409885</v>
      </c>
      <c r="E57">
        <f t="shared" si="0"/>
        <v>7.899107334467273E-2</v>
      </c>
      <c r="F57">
        <f t="shared" si="1"/>
        <v>5.246964078942612E-2</v>
      </c>
    </row>
    <row r="58" spans="1:6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 (2)'!M10</f>
        <v>0.11804181072518265</v>
      </c>
      <c r="E58">
        <f t="shared" si="0"/>
        <v>7.4982714026259084E-2</v>
      </c>
      <c r="F58">
        <f t="shared" si="1"/>
        <v>4.3059096698923563E-2</v>
      </c>
    </row>
    <row r="59" spans="1:6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 (2)'!M11</f>
        <v>0.10696745877856981</v>
      </c>
      <c r="E59">
        <f t="shared" si="0"/>
        <v>7.1616265747879645E-2</v>
      </c>
      <c r="F59">
        <f t="shared" si="1"/>
        <v>3.5351193030690162E-2</v>
      </c>
    </row>
    <row r="60" spans="1:6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 (2)'!M12</f>
        <v>9.3807467234111819E-2</v>
      </c>
      <c r="E60">
        <f t="shared" si="0"/>
        <v>6.8733150461300435E-2</v>
      </c>
      <c r="F60">
        <f t="shared" si="1"/>
        <v>2.5074316772811384E-2</v>
      </c>
    </row>
    <row r="61" spans="1:6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 (2)'!M13</f>
        <v>7.8901991604666918E-2</v>
      </c>
      <c r="E61">
        <f t="shared" si="0"/>
        <v>6.6225173312876515E-2</v>
      </c>
      <c r="F61">
        <f t="shared" si="1"/>
        <v>1.2676818291790404E-2</v>
      </c>
    </row>
    <row r="62" spans="1:6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 (2)'!M14</f>
        <v>7.0136361577872175E-2</v>
      </c>
      <c r="E62">
        <f t="shared" si="0"/>
        <v>6.4015562326975459E-2</v>
      </c>
      <c r="F62">
        <f t="shared" si="1"/>
        <v>6.1207992508967163E-3</v>
      </c>
    </row>
    <row r="63" spans="1:6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 (2)'!M15</f>
        <v>5.9037115496713928E-2</v>
      </c>
      <c r="E63">
        <f t="shared" si="0"/>
        <v>6.2048079428118248E-2</v>
      </c>
      <c r="F63">
        <f t="shared" si="1"/>
        <v>-3.0109639314043202E-3</v>
      </c>
    </row>
    <row r="64" spans="1:6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 (2)'!M16</f>
        <v>5.8294022364236746E-2</v>
      </c>
      <c r="E64">
        <f t="shared" si="0"/>
        <v>6.0280426558992836E-2</v>
      </c>
      <c r="F64">
        <f t="shared" si="1"/>
        <v>-1.9864041947560904E-3</v>
      </c>
    </row>
    <row r="65" spans="1:6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 (2)'!M17</f>
        <v>5.4254354019398883E-2</v>
      </c>
      <c r="E65">
        <f t="shared" si="0"/>
        <v>5.8680074926920789E-2</v>
      </c>
      <c r="F65">
        <f t="shared" si="1"/>
        <v>-4.4257209075219059E-3</v>
      </c>
    </row>
    <row r="66" spans="1:6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 (2)'!M18</f>
        <v>5.2241209743601975E-2</v>
      </c>
      <c r="E66">
        <f t="shared" ref="E66:E129" si="2">EXP($R$2+($R$3-0.39)*LN(A66)+$R$4*LN(B66)+0.39*LN(C66*300))</f>
        <v>5.7221528897717026E-2</v>
      </c>
      <c r="F66">
        <f t="shared" si="1"/>
        <v>-4.980319154115051E-3</v>
      </c>
    </row>
    <row r="67" spans="1:6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 (2)'!M19</f>
        <v>5.3694718436594908E-2</v>
      </c>
      <c r="E67">
        <f t="shared" si="2"/>
        <v>5.5884474491089617E-2</v>
      </c>
      <c r="F67">
        <f t="shared" ref="F67:F130" si="3">D67-E67</f>
        <v>-2.1897560544947084E-3</v>
      </c>
    </row>
    <row r="68" spans="1:6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 (2)'!M20</f>
        <v>5.3979039043030932E-2</v>
      </c>
      <c r="E68">
        <f t="shared" si="2"/>
        <v>5.4652492554533978E-2</v>
      </c>
      <c r="F68">
        <f t="shared" si="3"/>
        <v>-6.7345351150304572E-4</v>
      </c>
    </row>
    <row r="69" spans="1:6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 (2)'!M21</f>
        <v>4.4571371918309025E-2</v>
      </c>
      <c r="E69">
        <f t="shared" si="2"/>
        <v>5.3512143352741411E-2</v>
      </c>
      <c r="F69">
        <f t="shared" si="3"/>
        <v>-8.940771434432386E-3</v>
      </c>
    </row>
    <row r="70" spans="1:6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 (2)'!M22</f>
        <v>3.8461180568954589E-2</v>
      </c>
      <c r="E70">
        <f t="shared" si="2"/>
        <v>5.2452301926215736E-2</v>
      </c>
      <c r="F70">
        <f t="shared" si="3"/>
        <v>-1.3991121357261146E-2</v>
      </c>
    </row>
    <row r="71" spans="1:6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 (2)'!M23</f>
        <v>4.8383905407643341E-2</v>
      </c>
      <c r="E71">
        <f t="shared" si="2"/>
        <v>5.1463666707669206E-2</v>
      </c>
      <c r="F71">
        <f t="shared" si="3"/>
        <v>-3.0797613000258656E-3</v>
      </c>
    </row>
    <row r="72" spans="1:6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 (2)'!M24</f>
        <v>4.1506305724627837E-2</v>
      </c>
      <c r="E72">
        <f t="shared" si="2"/>
        <v>5.0538390316893438E-2</v>
      </c>
      <c r="F72">
        <f t="shared" si="3"/>
        <v>-9.0320845922656004E-3</v>
      </c>
    </row>
    <row r="73" spans="1:6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 (2)'!M25</f>
        <v>4.5990852194830317E-2</v>
      </c>
      <c r="E73">
        <f t="shared" si="2"/>
        <v>4.9669798104050554E-2</v>
      </c>
      <c r="F73">
        <f t="shared" si="3"/>
        <v>-3.6789459092202367E-3</v>
      </c>
    </row>
    <row r="74" spans="1:6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 (2)'!M26</f>
        <v>4.498775365710099E-2</v>
      </c>
      <c r="E74">
        <f t="shared" si="2"/>
        <v>4.8852170759167451E-2</v>
      </c>
      <c r="F74">
        <f t="shared" si="3"/>
        <v>-3.8644171020664614E-3</v>
      </c>
    </row>
    <row r="75" spans="1:6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 (2)'!M6</f>
        <v>0.34662669019981485</v>
      </c>
      <c r="E75">
        <f t="shared" si="2"/>
        <v>0.20038570368149933</v>
      </c>
      <c r="F75">
        <f t="shared" si="3"/>
        <v>0.14624098651831552</v>
      </c>
    </row>
    <row r="76" spans="1:6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 (2)'!M7</f>
        <v>0.3333650392117134</v>
      </c>
      <c r="E76">
        <f t="shared" si="2"/>
        <v>0.18368421175860175</v>
      </c>
      <c r="F76">
        <f t="shared" si="3"/>
        <v>0.14968082745311165</v>
      </c>
    </row>
    <row r="77" spans="1:6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 (2)'!M8</f>
        <v>0.31187621161675078</v>
      </c>
      <c r="E77">
        <f t="shared" si="2"/>
        <v>0.17107680976932269</v>
      </c>
      <c r="F77">
        <f t="shared" si="3"/>
        <v>0.14079940184742809</v>
      </c>
    </row>
    <row r="78" spans="1:6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 (2)'!M9</f>
        <v>0.26458590339815302</v>
      </c>
      <c r="E78">
        <f t="shared" si="2"/>
        <v>0.16109493836158711</v>
      </c>
      <c r="F78">
        <f t="shared" si="3"/>
        <v>0.10349096503656591</v>
      </c>
    </row>
    <row r="79" spans="1:6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 (2)'!M10</f>
        <v>0.24363186724373045</v>
      </c>
      <c r="E79">
        <f t="shared" si="2"/>
        <v>0.15292026279396509</v>
      </c>
      <c r="F79">
        <f t="shared" si="3"/>
        <v>9.0711604449765365E-2</v>
      </c>
    </row>
    <row r="80" spans="1:6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 (2)'!M11</f>
        <v>0.22940662887759983</v>
      </c>
      <c r="E80">
        <f t="shared" si="2"/>
        <v>0.14605470501711806</v>
      </c>
      <c r="F80">
        <f t="shared" si="3"/>
        <v>8.3351923860481764E-2</v>
      </c>
    </row>
    <row r="81" spans="1:6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 (2)'!M12</f>
        <v>0.22042946054057294</v>
      </c>
      <c r="E81">
        <f t="shared" si="2"/>
        <v>0.14017485986861367</v>
      </c>
      <c r="F81">
        <f t="shared" si="3"/>
        <v>8.0254600671959275E-2</v>
      </c>
    </row>
    <row r="82" spans="1:6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 (2)'!M13</f>
        <v>0.21507824770488396</v>
      </c>
      <c r="E82">
        <f t="shared" si="2"/>
        <v>0.13506007401965214</v>
      </c>
      <c r="F82">
        <f t="shared" si="3"/>
        <v>8.0018173685231814E-2</v>
      </c>
    </row>
    <row r="83" spans="1:6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 (2)'!M14</f>
        <v>0.20570339565119616</v>
      </c>
      <c r="E83">
        <f t="shared" si="2"/>
        <v>0.13055377817501124</v>
      </c>
      <c r="F83">
        <f t="shared" si="3"/>
        <v>7.5149617476184927E-2</v>
      </c>
    </row>
    <row r="84" spans="1:6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 (2)'!M15</f>
        <v>0.17926906214601507</v>
      </c>
      <c r="E84">
        <f t="shared" si="2"/>
        <v>0.12654128001669562</v>
      </c>
      <c r="F84">
        <f t="shared" si="3"/>
        <v>5.2727782129319445E-2</v>
      </c>
    </row>
    <row r="85" spans="1:6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 (2)'!M16</f>
        <v>0.17685158018492736</v>
      </c>
      <c r="E85">
        <f t="shared" si="2"/>
        <v>0.12293631659565299</v>
      </c>
      <c r="F85">
        <f t="shared" si="3"/>
        <v>5.391526358927437E-2</v>
      </c>
    </row>
    <row r="86" spans="1:6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 (2)'!M17</f>
        <v>0.17360779686321862</v>
      </c>
      <c r="E86">
        <f t="shared" si="2"/>
        <v>0.11967254846832821</v>
      </c>
      <c r="F86">
        <f t="shared" si="3"/>
        <v>5.3935248394890403E-2</v>
      </c>
    </row>
    <row r="87" spans="1:6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 (2)'!M18</f>
        <v>0.17877313869481917</v>
      </c>
      <c r="E87">
        <f t="shared" si="2"/>
        <v>0.11669797966297901</v>
      </c>
      <c r="F87">
        <f t="shared" si="3"/>
        <v>6.207515903184016E-2</v>
      </c>
    </row>
    <row r="88" spans="1:6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 (2)'!M19</f>
        <v>0.18198055013659126</v>
      </c>
      <c r="E88">
        <f t="shared" si="2"/>
        <v>0.11397118170845727</v>
      </c>
      <c r="F88">
        <f t="shared" si="3"/>
        <v>6.8009368428133987E-2</v>
      </c>
    </row>
    <row r="89" spans="1:6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 (2)'!M20</f>
        <v>0.17133990317304706</v>
      </c>
      <c r="E89">
        <f t="shared" si="2"/>
        <v>0.11145866927219723</v>
      </c>
      <c r="F89">
        <f t="shared" si="3"/>
        <v>5.9881233900849831E-2</v>
      </c>
    </row>
    <row r="90" spans="1:6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 (2)'!M21</f>
        <v>0.1780778830780877</v>
      </c>
      <c r="E90">
        <f t="shared" si="2"/>
        <v>0.10913303326555784</v>
      </c>
      <c r="F90">
        <f t="shared" si="3"/>
        <v>6.8944849812529851E-2</v>
      </c>
    </row>
    <row r="91" spans="1:6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 (2)'!M22</f>
        <v>0.17107478069527304</v>
      </c>
      <c r="E91">
        <f t="shared" si="2"/>
        <v>0.10697158536961374</v>
      </c>
      <c r="F91">
        <f t="shared" si="3"/>
        <v>6.4103195325659307E-2</v>
      </c>
    </row>
    <row r="92" spans="1:6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 (2)'!M23</f>
        <v>0.16924798519609871</v>
      </c>
      <c r="E92">
        <f t="shared" si="2"/>
        <v>0.10495535590405239</v>
      </c>
      <c r="F92">
        <f t="shared" si="3"/>
        <v>6.4292629292046322E-2</v>
      </c>
    </row>
    <row r="93" spans="1:6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 (2)'!M24</f>
        <v>0.16533622516761107</v>
      </c>
      <c r="E93">
        <f t="shared" si="2"/>
        <v>0.1030683408676944</v>
      </c>
      <c r="F93">
        <f t="shared" si="3"/>
        <v>6.226788429991667E-2</v>
      </c>
    </row>
    <row r="94" spans="1:6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 (2)'!M25</f>
        <v>0.16127380710703249</v>
      </c>
      <c r="E94">
        <f t="shared" si="2"/>
        <v>0.10129692793374524</v>
      </c>
      <c r="F94">
        <f t="shared" si="3"/>
        <v>5.9976879173287242E-2</v>
      </c>
    </row>
    <row r="95" spans="1:6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 (2)'!M26</f>
        <v>0.15271536112310058</v>
      </c>
      <c r="E95">
        <f t="shared" si="2"/>
        <v>9.9629453102102458E-2</v>
      </c>
      <c r="F95">
        <f t="shared" si="3"/>
        <v>5.3085908020998121E-2</v>
      </c>
    </row>
    <row r="96" spans="1:6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 (2)'!M6</f>
        <v>0.58710903653896707</v>
      </c>
      <c r="E96">
        <f t="shared" si="2"/>
        <v>0.39250008944977433</v>
      </c>
      <c r="F96">
        <f t="shared" si="3"/>
        <v>0.19460894708919274</v>
      </c>
    </row>
    <row r="97" spans="1:6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 (2)'!M7</f>
        <v>0.57255415434514823</v>
      </c>
      <c r="E97">
        <f t="shared" si="2"/>
        <v>0.3597864928545737</v>
      </c>
      <c r="F97">
        <f t="shared" si="3"/>
        <v>0.21276766149057452</v>
      </c>
    </row>
    <row r="98" spans="1:6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 (2)'!M8</f>
        <v>0.53473299714351885</v>
      </c>
      <c r="E98">
        <f t="shared" si="2"/>
        <v>0.33509208443317012</v>
      </c>
      <c r="F98">
        <f t="shared" si="3"/>
        <v>0.19964091271034873</v>
      </c>
    </row>
    <row r="99" spans="1:6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 (2)'!M9</f>
        <v>0.50184896072774865</v>
      </c>
      <c r="E99">
        <f t="shared" si="2"/>
        <v>0.31554036318543277</v>
      </c>
      <c r="F99">
        <f t="shared" si="3"/>
        <v>0.18630859754231588</v>
      </c>
    </row>
    <row r="100" spans="1:6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 (2)'!M10</f>
        <v>0.47138056119783484</v>
      </c>
      <c r="E100">
        <f t="shared" si="2"/>
        <v>0.29952843802028062</v>
      </c>
      <c r="F100">
        <f t="shared" si="3"/>
        <v>0.17185212317755422</v>
      </c>
    </row>
    <row r="101" spans="1:6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 (2)'!M11</f>
        <v>0.45429954517738003</v>
      </c>
      <c r="E101">
        <f t="shared" si="2"/>
        <v>0.28608071199977492</v>
      </c>
      <c r="F101">
        <f t="shared" si="3"/>
        <v>0.16821883317760511</v>
      </c>
    </row>
    <row r="102" spans="1:6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 (2)'!M12</f>
        <v>0.44088536340653617</v>
      </c>
      <c r="E102">
        <f t="shared" si="2"/>
        <v>0.27456372398945778</v>
      </c>
      <c r="F102">
        <f t="shared" si="3"/>
        <v>0.16632163941707839</v>
      </c>
    </row>
    <row r="103" spans="1:6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 (2)'!M13</f>
        <v>0.42573957343085178</v>
      </c>
      <c r="E103">
        <f t="shared" si="2"/>
        <v>0.26454527523612387</v>
      </c>
      <c r="F103">
        <f t="shared" si="3"/>
        <v>0.16119429819472791</v>
      </c>
    </row>
    <row r="104" spans="1:6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 (2)'!M14</f>
        <v>0.41997843669902463</v>
      </c>
      <c r="E104">
        <f t="shared" si="2"/>
        <v>0.25571868985795748</v>
      </c>
      <c r="F104">
        <f t="shared" si="3"/>
        <v>0.16425974684106714</v>
      </c>
    </row>
    <row r="105" spans="1:6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 (2)'!M15</f>
        <v>0.41719765820598548</v>
      </c>
      <c r="E105">
        <f t="shared" si="2"/>
        <v>0.24785931737218794</v>
      </c>
      <c r="F105">
        <f t="shared" si="3"/>
        <v>0.16933834083379753</v>
      </c>
    </row>
    <row r="106" spans="1:6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 (2)'!M16</f>
        <v>0.4108757158489173</v>
      </c>
      <c r="E106">
        <f t="shared" si="2"/>
        <v>0.24079819255526308</v>
      </c>
      <c r="F106">
        <f t="shared" si="3"/>
        <v>0.17007752329365422</v>
      </c>
    </row>
    <row r="107" spans="1:6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 (2)'!M17</f>
        <v>0.4005452920012012</v>
      </c>
      <c r="E107">
        <f t="shared" si="2"/>
        <v>0.23440537481236462</v>
      </c>
      <c r="F107">
        <f t="shared" si="3"/>
        <v>0.16613991718883658</v>
      </c>
    </row>
    <row r="108" spans="1:6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 (2)'!M18</f>
        <v>0.38673831379635693</v>
      </c>
      <c r="E108">
        <f t="shared" si="2"/>
        <v>0.22857901843701267</v>
      </c>
      <c r="F108">
        <f t="shared" si="3"/>
        <v>0.15815929535934425</v>
      </c>
    </row>
    <row r="109" spans="1:6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 (2)'!M19</f>
        <v>0.36957066230073937</v>
      </c>
      <c r="E109">
        <f t="shared" si="2"/>
        <v>0.22323797652934063</v>
      </c>
      <c r="F109">
        <f t="shared" si="3"/>
        <v>0.14633268577139874</v>
      </c>
    </row>
    <row r="110" spans="1:6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 (2)'!M20</f>
        <v>0.36377868921334572</v>
      </c>
      <c r="E110">
        <f t="shared" si="2"/>
        <v>0.21831666059782501</v>
      </c>
      <c r="F110">
        <f t="shared" si="3"/>
        <v>0.14546202861552071</v>
      </c>
    </row>
    <row r="111" spans="1:6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 (2)'!M21</f>
        <v>0.35369740353996748</v>
      </c>
      <c r="E111">
        <f t="shared" si="2"/>
        <v>0.21376138382975565</v>
      </c>
      <c r="F111">
        <f t="shared" si="3"/>
        <v>0.13993601971021183</v>
      </c>
    </row>
    <row r="112" spans="1:6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 (2)'!M22</f>
        <v>0.33410089957753647</v>
      </c>
      <c r="E112">
        <f t="shared" si="2"/>
        <v>0.20952770609270754</v>
      </c>
      <c r="F112">
        <f t="shared" si="3"/>
        <v>0.12457319348482893</v>
      </c>
    </row>
    <row r="113" spans="1:15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 (2)'!M23</f>
        <v>0.32435783488346553</v>
      </c>
      <c r="E113">
        <f t="shared" si="2"/>
        <v>0.20557847103728694</v>
      </c>
      <c r="F113">
        <f t="shared" si="3"/>
        <v>0.1187793638461786</v>
      </c>
    </row>
    <row r="114" spans="1:15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 (2)'!M24</f>
        <v>0.32392588117255561</v>
      </c>
      <c r="E114">
        <f t="shared" si="2"/>
        <v>0.20188233125806984</v>
      </c>
      <c r="F114">
        <f t="shared" si="3"/>
        <v>0.12204354991448577</v>
      </c>
    </row>
    <row r="115" spans="1:15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 (2)'!M25</f>
        <v>0.3087201316166035</v>
      </c>
      <c r="E115">
        <f t="shared" si="2"/>
        <v>0.19841262397729181</v>
      </c>
      <c r="F115">
        <f t="shared" si="3"/>
        <v>0.11030750763931169</v>
      </c>
    </row>
    <row r="116" spans="1:15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 (2)'!M26</f>
        <v>0.29725402437201626</v>
      </c>
      <c r="E116">
        <f t="shared" si="2"/>
        <v>0.19514650264951844</v>
      </c>
      <c r="F116">
        <f t="shared" si="3"/>
        <v>0.10210752172249782</v>
      </c>
    </row>
    <row r="117" spans="1:15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 (2)'!N6</f>
        <v>2.8004859637191196E-2</v>
      </c>
      <c r="E117">
        <f t="shared" si="2"/>
        <v>3.6614723523121319E-2</v>
      </c>
      <c r="F117">
        <f t="shared" si="3"/>
        <v>-8.6098638859301233E-3</v>
      </c>
      <c r="G117">
        <v>1</v>
      </c>
      <c r="H117">
        <f t="shared" ref="H117:K132" si="4">LN(A117)</f>
        <v>-1.6094379124341003</v>
      </c>
      <c r="I117">
        <f t="shared" si="4"/>
        <v>-5.521460917862246</v>
      </c>
      <c r="J117">
        <f t="shared" si="4"/>
        <v>-7.3132203870903014</v>
      </c>
      <c r="K117">
        <f t="shared" si="4"/>
        <v>-3.5753772253953482</v>
      </c>
      <c r="L117">
        <f>D117^2</f>
        <v>7.8427216329878056E-4</v>
      </c>
      <c r="M117">
        <f t="shared" ref="M117:M180" si="5">MMULT(G117:I117,$R$2:$R$4)</f>
        <v>-3.3073048374160523</v>
      </c>
      <c r="N117">
        <f t="shared" ref="N117:N180" si="6">K117-M117</f>
        <v>-0.26807238797929589</v>
      </c>
      <c r="O117">
        <f t="shared" ref="O117:O180" si="7">SQRT(L117)*N117</f>
        <v>-7.5073295979668419E-3</v>
      </c>
    </row>
    <row r="118" spans="1:15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 (2)'!N7</f>
        <v>2.6278195241782324E-2</v>
      </c>
      <c r="E118">
        <f t="shared" si="2"/>
        <v>3.5187540667162155E-2</v>
      </c>
      <c r="F118">
        <f t="shared" si="3"/>
        <v>-8.9093454253798311E-3</v>
      </c>
      <c r="G118">
        <v>1</v>
      </c>
      <c r="H118">
        <f t="shared" si="4"/>
        <v>-1.6094379124341003</v>
      </c>
      <c r="I118">
        <f t="shared" si="4"/>
        <v>-5.6167710976665717</v>
      </c>
      <c r="J118">
        <f t="shared" si="4"/>
        <v>-7.3132203870903014</v>
      </c>
      <c r="K118">
        <f t="shared" si="4"/>
        <v>-3.6390157619331052</v>
      </c>
      <c r="L118">
        <f t="shared" ref="L118:L181" si="8">D118^2</f>
        <v>6.9054354516523116E-4</v>
      </c>
      <c r="M118">
        <f t="shared" si="5"/>
        <v>-3.3470632173553745</v>
      </c>
      <c r="N118">
        <f t="shared" si="6"/>
        <v>-0.29195254457773068</v>
      </c>
      <c r="O118">
        <f t="shared" si="7"/>
        <v>-7.671985967748764E-3</v>
      </c>
    </row>
    <row r="119" spans="1:15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 (2)'!N8</f>
        <v>2.7426065642070049E-2</v>
      </c>
      <c r="E119">
        <f t="shared" si="2"/>
        <v>3.3933254915469696E-2</v>
      </c>
      <c r="F119">
        <f t="shared" si="3"/>
        <v>-6.5071892733996467E-3</v>
      </c>
      <c r="G119">
        <v>1</v>
      </c>
      <c r="H119">
        <f t="shared" si="4"/>
        <v>-1.6094379124341003</v>
      </c>
      <c r="I119">
        <f t="shared" si="4"/>
        <v>-5.7037824746562009</v>
      </c>
      <c r="J119">
        <f t="shared" si="4"/>
        <v>-7.3132203870903014</v>
      </c>
      <c r="K119">
        <f t="shared" si="4"/>
        <v>-3.5962614169824847</v>
      </c>
      <c r="L119">
        <f t="shared" si="8"/>
        <v>7.5218907660313519E-4</v>
      </c>
      <c r="M119">
        <f t="shared" si="5"/>
        <v>-3.3833597744755015</v>
      </c>
      <c r="N119">
        <f t="shared" si="6"/>
        <v>-0.21290164250698318</v>
      </c>
      <c r="O119">
        <f t="shared" si="7"/>
        <v>-5.8390544227010519E-3</v>
      </c>
    </row>
    <row r="120" spans="1:15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 (2)'!N9</f>
        <v>1.8987692856941882E-2</v>
      </c>
      <c r="E120">
        <f t="shared" si="2"/>
        <v>3.2818943968020403E-2</v>
      </c>
      <c r="F120">
        <f t="shared" si="3"/>
        <v>-1.3831251111078521E-2</v>
      </c>
      <c r="G120">
        <v>1</v>
      </c>
      <c r="H120">
        <f t="shared" si="4"/>
        <v>-1.6094379124341003</v>
      </c>
      <c r="I120">
        <f t="shared" si="4"/>
        <v>-5.7838251823297373</v>
      </c>
      <c r="J120">
        <f t="shared" si="4"/>
        <v>-7.3132203870903014</v>
      </c>
      <c r="K120">
        <f t="shared" si="4"/>
        <v>-3.9639642540641979</v>
      </c>
      <c r="L120">
        <f t="shared" si="8"/>
        <v>3.6053248002956178E-4</v>
      </c>
      <c r="M120">
        <f t="shared" si="5"/>
        <v>-3.416749370315002</v>
      </c>
      <c r="N120">
        <f t="shared" si="6"/>
        <v>-0.54721488374919591</v>
      </c>
      <c r="O120">
        <f t="shared" si="7"/>
        <v>-1.0390348139376889E-2</v>
      </c>
    </row>
    <row r="121" spans="1:15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 (2)'!N10</f>
        <v>1.6236380287964113E-2</v>
      </c>
      <c r="E121">
        <f t="shared" si="2"/>
        <v>3.181990290310447E-2</v>
      </c>
      <c r="F121">
        <f t="shared" si="3"/>
        <v>-1.5583522615140358E-2</v>
      </c>
      <c r="G121">
        <v>1</v>
      </c>
      <c r="H121">
        <f t="shared" si="4"/>
        <v>-1.6094379124341003</v>
      </c>
      <c r="I121">
        <f t="shared" si="4"/>
        <v>-5.857933154483459</v>
      </c>
      <c r="J121">
        <f t="shared" si="4"/>
        <v>-7.3132203870903014</v>
      </c>
      <c r="K121">
        <f t="shared" si="4"/>
        <v>-4.1205008577641378</v>
      </c>
      <c r="L121">
        <f t="shared" si="8"/>
        <v>2.6362004485538959E-4</v>
      </c>
      <c r="M121">
        <f t="shared" si="5"/>
        <v>-3.4476633075195005</v>
      </c>
      <c r="N121">
        <f t="shared" si="6"/>
        <v>-0.67283755024463732</v>
      </c>
      <c r="O121">
        <f t="shared" si="7"/>
        <v>-1.0924446337794092E-2</v>
      </c>
    </row>
    <row r="122" spans="1:15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 (2)'!N11</f>
        <v>2.0125805841086718E-2</v>
      </c>
      <c r="E122">
        <f t="shared" si="2"/>
        <v>3.0917172827474533E-2</v>
      </c>
      <c r="F122">
        <f t="shared" si="3"/>
        <v>-1.0791366986387815E-2</v>
      </c>
      <c r="G122">
        <v>1</v>
      </c>
      <c r="H122">
        <f t="shared" si="4"/>
        <v>-1.6094379124341003</v>
      </c>
      <c r="I122">
        <f t="shared" si="4"/>
        <v>-5.9269260259704106</v>
      </c>
      <c r="J122">
        <f t="shared" si="4"/>
        <v>-7.3132203870903014</v>
      </c>
      <c r="K122">
        <f t="shared" si="4"/>
        <v>-3.9057524146860323</v>
      </c>
      <c r="L122">
        <f t="shared" si="8"/>
        <v>4.0504806075312023E-4</v>
      </c>
      <c r="M122">
        <f t="shared" si="5"/>
        <v>-3.4764434945185663</v>
      </c>
      <c r="N122">
        <f t="shared" si="6"/>
        <v>-0.42930892016746602</v>
      </c>
      <c r="O122">
        <f t="shared" si="7"/>
        <v>-8.6401879731370194E-3</v>
      </c>
    </row>
    <row r="123" spans="1:15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 (2)'!N12</f>
        <v>1.7037683197331583E-2</v>
      </c>
      <c r="E123">
        <f t="shared" si="2"/>
        <v>3.0095923102702659E-2</v>
      </c>
      <c r="F123">
        <f t="shared" si="3"/>
        <v>-1.3058239905371076E-2</v>
      </c>
      <c r="G123">
        <v>1</v>
      </c>
      <c r="H123">
        <f t="shared" si="4"/>
        <v>-1.6094379124341003</v>
      </c>
      <c r="I123">
        <f t="shared" si="4"/>
        <v>-5.9914645471079817</v>
      </c>
      <c r="J123">
        <f t="shared" si="4"/>
        <v>-7.3132203870903014</v>
      </c>
      <c r="K123">
        <f t="shared" si="4"/>
        <v>-4.0723277294226312</v>
      </c>
      <c r="L123">
        <f t="shared" si="8"/>
        <v>2.9028264873263494E-4</v>
      </c>
      <c r="M123">
        <f t="shared" si="5"/>
        <v>-3.5033655614937569</v>
      </c>
      <c r="N123">
        <f t="shared" si="6"/>
        <v>-0.56896216792887433</v>
      </c>
      <c r="O123">
        <f t="shared" si="7"/>
        <v>-9.693797168439133E-3</v>
      </c>
    </row>
    <row r="124" spans="1:15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 (2)'!N13</f>
        <v>2.5474781544432928E-2</v>
      </c>
      <c r="E124">
        <f t="shared" si="2"/>
        <v>2.9344358785405929E-2</v>
      </c>
      <c r="F124">
        <f t="shared" si="3"/>
        <v>-3.869577240973001E-3</v>
      </c>
      <c r="G124">
        <v>1</v>
      </c>
      <c r="H124">
        <f t="shared" si="4"/>
        <v>-1.6094379124341003</v>
      </c>
      <c r="I124">
        <f t="shared" si="4"/>
        <v>-6.0520891689244172</v>
      </c>
      <c r="J124">
        <f t="shared" si="4"/>
        <v>-7.3132203870903014</v>
      </c>
      <c r="K124">
        <f t="shared" si="4"/>
        <v>-3.6700662752022488</v>
      </c>
      <c r="L124">
        <f t="shared" si="8"/>
        <v>6.4896449473658051E-4</v>
      </c>
      <c r="M124">
        <f t="shared" si="5"/>
        <v>-3.5286549561083098</v>
      </c>
      <c r="N124">
        <f t="shared" si="6"/>
        <v>-0.141411319093939</v>
      </c>
      <c r="O124">
        <f t="shared" si="7"/>
        <v>-3.602422461828193E-3</v>
      </c>
    </row>
    <row r="125" spans="1:15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 (2)'!N14</f>
        <v>1.8278547747389344E-2</v>
      </c>
      <c r="E125">
        <f t="shared" si="2"/>
        <v>2.8652962684747083E-2</v>
      </c>
      <c r="F125">
        <f t="shared" si="3"/>
        <v>-1.0374414937357739E-2</v>
      </c>
      <c r="G125">
        <v>1</v>
      </c>
      <c r="H125">
        <f t="shared" si="4"/>
        <v>-1.6094379124341003</v>
      </c>
      <c r="I125">
        <f t="shared" si="4"/>
        <v>-6.1092475827643655</v>
      </c>
      <c r="J125">
        <f t="shared" si="4"/>
        <v>-7.3132203870903014</v>
      </c>
      <c r="K125">
        <f t="shared" si="4"/>
        <v>-4.0020271610032196</v>
      </c>
      <c r="L125">
        <f t="shared" si="8"/>
        <v>3.3410530775359205E-4</v>
      </c>
      <c r="M125">
        <f t="shared" si="5"/>
        <v>-3.5524984315780155</v>
      </c>
      <c r="N125">
        <f t="shared" si="6"/>
        <v>-0.44952872942520417</v>
      </c>
      <c r="O125">
        <f t="shared" si="7"/>
        <v>-8.2167323446218597E-3</v>
      </c>
    </row>
    <row r="126" spans="1:15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 (2)'!N15</f>
        <v>1.8959456089409996E-2</v>
      </c>
      <c r="E126">
        <f t="shared" si="2"/>
        <v>2.8013957116611612E-2</v>
      </c>
      <c r="F126">
        <f t="shared" si="3"/>
        <v>-9.0545010272016155E-3</v>
      </c>
      <c r="G126">
        <v>1</v>
      </c>
      <c r="H126">
        <f t="shared" si="4"/>
        <v>-1.6094379124341003</v>
      </c>
      <c r="I126">
        <f t="shared" si="4"/>
        <v>-6.1633148040346413</v>
      </c>
      <c r="J126">
        <f t="shared" si="4"/>
        <v>-7.3132203870903014</v>
      </c>
      <c r="K126">
        <f t="shared" si="4"/>
        <v>-3.9654524698341542</v>
      </c>
      <c r="L126">
        <f t="shared" si="8"/>
        <v>3.5946097520626582E-4</v>
      </c>
      <c r="M126">
        <f t="shared" si="5"/>
        <v>-3.575052424550647</v>
      </c>
      <c r="N126">
        <f t="shared" si="6"/>
        <v>-0.39040004528350725</v>
      </c>
      <c r="O126">
        <f t="shared" si="7"/>
        <v>-7.4017725158563299E-3</v>
      </c>
    </row>
    <row r="127" spans="1:15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 (2)'!N16</f>
        <v>1.552556247850137E-2</v>
      </c>
      <c r="E127">
        <f t="shared" si="2"/>
        <v>2.7420913740415997E-2</v>
      </c>
      <c r="F127">
        <f t="shared" si="3"/>
        <v>-1.1895351261914627E-2</v>
      </c>
      <c r="G127">
        <v>1</v>
      </c>
      <c r="H127">
        <f t="shared" si="4"/>
        <v>-1.6094379124341003</v>
      </c>
      <c r="I127">
        <f t="shared" si="4"/>
        <v>-6.2146080984221914</v>
      </c>
      <c r="J127">
        <f t="shared" si="4"/>
        <v>-7.3132203870903014</v>
      </c>
      <c r="K127">
        <f t="shared" si="4"/>
        <v>-4.1652674213196201</v>
      </c>
      <c r="L127">
        <f t="shared" si="8"/>
        <v>2.410430902738496E-4</v>
      </c>
      <c r="M127">
        <f t="shared" si="5"/>
        <v>-3.5964492815368216</v>
      </c>
      <c r="N127">
        <f t="shared" si="6"/>
        <v>-0.56881813978279849</v>
      </c>
      <c r="O127">
        <f t="shared" si="7"/>
        <v>-8.831221568102763E-3</v>
      </c>
    </row>
    <row r="128" spans="1:15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 (2)'!N17</f>
        <v>2.267707146604098E-2</v>
      </c>
      <c r="E128">
        <f t="shared" si="2"/>
        <v>2.686846554467372E-2</v>
      </c>
      <c r="F128">
        <f t="shared" si="3"/>
        <v>-4.1913940786327403E-3</v>
      </c>
      <c r="G128">
        <v>1</v>
      </c>
      <c r="H128">
        <f t="shared" si="4"/>
        <v>-1.6094379124341003</v>
      </c>
      <c r="I128">
        <f t="shared" si="4"/>
        <v>-6.2633982625916236</v>
      </c>
      <c r="J128">
        <f t="shared" si="4"/>
        <v>-7.3132203870903014</v>
      </c>
      <c r="K128">
        <f t="shared" si="4"/>
        <v>-3.7864009325320835</v>
      </c>
      <c r="L128">
        <f t="shared" si="8"/>
        <v>5.1424957027593004E-4</v>
      </c>
      <c r="M128">
        <f t="shared" si="5"/>
        <v>-3.6168019646220144</v>
      </c>
      <c r="N128">
        <f t="shared" si="6"/>
        <v>-0.16959896791006912</v>
      </c>
      <c r="O128">
        <f t="shared" si="7"/>
        <v>-3.8460079158634283E-3</v>
      </c>
    </row>
    <row r="129" spans="1:15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 (2)'!N18</f>
        <v>1.6196554099625771E-2</v>
      </c>
      <c r="E129">
        <f t="shared" si="2"/>
        <v>2.6352090758307616E-2</v>
      </c>
      <c r="F129">
        <f t="shared" si="3"/>
        <v>-1.0155536658681845E-2</v>
      </c>
      <c r="G129">
        <v>1</v>
      </c>
      <c r="H129">
        <f t="shared" si="4"/>
        <v>-1.6094379124341003</v>
      </c>
      <c r="I129">
        <f t="shared" si="4"/>
        <v>-6.3099182782265162</v>
      </c>
      <c r="J129">
        <f t="shared" si="4"/>
        <v>-7.3132203870903014</v>
      </c>
      <c r="K129">
        <f t="shared" si="4"/>
        <v>-4.1229567692694014</v>
      </c>
      <c r="L129">
        <f t="shared" si="8"/>
        <v>2.6232836470210439E-4</v>
      </c>
      <c r="M129">
        <f t="shared" si="5"/>
        <v>-3.6362076614761434</v>
      </c>
      <c r="N129">
        <f t="shared" si="6"/>
        <v>-0.48674910779325797</v>
      </c>
      <c r="O129">
        <f t="shared" si="7"/>
        <v>-7.8836582573180783E-3</v>
      </c>
    </row>
    <row r="130" spans="1:15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 (2)'!N19</f>
        <v>2.3197480269058122E-2</v>
      </c>
      <c r="E130">
        <f t="shared" ref="E130:E193" si="9">EXP($R$2+($R$3-0.39)*LN(A130)+$R$4*LN(B130)+0.39*LN(C130*300))</f>
        <v>2.5867948345720621E-2</v>
      </c>
      <c r="F130">
        <f t="shared" si="3"/>
        <v>-2.670468076662498E-3</v>
      </c>
      <c r="G130">
        <v>1</v>
      </c>
      <c r="H130">
        <f t="shared" si="4"/>
        <v>-1.6094379124341003</v>
      </c>
      <c r="I130">
        <f t="shared" si="4"/>
        <v>-6.3543700407973507</v>
      </c>
      <c r="J130">
        <f t="shared" si="4"/>
        <v>-7.3132203870903014</v>
      </c>
      <c r="K130">
        <f t="shared" si="4"/>
        <v>-3.7637116153005898</v>
      </c>
      <c r="L130">
        <f t="shared" si="8"/>
        <v>5.381230908333409E-4</v>
      </c>
      <c r="M130">
        <f t="shared" si="5"/>
        <v>-3.6547505922406449</v>
      </c>
      <c r="N130">
        <f t="shared" si="6"/>
        <v>-0.10896102305994493</v>
      </c>
      <c r="O130">
        <f t="shared" si="7"/>
        <v>-2.5276211825294597E-3</v>
      </c>
    </row>
    <row r="131" spans="1:15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 (2)'!N20</f>
        <v>1.7124942375980889E-2</v>
      </c>
      <c r="E131">
        <f t="shared" si="9"/>
        <v>2.541275111311616E-2</v>
      </c>
      <c r="F131">
        <f t="shared" ref="F131:F194" si="10">D131-E131</f>
        <v>-8.2878087371352702E-3</v>
      </c>
      <c r="G131">
        <v>1</v>
      </c>
      <c r="H131">
        <f t="shared" si="4"/>
        <v>-1.6094379124341003</v>
      </c>
      <c r="I131">
        <f t="shared" si="4"/>
        <v>-6.3969296552161463</v>
      </c>
      <c r="J131">
        <f t="shared" si="4"/>
        <v>-7.3132203870903014</v>
      </c>
      <c r="K131">
        <f t="shared" si="4"/>
        <v>-4.0672192597457348</v>
      </c>
      <c r="L131">
        <f t="shared" si="8"/>
        <v>2.9326365138066597E-4</v>
      </c>
      <c r="M131">
        <f t="shared" si="5"/>
        <v>-3.6725042185962709</v>
      </c>
      <c r="N131">
        <f t="shared" si="6"/>
        <v>-0.39471504114946399</v>
      </c>
      <c r="O131">
        <f t="shared" si="7"/>
        <v>-6.7594723346174959E-3</v>
      </c>
    </row>
    <row r="132" spans="1:15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 (2)'!N21</f>
        <v>1.9113941873974433E-2</v>
      </c>
      <c r="E132">
        <f t="shared" si="9"/>
        <v>2.4983666651241958E-2</v>
      </c>
      <c r="F132">
        <f t="shared" si="10"/>
        <v>-5.8697247772675244E-3</v>
      </c>
      <c r="G132">
        <v>1</v>
      </c>
      <c r="H132">
        <f t="shared" si="4"/>
        <v>-1.6094379124341003</v>
      </c>
      <c r="I132">
        <f t="shared" si="4"/>
        <v>-6.4377516497364011</v>
      </c>
      <c r="J132">
        <f t="shared" si="4"/>
        <v>-7.3132203870903014</v>
      </c>
      <c r="K132">
        <f t="shared" si="4"/>
        <v>-3.9573372691611661</v>
      </c>
      <c r="L132">
        <f t="shared" si="8"/>
        <v>3.6534277396167329E-4</v>
      </c>
      <c r="M132">
        <f t="shared" si="5"/>
        <v>-3.6895330015798864</v>
      </c>
      <c r="N132">
        <f t="shared" si="6"/>
        <v>-0.26780426758127973</v>
      </c>
      <c r="O132">
        <f t="shared" si="7"/>
        <v>-5.1187952041508765E-3</v>
      </c>
    </row>
    <row r="133" spans="1:15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 (2)'!N22</f>
        <v>2.4583949363680871E-2</v>
      </c>
      <c r="E133">
        <f t="shared" si="9"/>
        <v>2.4578239161913977E-2</v>
      </c>
      <c r="F133">
        <f t="shared" si="10"/>
        <v>5.7102017668939076E-6</v>
      </c>
      <c r="G133">
        <v>1</v>
      </c>
      <c r="H133">
        <f t="shared" ref="H133:K164" si="11">LN(A133)</f>
        <v>-1.6094379124341003</v>
      </c>
      <c r="I133">
        <f t="shared" si="11"/>
        <v>-6.4769723628896827</v>
      </c>
      <c r="J133">
        <f t="shared" si="11"/>
        <v>-7.3132203870903014</v>
      </c>
      <c r="K133">
        <f t="shared" si="11"/>
        <v>-3.7056615138826907</v>
      </c>
      <c r="L133">
        <f t="shared" si="8"/>
        <v>6.0437056631602512E-4</v>
      </c>
      <c r="M133">
        <f t="shared" si="5"/>
        <v>-3.7058938144357714</v>
      </c>
      <c r="N133">
        <f t="shared" si="6"/>
        <v>2.3230055308065545E-4</v>
      </c>
      <c r="O133">
        <f t="shared" si="7"/>
        <v>5.7108650340898937E-6</v>
      </c>
    </row>
    <row r="134" spans="1:15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 (2)'!N23</f>
        <v>2.0653343531816411E-2</v>
      </c>
      <c r="E134">
        <f t="shared" si="9"/>
        <v>2.4194327147768837E-2</v>
      </c>
      <c r="F134">
        <f t="shared" si="10"/>
        <v>-3.5409836159524255E-3</v>
      </c>
      <c r="G134">
        <v>1</v>
      </c>
      <c r="H134">
        <f t="shared" si="11"/>
        <v>-1.6094379124341003</v>
      </c>
      <c r="I134">
        <f t="shared" si="11"/>
        <v>-6.5147126908725301</v>
      </c>
      <c r="J134">
        <f t="shared" si="11"/>
        <v>-7.3132203870903014</v>
      </c>
      <c r="K134">
        <f t="shared" si="11"/>
        <v>-3.8798780583081367</v>
      </c>
      <c r="L134">
        <f t="shared" si="8"/>
        <v>4.2656059904322278E-4</v>
      </c>
      <c r="M134">
        <f t="shared" si="5"/>
        <v>-3.7216370886805294</v>
      </c>
      <c r="N134">
        <f t="shared" si="6"/>
        <v>-0.15824096962760725</v>
      </c>
      <c r="O134">
        <f t="shared" si="7"/>
        <v>-3.2682051065266995E-3</v>
      </c>
    </row>
    <row r="135" spans="1:15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 (2)'!N24</f>
        <v>2.249335325923621E-2</v>
      </c>
      <c r="E135">
        <f t="shared" si="9"/>
        <v>2.3830053289449472E-2</v>
      </c>
      <c r="F135">
        <f t="shared" si="10"/>
        <v>-1.3367000302132621E-3</v>
      </c>
      <c r="G135">
        <v>1</v>
      </c>
      <c r="H135">
        <f t="shared" si="11"/>
        <v>-1.6094379124341003</v>
      </c>
      <c r="I135">
        <f t="shared" si="11"/>
        <v>-6.5510803350434044</v>
      </c>
      <c r="J135">
        <f t="shared" si="11"/>
        <v>-7.3132203870903014</v>
      </c>
      <c r="K135">
        <f t="shared" si="11"/>
        <v>-3.7945354241147116</v>
      </c>
      <c r="L135">
        <f t="shared" si="8"/>
        <v>5.0595094084479218E-4</v>
      </c>
      <c r="M135">
        <f t="shared" si="5"/>
        <v>-3.7368077516402698</v>
      </c>
      <c r="N135">
        <f t="shared" si="6"/>
        <v>-5.7727672474441771E-2</v>
      </c>
      <c r="O135">
        <f t="shared" si="7"/>
        <v>-1.2984889298011052E-3</v>
      </c>
    </row>
    <row r="136" spans="1:15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 (2)'!N25</f>
        <v>2.9369742937734554E-2</v>
      </c>
      <c r="E136">
        <f t="shared" si="9"/>
        <v>2.3483763784652077E-2</v>
      </c>
      <c r="F136">
        <f t="shared" si="10"/>
        <v>5.8859791530824768E-3</v>
      </c>
      <c r="G136">
        <v>1</v>
      </c>
      <c r="H136">
        <f t="shared" si="11"/>
        <v>-1.6094379124341003</v>
      </c>
      <c r="I136">
        <f t="shared" si="11"/>
        <v>-6.5861716548546747</v>
      </c>
      <c r="J136">
        <f t="shared" si="11"/>
        <v>-7.3132203870903014</v>
      </c>
      <c r="K136">
        <f t="shared" si="11"/>
        <v>-3.5277902863555521</v>
      </c>
      <c r="L136">
        <f t="shared" si="8"/>
        <v>8.6258180022860871E-4</v>
      </c>
      <c r="M136">
        <f t="shared" si="5"/>
        <v>-3.7514459993961031</v>
      </c>
      <c r="N136">
        <f t="shared" si="6"/>
        <v>0.22365571304055099</v>
      </c>
      <c r="O136">
        <f t="shared" si="7"/>
        <v>6.5687107985567079E-3</v>
      </c>
    </row>
    <row r="137" spans="1:15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 (2)'!N26</f>
        <v>2.9115731508512602E-2</v>
      </c>
      <c r="E137">
        <f t="shared" si="9"/>
        <v>2.3153995104301734E-2</v>
      </c>
      <c r="F137">
        <f t="shared" si="10"/>
        <v>5.9617364042108684E-3</v>
      </c>
      <c r="G137">
        <v>1</v>
      </c>
      <c r="H137">
        <f t="shared" si="11"/>
        <v>-1.6094379124341003</v>
      </c>
      <c r="I137">
        <f t="shared" si="11"/>
        <v>-6.620073206530356</v>
      </c>
      <c r="J137">
        <f t="shared" si="11"/>
        <v>-7.3132203870903014</v>
      </c>
      <c r="K137">
        <f t="shared" si="11"/>
        <v>-3.5364766492100292</v>
      </c>
      <c r="L137">
        <f t="shared" si="8"/>
        <v>8.4772582127579359E-4</v>
      </c>
      <c r="M137">
        <f t="shared" si="5"/>
        <v>-3.7655879386393356</v>
      </c>
      <c r="N137">
        <f t="shared" si="6"/>
        <v>0.22911128942930636</v>
      </c>
      <c r="O137">
        <f t="shared" si="7"/>
        <v>6.670742788592806E-3</v>
      </c>
    </row>
    <row r="138" spans="1:15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 (2)'!N6</f>
        <v>0.10826993019013476</v>
      </c>
      <c r="E138">
        <f t="shared" si="9"/>
        <v>0.11201110965218909</v>
      </c>
      <c r="F138">
        <f t="shared" si="10"/>
        <v>-3.7411794620543365E-3</v>
      </c>
      <c r="G138">
        <v>1</v>
      </c>
      <c r="H138">
        <f t="shared" si="11"/>
        <v>-1.0498221244986778</v>
      </c>
      <c r="I138">
        <f t="shared" si="11"/>
        <v>-4.9618451299268242</v>
      </c>
      <c r="J138">
        <f t="shared" si="11"/>
        <v>-6.7536045991548788</v>
      </c>
      <c r="K138">
        <f t="shared" si="11"/>
        <v>-2.2231278164352397</v>
      </c>
      <c r="L138">
        <f t="shared" si="8"/>
        <v>1.1722377783376653E-2</v>
      </c>
      <c r="M138">
        <f t="shared" si="5"/>
        <v>-2.189157219283258</v>
      </c>
      <c r="N138">
        <f t="shared" si="6"/>
        <v>-3.3970597151981696E-2</v>
      </c>
      <c r="O138">
        <f t="shared" si="7"/>
        <v>-3.6779941821622488E-3</v>
      </c>
    </row>
    <row r="139" spans="1:15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 (2)'!N7</f>
        <v>0.10737863011710809</v>
      </c>
      <c r="E139">
        <f t="shared" si="9"/>
        <v>0.10764509729457518</v>
      </c>
      <c r="F139">
        <f t="shared" si="10"/>
        <v>-2.6646717746708903E-4</v>
      </c>
      <c r="G139">
        <v>1</v>
      </c>
      <c r="H139">
        <f t="shared" si="11"/>
        <v>-1.0498221244986778</v>
      </c>
      <c r="I139">
        <f t="shared" si="11"/>
        <v>-5.057155309731149</v>
      </c>
      <c r="J139">
        <f t="shared" si="11"/>
        <v>-6.7536045991548788</v>
      </c>
      <c r="K139">
        <f t="shared" si="11"/>
        <v>-2.2313940914065067</v>
      </c>
      <c r="L139">
        <f t="shared" si="8"/>
        <v>1.1530170205826713E-2</v>
      </c>
      <c r="M139">
        <f t="shared" si="5"/>
        <v>-2.2289155992225798</v>
      </c>
      <c r="N139">
        <f t="shared" si="6"/>
        <v>-2.478492183926928E-3</v>
      </c>
      <c r="O139">
        <f t="shared" si="7"/>
        <v>-2.6613709546603303E-4</v>
      </c>
    </row>
    <row r="140" spans="1:15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 (2)'!N8</f>
        <v>0.10692957080635472</v>
      </c>
      <c r="E140">
        <f t="shared" si="9"/>
        <v>0.10380800867695161</v>
      </c>
      <c r="F140">
        <f t="shared" si="10"/>
        <v>3.1215621294031076E-3</v>
      </c>
      <c r="G140">
        <v>1</v>
      </c>
      <c r="H140">
        <f t="shared" si="11"/>
        <v>-1.0498221244986778</v>
      </c>
      <c r="I140">
        <f t="shared" si="11"/>
        <v>-5.1441666867207783</v>
      </c>
      <c r="J140">
        <f t="shared" si="11"/>
        <v>-6.7536045991548788</v>
      </c>
      <c r="K140">
        <f t="shared" si="11"/>
        <v>-2.2355848780030287</v>
      </c>
      <c r="L140">
        <f t="shared" si="8"/>
        <v>1.1433933112831227E-2</v>
      </c>
      <c r="M140">
        <f t="shared" si="5"/>
        <v>-2.2652121563427068</v>
      </c>
      <c r="N140">
        <f t="shared" si="6"/>
        <v>2.9627278339678043E-2</v>
      </c>
      <c r="O140">
        <f t="shared" si="7"/>
        <v>3.1680321570221829E-3</v>
      </c>
    </row>
    <row r="141" spans="1:15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 (2)'!N9</f>
        <v>0.10616756585073449</v>
      </c>
      <c r="E141">
        <f t="shared" si="9"/>
        <v>0.10039912848582959</v>
      </c>
      <c r="F141">
        <f t="shared" si="10"/>
        <v>5.7684373649048992E-3</v>
      </c>
      <c r="G141">
        <v>1</v>
      </c>
      <c r="H141">
        <f t="shared" si="11"/>
        <v>-1.0498221244986778</v>
      </c>
      <c r="I141">
        <f t="shared" si="11"/>
        <v>-5.2242093943943146</v>
      </c>
      <c r="J141">
        <f t="shared" si="11"/>
        <v>-6.7536045991548788</v>
      </c>
      <c r="K141">
        <f t="shared" si="11"/>
        <v>-2.2427366231222359</v>
      </c>
      <c r="L141">
        <f t="shared" si="8"/>
        <v>1.1271552038670044E-2</v>
      </c>
      <c r="M141">
        <f t="shared" si="5"/>
        <v>-2.2986017521822077</v>
      </c>
      <c r="N141">
        <f t="shared" si="6"/>
        <v>5.5865129059971874E-2</v>
      </c>
      <c r="O141">
        <f t="shared" si="7"/>
        <v>5.9310647682343448E-3</v>
      </c>
    </row>
    <row r="142" spans="1:15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 (2)'!N10</f>
        <v>0.10360121858503943</v>
      </c>
      <c r="E142">
        <f t="shared" si="9"/>
        <v>9.7342879865007045E-2</v>
      </c>
      <c r="F142">
        <f t="shared" si="10"/>
        <v>6.2583387200323831E-3</v>
      </c>
      <c r="G142">
        <v>1</v>
      </c>
      <c r="H142">
        <f t="shared" si="11"/>
        <v>-1.0498221244986778</v>
      </c>
      <c r="I142">
        <f t="shared" si="11"/>
        <v>-5.2983173665480363</v>
      </c>
      <c r="J142">
        <f t="shared" si="11"/>
        <v>-6.7536045991548788</v>
      </c>
      <c r="K142">
        <f t="shared" si="11"/>
        <v>-2.2672061868220754</v>
      </c>
      <c r="L142">
        <f t="shared" si="8"/>
        <v>1.0733212492305119E-2</v>
      </c>
      <c r="M142">
        <f t="shared" si="5"/>
        <v>-2.3295156893867057</v>
      </c>
      <c r="N142">
        <f t="shared" si="6"/>
        <v>6.2309502564630304E-2</v>
      </c>
      <c r="O142">
        <f t="shared" si="7"/>
        <v>6.4553403951233389E-3</v>
      </c>
    </row>
    <row r="143" spans="1:15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 (2)'!N11</f>
        <v>0.10173891861288334</v>
      </c>
      <c r="E143">
        <f t="shared" si="9"/>
        <v>9.4581264106148144E-2</v>
      </c>
      <c r="F143">
        <f t="shared" si="10"/>
        <v>7.1576545067351949E-3</v>
      </c>
      <c r="G143">
        <v>1</v>
      </c>
      <c r="H143">
        <f t="shared" si="11"/>
        <v>-1.0498221244986778</v>
      </c>
      <c r="I143">
        <f t="shared" si="11"/>
        <v>-5.367310238034988</v>
      </c>
      <c r="J143">
        <f t="shared" si="11"/>
        <v>-6.7536045991548788</v>
      </c>
      <c r="K143">
        <f t="shared" si="11"/>
        <v>-2.2853453685718281</v>
      </c>
      <c r="L143">
        <f t="shared" si="8"/>
        <v>1.03508075605189E-2</v>
      </c>
      <c r="M143">
        <f t="shared" si="5"/>
        <v>-2.358295876385772</v>
      </c>
      <c r="N143">
        <f t="shared" si="6"/>
        <v>7.2950507813943855E-2</v>
      </c>
      <c r="O143">
        <f t="shared" si="7"/>
        <v>7.4219057772513435E-3</v>
      </c>
    </row>
    <row r="144" spans="1:15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 (2)'!N12</f>
        <v>9.7718998328266277E-2</v>
      </c>
      <c r="E144">
        <f t="shared" si="9"/>
        <v>9.2068911584486643E-2</v>
      </c>
      <c r="F144">
        <f t="shared" si="10"/>
        <v>5.6500867437796337E-3</v>
      </c>
      <c r="G144">
        <v>1</v>
      </c>
      <c r="H144">
        <f t="shared" si="11"/>
        <v>-1.0498221244986778</v>
      </c>
      <c r="I144">
        <f t="shared" si="11"/>
        <v>-5.431848759172559</v>
      </c>
      <c r="J144">
        <f t="shared" si="11"/>
        <v>-6.7536045991548788</v>
      </c>
      <c r="K144">
        <f t="shared" si="11"/>
        <v>-2.3256592830722078</v>
      </c>
      <c r="L144">
        <f t="shared" si="8"/>
        <v>9.5490026342797078E-3</v>
      </c>
      <c r="M144">
        <f t="shared" si="5"/>
        <v>-2.3852179433609626</v>
      </c>
      <c r="N144">
        <f t="shared" si="6"/>
        <v>5.9558660288754783E-2</v>
      </c>
      <c r="O144">
        <f t="shared" si="7"/>
        <v>5.8200126251906079E-3</v>
      </c>
    </row>
    <row r="145" spans="1:15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 (2)'!N13</f>
        <v>9.5213760695176217E-2</v>
      </c>
      <c r="E145">
        <f t="shared" si="9"/>
        <v>8.9769739419435696E-2</v>
      </c>
      <c r="F145">
        <f t="shared" si="10"/>
        <v>5.444021275740521E-3</v>
      </c>
      <c r="G145">
        <v>1</v>
      </c>
      <c r="H145">
        <f t="shared" si="11"/>
        <v>-1.0498221244986778</v>
      </c>
      <c r="I145">
        <f t="shared" si="11"/>
        <v>-5.4924733809889945</v>
      </c>
      <c r="J145">
        <f t="shared" si="11"/>
        <v>-6.7536045991548788</v>
      </c>
      <c r="K145">
        <f t="shared" si="11"/>
        <v>-2.3516308025130592</v>
      </c>
      <c r="L145">
        <f t="shared" si="8"/>
        <v>9.065660225718284E-3</v>
      </c>
      <c r="M145">
        <f t="shared" si="5"/>
        <v>-2.4105073379755151</v>
      </c>
      <c r="N145">
        <f t="shared" si="6"/>
        <v>5.8876535462455859E-2</v>
      </c>
      <c r="O145">
        <f t="shared" si="7"/>
        <v>5.605856358083328E-3</v>
      </c>
    </row>
    <row r="146" spans="1:15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 (2)'!N14</f>
        <v>9.2187161407071644E-2</v>
      </c>
      <c r="E146">
        <f t="shared" si="9"/>
        <v>8.7654632790401893E-2</v>
      </c>
      <c r="F146">
        <f t="shared" si="10"/>
        <v>4.5325286166697509E-3</v>
      </c>
      <c r="G146">
        <v>1</v>
      </c>
      <c r="H146">
        <f t="shared" si="11"/>
        <v>-1.0498221244986778</v>
      </c>
      <c r="I146">
        <f t="shared" si="11"/>
        <v>-5.5496317948289429</v>
      </c>
      <c r="J146">
        <f t="shared" si="11"/>
        <v>-6.7536045991548788</v>
      </c>
      <c r="K146">
        <f t="shared" si="11"/>
        <v>-2.3839344053271865</v>
      </c>
      <c r="L146">
        <f t="shared" si="8"/>
        <v>8.4984727282934793E-3</v>
      </c>
      <c r="M146">
        <f t="shared" si="5"/>
        <v>-2.4343508134452208</v>
      </c>
      <c r="N146">
        <f t="shared" si="6"/>
        <v>5.0416408118034273E-2</v>
      </c>
      <c r="O146">
        <f t="shared" si="7"/>
        <v>4.6477455527420223E-3</v>
      </c>
    </row>
    <row r="147" spans="1:15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 (2)'!N15</f>
        <v>8.9822475928973189E-2</v>
      </c>
      <c r="E147">
        <f t="shared" si="9"/>
        <v>8.5699798344756439E-2</v>
      </c>
      <c r="F147">
        <f t="shared" si="10"/>
        <v>4.1226775842167496E-3</v>
      </c>
      <c r="G147">
        <v>1</v>
      </c>
      <c r="H147">
        <f t="shared" si="11"/>
        <v>-1.0498221244986778</v>
      </c>
      <c r="I147">
        <f t="shared" si="11"/>
        <v>-5.6036990160992186</v>
      </c>
      <c r="J147">
        <f t="shared" si="11"/>
        <v>-6.7536045991548788</v>
      </c>
      <c r="K147">
        <f t="shared" si="11"/>
        <v>-2.4099200462496353</v>
      </c>
      <c r="L147">
        <f t="shared" si="8"/>
        <v>8.0680771820109687E-3</v>
      </c>
      <c r="M147">
        <f t="shared" si="5"/>
        <v>-2.4569048064178522</v>
      </c>
      <c r="N147">
        <f t="shared" si="6"/>
        <v>4.6984760168216955E-2</v>
      </c>
      <c r="O147">
        <f t="shared" si="7"/>
        <v>4.2202874892382459E-3</v>
      </c>
    </row>
    <row r="148" spans="1:15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 (2)'!N16</f>
        <v>8.6277345326732688E-2</v>
      </c>
      <c r="E148">
        <f t="shared" si="9"/>
        <v>8.3885570617552557E-2</v>
      </c>
      <c r="F148">
        <f t="shared" si="10"/>
        <v>2.3917747091801306E-3</v>
      </c>
      <c r="G148">
        <v>1</v>
      </c>
      <c r="H148">
        <f t="shared" si="11"/>
        <v>-1.0498221244986778</v>
      </c>
      <c r="I148">
        <f t="shared" si="11"/>
        <v>-5.6549923104867688</v>
      </c>
      <c r="J148">
        <f t="shared" si="11"/>
        <v>-6.7536045991548788</v>
      </c>
      <c r="K148">
        <f t="shared" si="11"/>
        <v>-2.4501882260530659</v>
      </c>
      <c r="L148">
        <f t="shared" si="8"/>
        <v>7.4437803166282832E-3</v>
      </c>
      <c r="M148">
        <f t="shared" si="5"/>
        <v>-2.4783016634040269</v>
      </c>
      <c r="N148">
        <f t="shared" si="6"/>
        <v>2.8113437350961057E-2</v>
      </c>
      <c r="O148">
        <f t="shared" si="7"/>
        <v>2.4255527426503319E-3</v>
      </c>
    </row>
    <row r="149" spans="1:15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 (2)'!N17</f>
        <v>8.3845825208343008E-2</v>
      </c>
      <c r="E149">
        <f t="shared" si="9"/>
        <v>8.2195530942901829E-2</v>
      </c>
      <c r="F149">
        <f t="shared" si="10"/>
        <v>1.6502942654411795E-3</v>
      </c>
      <c r="G149">
        <v>1</v>
      </c>
      <c r="H149">
        <f t="shared" si="11"/>
        <v>-1.0498221244986778</v>
      </c>
      <c r="I149">
        <f t="shared" si="11"/>
        <v>-5.7037824746562009</v>
      </c>
      <c r="J149">
        <f t="shared" si="11"/>
        <v>-6.7536045991548788</v>
      </c>
      <c r="K149">
        <f t="shared" si="11"/>
        <v>-2.4787755807616896</v>
      </c>
      <c r="L149">
        <f t="shared" si="8"/>
        <v>7.0301224048680078E-3</v>
      </c>
      <c r="M149">
        <f t="shared" si="5"/>
        <v>-2.4986543464892197</v>
      </c>
      <c r="N149">
        <f t="shared" si="6"/>
        <v>1.9878765727530112E-2</v>
      </c>
      <c r="O149">
        <f t="shared" si="7"/>
        <v>1.6667515165480894E-3</v>
      </c>
    </row>
    <row r="150" spans="1:15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 (2)'!N18</f>
        <v>7.7909313867444971E-2</v>
      </c>
      <c r="E150">
        <f t="shared" si="9"/>
        <v>8.0615846399312241E-2</v>
      </c>
      <c r="F150">
        <f t="shared" si="10"/>
        <v>-2.7065325318672701E-3</v>
      </c>
      <c r="G150">
        <v>1</v>
      </c>
      <c r="H150">
        <f t="shared" si="11"/>
        <v>-1.0498221244986778</v>
      </c>
      <c r="I150">
        <f t="shared" si="11"/>
        <v>-5.7503024902910944</v>
      </c>
      <c r="J150">
        <f t="shared" si="11"/>
        <v>-6.7536045991548788</v>
      </c>
      <c r="K150">
        <f t="shared" si="11"/>
        <v>-2.552209771410983</v>
      </c>
      <c r="L150">
        <f t="shared" si="8"/>
        <v>6.069861187296053E-3</v>
      </c>
      <c r="M150">
        <f t="shared" si="5"/>
        <v>-2.5180600433433495</v>
      </c>
      <c r="N150">
        <f t="shared" si="6"/>
        <v>-3.41497280676335E-2</v>
      </c>
      <c r="O150">
        <f t="shared" si="7"/>
        <v>-2.6605818825091534E-3</v>
      </c>
    </row>
    <row r="151" spans="1:15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 (2)'!N19</f>
        <v>7.5675338677192214E-2</v>
      </c>
      <c r="E151">
        <f t="shared" si="9"/>
        <v>7.9134766559140521E-2</v>
      </c>
      <c r="F151">
        <f t="shared" si="10"/>
        <v>-3.4594278819483071E-3</v>
      </c>
      <c r="G151">
        <v>1</v>
      </c>
      <c r="H151">
        <f t="shared" si="11"/>
        <v>-1.0498221244986778</v>
      </c>
      <c r="I151">
        <f t="shared" si="11"/>
        <v>-5.794754252861928</v>
      </c>
      <c r="J151">
        <f t="shared" si="11"/>
        <v>-6.7536045991548788</v>
      </c>
      <c r="K151">
        <f t="shared" si="11"/>
        <v>-2.5813029486672274</v>
      </c>
      <c r="L151">
        <f t="shared" si="8"/>
        <v>5.7267568839077434E-3</v>
      </c>
      <c r="M151">
        <f t="shared" si="5"/>
        <v>-2.5366029741078506</v>
      </c>
      <c r="N151">
        <f t="shared" si="6"/>
        <v>-4.4699974559376798E-2</v>
      </c>
      <c r="O151">
        <f t="shared" si="7"/>
        <v>-3.3826857136427151E-3</v>
      </c>
    </row>
    <row r="152" spans="1:15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 (2)'!N20</f>
        <v>7.3947994504199685E-2</v>
      </c>
      <c r="E152">
        <f t="shared" si="9"/>
        <v>7.7742235297708656E-2</v>
      </c>
      <c r="F152">
        <f t="shared" si="10"/>
        <v>-3.7942407935089711E-3</v>
      </c>
      <c r="G152">
        <v>1</v>
      </c>
      <c r="H152">
        <f t="shared" si="11"/>
        <v>-1.0498221244986778</v>
      </c>
      <c r="I152">
        <f t="shared" si="11"/>
        <v>-5.8373138672807237</v>
      </c>
      <c r="J152">
        <f t="shared" si="11"/>
        <v>-6.7536045991548788</v>
      </c>
      <c r="K152">
        <f t="shared" si="11"/>
        <v>-2.6043932098117373</v>
      </c>
      <c r="L152">
        <f t="shared" si="8"/>
        <v>5.4683058911931468E-3</v>
      </c>
      <c r="M152">
        <f t="shared" si="5"/>
        <v>-2.5543566004634766</v>
      </c>
      <c r="N152">
        <f t="shared" si="6"/>
        <v>-5.0036609348260708E-2</v>
      </c>
      <c r="O152">
        <f t="shared" si="7"/>
        <v>-3.7001069130939692E-3</v>
      </c>
    </row>
    <row r="153" spans="1:15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 (2)'!N21</f>
        <v>7.1367817163757133E-2</v>
      </c>
      <c r="E153">
        <f t="shared" si="9"/>
        <v>7.6429587759111461E-2</v>
      </c>
      <c r="F153">
        <f t="shared" si="10"/>
        <v>-5.0617705953543285E-3</v>
      </c>
      <c r="G153">
        <v>1</v>
      </c>
      <c r="H153">
        <f t="shared" si="11"/>
        <v>-1.0498221244986778</v>
      </c>
      <c r="I153">
        <f t="shared" si="11"/>
        <v>-5.8781358618009785</v>
      </c>
      <c r="J153">
        <f t="shared" si="11"/>
        <v>-6.7536045991548788</v>
      </c>
      <c r="K153">
        <f t="shared" si="11"/>
        <v>-2.6399082512538108</v>
      </c>
      <c r="L153">
        <f t="shared" si="8"/>
        <v>5.0933653267194673E-3</v>
      </c>
      <c r="M153">
        <f t="shared" si="5"/>
        <v>-2.5713853834470921</v>
      </c>
      <c r="N153">
        <f t="shared" si="6"/>
        <v>-6.8522867806718679E-2</v>
      </c>
      <c r="O153">
        <f t="shared" si="7"/>
        <v>-4.8903275011661987E-3</v>
      </c>
    </row>
    <row r="154" spans="1:15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 (2)'!N22</f>
        <v>6.8111895938561068E-2</v>
      </c>
      <c r="E154">
        <f t="shared" si="9"/>
        <v>7.5189311209311729E-2</v>
      </c>
      <c r="F154">
        <f t="shared" si="10"/>
        <v>-7.0774152707506616E-3</v>
      </c>
      <c r="G154">
        <v>1</v>
      </c>
      <c r="H154">
        <f t="shared" si="11"/>
        <v>-1.0498221244986778</v>
      </c>
      <c r="I154">
        <f t="shared" si="11"/>
        <v>-5.91735657495426</v>
      </c>
      <c r="J154">
        <f t="shared" si="11"/>
        <v>-6.7536045991548788</v>
      </c>
      <c r="K154">
        <f t="shared" si="11"/>
        <v>-2.6866033976964112</v>
      </c>
      <c r="L154">
        <f t="shared" si="8"/>
        <v>4.6392303683453718E-3</v>
      </c>
      <c r="M154">
        <f t="shared" si="5"/>
        <v>-2.5877461963029766</v>
      </c>
      <c r="N154">
        <f t="shared" si="6"/>
        <v>-9.8857201393434568E-2</v>
      </c>
      <c r="O154">
        <f t="shared" si="7"/>
        <v>-6.7333514140869898E-3</v>
      </c>
    </row>
    <row r="155" spans="1:15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 (2)'!N23</f>
        <v>6.5465848846763236E-2</v>
      </c>
      <c r="E155">
        <f t="shared" si="9"/>
        <v>7.4014854417741277E-2</v>
      </c>
      <c r="F155">
        <f t="shared" si="10"/>
        <v>-8.549005570978041E-3</v>
      </c>
      <c r="G155">
        <v>1</v>
      </c>
      <c r="H155">
        <f t="shared" si="11"/>
        <v>-1.0498221244986778</v>
      </c>
      <c r="I155">
        <f t="shared" si="11"/>
        <v>-5.9550969029371075</v>
      </c>
      <c r="J155">
        <f t="shared" si="11"/>
        <v>-6.7536045991548788</v>
      </c>
      <c r="K155">
        <f t="shared" si="11"/>
        <v>-2.7262266639652935</v>
      </c>
      <c r="L155">
        <f t="shared" si="8"/>
        <v>4.2857773652272514E-3</v>
      </c>
      <c r="M155">
        <f t="shared" si="5"/>
        <v>-2.6034894705477347</v>
      </c>
      <c r="N155">
        <f t="shared" si="6"/>
        <v>-0.12273719341755873</v>
      </c>
      <c r="O155">
        <f t="shared" si="7"/>
        <v>-8.0350945521498428E-3</v>
      </c>
    </row>
    <row r="156" spans="1:15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 (2)'!N24</f>
        <v>6.3875454576735005E-2</v>
      </c>
      <c r="E156">
        <f t="shared" si="9"/>
        <v>7.2900474322480688E-2</v>
      </c>
      <c r="F156">
        <f t="shared" si="10"/>
        <v>-9.0250197457456827E-3</v>
      </c>
      <c r="G156">
        <v>1</v>
      </c>
      <c r="H156">
        <f t="shared" si="11"/>
        <v>-1.0498221244986778</v>
      </c>
      <c r="I156">
        <f t="shared" si="11"/>
        <v>-5.9914645471079817</v>
      </c>
      <c r="J156">
        <f t="shared" si="11"/>
        <v>-6.7536045991548788</v>
      </c>
      <c r="K156">
        <f t="shared" si="11"/>
        <v>-2.7508201138223787</v>
      </c>
      <c r="L156">
        <f t="shared" si="8"/>
        <v>4.0800736973845373E-3</v>
      </c>
      <c r="M156">
        <f t="shared" si="5"/>
        <v>-2.6186601335074755</v>
      </c>
      <c r="N156">
        <f t="shared" si="6"/>
        <v>-0.13215998031490317</v>
      </c>
      <c r="O156">
        <f t="shared" si="7"/>
        <v>-8.44177881946679E-3</v>
      </c>
    </row>
    <row r="157" spans="1:15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 (2)'!N25</f>
        <v>6.3939072920573298E-2</v>
      </c>
      <c r="E157">
        <f t="shared" si="9"/>
        <v>7.1841111640996297E-2</v>
      </c>
      <c r="F157">
        <f t="shared" si="10"/>
        <v>-7.9020387204229992E-3</v>
      </c>
      <c r="G157">
        <v>1</v>
      </c>
      <c r="H157">
        <f t="shared" si="11"/>
        <v>-1.0498221244986778</v>
      </c>
      <c r="I157">
        <f t="shared" si="11"/>
        <v>-6.026555866919252</v>
      </c>
      <c r="J157">
        <f t="shared" si="11"/>
        <v>-6.7536045991548788</v>
      </c>
      <c r="K157">
        <f t="shared" si="11"/>
        <v>-2.7498246346646069</v>
      </c>
      <c r="L157">
        <f t="shared" si="8"/>
        <v>4.0882050459423898E-3</v>
      </c>
      <c r="M157">
        <f t="shared" si="5"/>
        <v>-2.6332983812633088</v>
      </c>
      <c r="N157">
        <f t="shared" si="6"/>
        <v>-0.11652625340129807</v>
      </c>
      <c r="O157">
        <f t="shared" si="7"/>
        <v>-7.4505806133867997E-3</v>
      </c>
    </row>
    <row r="158" spans="1:15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 (2)'!N26</f>
        <v>6.3118981651013775E-2</v>
      </c>
      <c r="E158">
        <f t="shared" si="9"/>
        <v>7.0832289171225235E-2</v>
      </c>
      <c r="F158">
        <f t="shared" si="10"/>
        <v>-7.7133075202114598E-3</v>
      </c>
      <c r="G158">
        <v>1</v>
      </c>
      <c r="H158">
        <f t="shared" si="11"/>
        <v>-1.0498221244986778</v>
      </c>
      <c r="I158">
        <f t="shared" si="11"/>
        <v>-6.0604574185949334</v>
      </c>
      <c r="J158">
        <f t="shared" si="11"/>
        <v>-6.7536045991548788</v>
      </c>
      <c r="K158">
        <f t="shared" si="11"/>
        <v>-2.7627337361137374</v>
      </c>
      <c r="L158">
        <f t="shared" si="8"/>
        <v>3.9840058446610135E-3</v>
      </c>
      <c r="M158">
        <f t="shared" si="5"/>
        <v>-2.6474403205065409</v>
      </c>
      <c r="N158">
        <f t="shared" si="6"/>
        <v>-0.11529341560719653</v>
      </c>
      <c r="O158">
        <f t="shared" si="7"/>
        <v>-7.2772029841933431E-3</v>
      </c>
    </row>
    <row r="159" spans="1:15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 (2)'!N6</f>
        <v>0.2081383503781358</v>
      </c>
      <c r="E159">
        <f t="shared" si="9"/>
        <v>0.22843622755316473</v>
      </c>
      <c r="F159">
        <f t="shared" si="10"/>
        <v>-2.0297877175028928E-2</v>
      </c>
      <c r="G159">
        <v>1</v>
      </c>
      <c r="H159">
        <f t="shared" si="11"/>
        <v>-0.69314718055994529</v>
      </c>
      <c r="I159">
        <f t="shared" si="11"/>
        <v>-4.6051701859880909</v>
      </c>
      <c r="J159">
        <f t="shared" si="11"/>
        <v>-6.3969296552161463</v>
      </c>
      <c r="K159">
        <f t="shared" si="11"/>
        <v>-1.5695522743436801</v>
      </c>
      <c r="L159">
        <f t="shared" si="8"/>
        <v>4.332157289813162E-2</v>
      </c>
      <c r="M159">
        <f t="shared" si="5"/>
        <v>-1.4764981992722577</v>
      </c>
      <c r="N159">
        <f t="shared" si="6"/>
        <v>-9.3054075071422382E-2</v>
      </c>
      <c r="O159">
        <f t="shared" si="7"/>
        <v>-1.9368121681329065E-2</v>
      </c>
    </row>
    <row r="160" spans="1:15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 (2)'!N7</f>
        <v>0.20704835288797357</v>
      </c>
      <c r="E160">
        <f t="shared" si="9"/>
        <v>0.21953215191708927</v>
      </c>
      <c r="F160">
        <f t="shared" si="10"/>
        <v>-1.24837990291157E-2</v>
      </c>
      <c r="G160">
        <v>1</v>
      </c>
      <c r="H160">
        <f t="shared" si="11"/>
        <v>-0.69314718055994529</v>
      </c>
      <c r="I160">
        <f t="shared" si="11"/>
        <v>-4.7004803657924166</v>
      </c>
      <c r="J160">
        <f t="shared" si="11"/>
        <v>-6.3969296552161463</v>
      </c>
      <c r="K160">
        <f t="shared" si="11"/>
        <v>-1.574802924163601</v>
      </c>
      <c r="L160">
        <f t="shared" si="8"/>
        <v>4.2869020433622833E-2</v>
      </c>
      <c r="M160">
        <f t="shared" si="5"/>
        <v>-1.5162565792115799</v>
      </c>
      <c r="N160">
        <f t="shared" si="6"/>
        <v>-5.8546344952021157E-2</v>
      </c>
      <c r="O160">
        <f t="shared" si="7"/>
        <v>-1.2121924289927108E-2</v>
      </c>
    </row>
    <row r="161" spans="1:15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 (2)'!N8</f>
        <v>0.20715657706013826</v>
      </c>
      <c r="E161">
        <f t="shared" si="9"/>
        <v>0.2117067669948359</v>
      </c>
      <c r="F161">
        <f t="shared" si="10"/>
        <v>-4.5501899346976349E-3</v>
      </c>
      <c r="G161">
        <v>1</v>
      </c>
      <c r="H161">
        <f t="shared" si="11"/>
        <v>-0.69314718055994529</v>
      </c>
      <c r="I161">
        <f t="shared" si="11"/>
        <v>-4.7874917427820458</v>
      </c>
      <c r="J161">
        <f t="shared" si="11"/>
        <v>-6.3969296552161463</v>
      </c>
      <c r="K161">
        <f t="shared" si="11"/>
        <v>-1.5742803607327842</v>
      </c>
      <c r="L161">
        <f t="shared" si="8"/>
        <v>4.2913847419273003E-2</v>
      </c>
      <c r="M161">
        <f t="shared" si="5"/>
        <v>-1.5525531363317069</v>
      </c>
      <c r="N161">
        <f t="shared" si="6"/>
        <v>-2.1727224401077327E-2</v>
      </c>
      <c r="O161">
        <f t="shared" si="7"/>
        <v>-4.5009374359446918E-3</v>
      </c>
    </row>
    <row r="162" spans="1:15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 (2)'!N9</f>
        <v>0.20146589334503989</v>
      </c>
      <c r="E162">
        <f t="shared" si="9"/>
        <v>0.20475467328325092</v>
      </c>
      <c r="F162">
        <f t="shared" si="10"/>
        <v>-3.2887799382110283E-3</v>
      </c>
      <c r="G162">
        <v>1</v>
      </c>
      <c r="H162">
        <f t="shared" si="11"/>
        <v>-0.69314718055994529</v>
      </c>
      <c r="I162">
        <f t="shared" si="11"/>
        <v>-4.8675344504555822</v>
      </c>
      <c r="J162">
        <f t="shared" si="11"/>
        <v>-6.3969296552161463</v>
      </c>
      <c r="K162">
        <f t="shared" si="11"/>
        <v>-1.6021351757184605</v>
      </c>
      <c r="L162">
        <f t="shared" si="8"/>
        <v>4.0588506181314987E-2</v>
      </c>
      <c r="M162">
        <f t="shared" si="5"/>
        <v>-1.5859427321712076</v>
      </c>
      <c r="N162">
        <f t="shared" si="6"/>
        <v>-1.619244354725291E-2</v>
      </c>
      <c r="O162">
        <f t="shared" si="7"/>
        <v>-3.2622251046864341E-3</v>
      </c>
    </row>
    <row r="163" spans="1:15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 (2)'!N10</f>
        <v>0.19563631897077155</v>
      </c>
      <c r="E163">
        <f t="shared" si="9"/>
        <v>0.19852173882190013</v>
      </c>
      <c r="F163">
        <f t="shared" si="10"/>
        <v>-2.8854198511285845E-3</v>
      </c>
      <c r="G163">
        <v>1</v>
      </c>
      <c r="H163">
        <f t="shared" si="11"/>
        <v>-0.69314718055994529</v>
      </c>
      <c r="I163">
        <f t="shared" si="11"/>
        <v>-4.9416424226093048</v>
      </c>
      <c r="J163">
        <f t="shared" si="11"/>
        <v>-6.3969296552161463</v>
      </c>
      <c r="K163">
        <f t="shared" si="11"/>
        <v>-1.6314978588081119</v>
      </c>
      <c r="L163">
        <f t="shared" si="8"/>
        <v>3.827356930043347E-2</v>
      </c>
      <c r="M163">
        <f t="shared" si="5"/>
        <v>-1.6168566693757065</v>
      </c>
      <c r="N163">
        <f t="shared" si="6"/>
        <v>-1.4641189432405444E-2</v>
      </c>
      <c r="O163">
        <f t="shared" si="7"/>
        <v>-2.8643484059095612E-3</v>
      </c>
    </row>
    <row r="164" spans="1:15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 (2)'!N11</f>
        <v>0.19139944069196721</v>
      </c>
      <c r="E164">
        <f t="shared" si="9"/>
        <v>0.19288968064602838</v>
      </c>
      <c r="F164">
        <f t="shared" si="10"/>
        <v>-1.4902399540611677E-3</v>
      </c>
      <c r="G164">
        <v>1</v>
      </c>
      <c r="H164">
        <f t="shared" si="11"/>
        <v>-0.69314718055994529</v>
      </c>
      <c r="I164">
        <f t="shared" si="11"/>
        <v>-5.0106352940962555</v>
      </c>
      <c r="J164">
        <f t="shared" si="11"/>
        <v>-6.3969296552161463</v>
      </c>
      <c r="K164">
        <f t="shared" si="11"/>
        <v>-1.6533927221620814</v>
      </c>
      <c r="L164">
        <f t="shared" si="8"/>
        <v>3.6633745897197874E-2</v>
      </c>
      <c r="M164">
        <f t="shared" si="5"/>
        <v>-1.6456368563747714</v>
      </c>
      <c r="N164">
        <f t="shared" si="6"/>
        <v>-7.7558657873100234E-3</v>
      </c>
      <c r="O164">
        <f t="shared" si="7"/>
        <v>-1.4844683737731024E-3</v>
      </c>
    </row>
    <row r="165" spans="1:15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 (2)'!N12</f>
        <v>0.19130619317624709</v>
      </c>
      <c r="E165">
        <f t="shared" si="9"/>
        <v>0.18776597163078759</v>
      </c>
      <c r="F165">
        <f t="shared" si="10"/>
        <v>3.5402215454594932E-3</v>
      </c>
      <c r="G165">
        <v>1</v>
      </c>
      <c r="H165">
        <f t="shared" ref="H165:K196" si="12">LN(A165)</f>
        <v>-0.69314718055994529</v>
      </c>
      <c r="I165">
        <f t="shared" si="12"/>
        <v>-5.0751738152338266</v>
      </c>
      <c r="J165">
        <f t="shared" si="12"/>
        <v>-6.3969296552161463</v>
      </c>
      <c r="K165">
        <f t="shared" si="12"/>
        <v>-1.6538800289028937</v>
      </c>
      <c r="L165">
        <f t="shared" si="8"/>
        <v>3.6598059547587568E-2</v>
      </c>
      <c r="M165">
        <f t="shared" si="5"/>
        <v>-1.6725589233499625</v>
      </c>
      <c r="N165">
        <f t="shared" si="6"/>
        <v>1.8678894447068828E-2</v>
      </c>
      <c r="O165">
        <f t="shared" si="7"/>
        <v>3.5733881894096783E-3</v>
      </c>
    </row>
    <row r="166" spans="1:15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 (2)'!N13</f>
        <v>0.19575283379203939</v>
      </c>
      <c r="E166">
        <f t="shared" si="9"/>
        <v>0.18307702410129398</v>
      </c>
      <c r="F166">
        <f t="shared" si="10"/>
        <v>1.2675809690745415E-2</v>
      </c>
      <c r="G166">
        <v>1</v>
      </c>
      <c r="H166">
        <f t="shared" si="12"/>
        <v>-0.69314718055994529</v>
      </c>
      <c r="I166">
        <f t="shared" si="12"/>
        <v>-5.1357984370502621</v>
      </c>
      <c r="J166">
        <f t="shared" si="12"/>
        <v>-6.3969296552161463</v>
      </c>
      <c r="K166">
        <f t="shared" si="12"/>
        <v>-1.6309024676283241</v>
      </c>
      <c r="L166">
        <f t="shared" si="8"/>
        <v>3.8319171937613798E-2</v>
      </c>
      <c r="M166">
        <f t="shared" si="5"/>
        <v>-1.697848317964515</v>
      </c>
      <c r="N166">
        <f t="shared" si="6"/>
        <v>6.6945850336190826E-2</v>
      </c>
      <c r="O166">
        <f t="shared" si="7"/>
        <v>1.3104839913927108E-2</v>
      </c>
    </row>
    <row r="167" spans="1:15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 (2)'!N14</f>
        <v>0.18765893159818151</v>
      </c>
      <c r="E167">
        <f t="shared" si="9"/>
        <v>0.17876346109214714</v>
      </c>
      <c r="F167">
        <f t="shared" si="10"/>
        <v>8.8954705060343697E-3</v>
      </c>
      <c r="G167">
        <v>1</v>
      </c>
      <c r="H167">
        <f t="shared" si="12"/>
        <v>-0.69314718055994529</v>
      </c>
      <c r="I167">
        <f t="shared" si="12"/>
        <v>-5.1929568508902104</v>
      </c>
      <c r="J167">
        <f t="shared" si="12"/>
        <v>-6.3969296552161463</v>
      </c>
      <c r="K167">
        <f t="shared" si="12"/>
        <v>-1.6731291574212026</v>
      </c>
      <c r="L167">
        <f t="shared" si="8"/>
        <v>3.5215874608570966E-2</v>
      </c>
      <c r="M167">
        <f t="shared" si="5"/>
        <v>-1.7216917934342206</v>
      </c>
      <c r="N167">
        <f t="shared" si="6"/>
        <v>4.8562636013018023E-2</v>
      </c>
      <c r="O167">
        <f t="shared" si="7"/>
        <v>9.1132123897943347E-3</v>
      </c>
    </row>
    <row r="168" spans="1:15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 (2)'!N15</f>
        <v>0.18765857501112329</v>
      </c>
      <c r="E168">
        <f t="shared" si="9"/>
        <v>0.17477675827632064</v>
      </c>
      <c r="F168">
        <f t="shared" si="10"/>
        <v>1.2881816734802654E-2</v>
      </c>
      <c r="G168">
        <v>1</v>
      </c>
      <c r="H168">
        <f t="shared" si="12"/>
        <v>-0.69314718055994529</v>
      </c>
      <c r="I168">
        <f t="shared" si="12"/>
        <v>-5.2470240721604862</v>
      </c>
      <c r="J168">
        <f t="shared" si="12"/>
        <v>-6.3969296552161463</v>
      </c>
      <c r="K168">
        <f t="shared" si="12"/>
        <v>-1.6731310576099865</v>
      </c>
      <c r="L168">
        <f t="shared" si="8"/>
        <v>3.5215740775205388E-2</v>
      </c>
      <c r="M168">
        <f t="shared" si="5"/>
        <v>-1.7442457864068526</v>
      </c>
      <c r="N168">
        <f t="shared" si="6"/>
        <v>7.1114728796866089E-2</v>
      </c>
      <c r="O168">
        <f t="shared" si="7"/>
        <v>1.3345288668322384E-2</v>
      </c>
    </row>
    <row r="169" spans="1:15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 (2)'!N16</f>
        <v>0.18095562978455107</v>
      </c>
      <c r="E169">
        <f t="shared" si="9"/>
        <v>0.17107680976932269</v>
      </c>
      <c r="F169">
        <f t="shared" si="10"/>
        <v>9.8788200152283845E-3</v>
      </c>
      <c r="G169">
        <v>1</v>
      </c>
      <c r="H169">
        <f t="shared" si="12"/>
        <v>-0.69314718055994529</v>
      </c>
      <c r="I169">
        <f t="shared" si="12"/>
        <v>-5.2983173665480363</v>
      </c>
      <c r="J169">
        <f t="shared" si="12"/>
        <v>-6.3969296552161463</v>
      </c>
      <c r="K169">
        <f t="shared" si="12"/>
        <v>-1.7095034170797363</v>
      </c>
      <c r="L169">
        <f t="shared" si="8"/>
        <v>3.2744939950723508E-2</v>
      </c>
      <c r="M169">
        <f t="shared" si="5"/>
        <v>-1.7656426433930268</v>
      </c>
      <c r="N169">
        <f t="shared" si="6"/>
        <v>5.6139226313290491E-2</v>
      </c>
      <c r="O169">
        <f t="shared" si="7"/>
        <v>1.0158709053138922E-2</v>
      </c>
    </row>
    <row r="170" spans="1:15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 (2)'!N17</f>
        <v>0.1830477260550285</v>
      </c>
      <c r="E170">
        <f t="shared" si="9"/>
        <v>0.16763013123099563</v>
      </c>
      <c r="F170">
        <f t="shared" si="10"/>
        <v>1.5417594824032876E-2</v>
      </c>
      <c r="G170">
        <v>1</v>
      </c>
      <c r="H170">
        <f t="shared" si="12"/>
        <v>-0.69314718055994529</v>
      </c>
      <c r="I170">
        <f t="shared" si="12"/>
        <v>-5.3471075307174685</v>
      </c>
      <c r="J170">
        <f t="shared" si="12"/>
        <v>-6.3969296552161463</v>
      </c>
      <c r="K170">
        <f t="shared" si="12"/>
        <v>-1.6980083620277231</v>
      </c>
      <c r="L170">
        <f t="shared" si="8"/>
        <v>3.350647001391676E-2</v>
      </c>
      <c r="M170">
        <f t="shared" si="5"/>
        <v>-1.78599532647822</v>
      </c>
      <c r="N170">
        <f t="shared" si="6"/>
        <v>8.7986964450496918E-2</v>
      </c>
      <c r="O170">
        <f t="shared" si="7"/>
        <v>1.6105813765148091E-2</v>
      </c>
    </row>
    <row r="171" spans="1:15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 (2)'!N18</f>
        <v>0.16837407946320757</v>
      </c>
      <c r="E171">
        <f t="shared" si="9"/>
        <v>0.16440851170609178</v>
      </c>
      <c r="F171">
        <f t="shared" si="10"/>
        <v>3.9655677571157899E-3</v>
      </c>
      <c r="G171">
        <v>1</v>
      </c>
      <c r="H171">
        <f t="shared" si="12"/>
        <v>-0.69314718055994529</v>
      </c>
      <c r="I171">
        <f t="shared" si="12"/>
        <v>-5.393627546352362</v>
      </c>
      <c r="J171">
        <f t="shared" si="12"/>
        <v>-6.3969296552161463</v>
      </c>
      <c r="K171">
        <f t="shared" si="12"/>
        <v>-1.7815671114486917</v>
      </c>
      <c r="L171">
        <f t="shared" si="8"/>
        <v>2.8349830635082535E-2</v>
      </c>
      <c r="M171">
        <f t="shared" si="5"/>
        <v>-1.805401023332349</v>
      </c>
      <c r="N171">
        <f t="shared" si="6"/>
        <v>2.3833911883657244E-2</v>
      </c>
      <c r="O171">
        <f t="shared" si="7"/>
        <v>4.0130129734179919E-3</v>
      </c>
    </row>
    <row r="172" spans="1:15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 (2)'!N19</f>
        <v>0.16198698122343869</v>
      </c>
      <c r="E172">
        <f t="shared" si="9"/>
        <v>0.16138798729164358</v>
      </c>
      <c r="F172">
        <f t="shared" si="10"/>
        <v>5.9899393179510541E-4</v>
      </c>
      <c r="G172">
        <v>1</v>
      </c>
      <c r="H172">
        <f t="shared" si="12"/>
        <v>-0.69314718055994529</v>
      </c>
      <c r="I172">
        <f t="shared" si="12"/>
        <v>-5.4380793089231956</v>
      </c>
      <c r="J172">
        <f t="shared" si="12"/>
        <v>-6.3969296552161463</v>
      </c>
      <c r="K172">
        <f t="shared" si="12"/>
        <v>-1.8202393097972971</v>
      </c>
      <c r="L172">
        <f t="shared" si="8"/>
        <v>2.6239782085882679E-2</v>
      </c>
      <c r="M172">
        <f t="shared" si="5"/>
        <v>-1.8239439540968501</v>
      </c>
      <c r="N172">
        <f t="shared" si="6"/>
        <v>3.7046442995529727E-3</v>
      </c>
      <c r="O172">
        <f t="shared" si="7"/>
        <v>6.0010414659120658E-4</v>
      </c>
    </row>
    <row r="173" spans="1:15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 (2)'!N20</f>
        <v>0.17212332493991916</v>
      </c>
      <c r="E173">
        <f t="shared" si="9"/>
        <v>0.15854804945780632</v>
      </c>
      <c r="F173">
        <f t="shared" si="10"/>
        <v>1.3575275482112847E-2</v>
      </c>
      <c r="G173">
        <v>1</v>
      </c>
      <c r="H173">
        <f t="shared" si="12"/>
        <v>-0.69314718055994529</v>
      </c>
      <c r="I173">
        <f t="shared" si="12"/>
        <v>-5.4806389233419912</v>
      </c>
      <c r="J173">
        <f t="shared" si="12"/>
        <v>-6.3969296552161463</v>
      </c>
      <c r="K173">
        <f t="shared" si="12"/>
        <v>-1.7595440536296518</v>
      </c>
      <c r="L173">
        <f t="shared" si="8"/>
        <v>2.9626438988372999E-2</v>
      </c>
      <c r="M173">
        <f t="shared" si="5"/>
        <v>-1.841697580452476</v>
      </c>
      <c r="N173">
        <f t="shared" si="6"/>
        <v>8.2153526822824174E-2</v>
      </c>
      <c r="O173">
        <f t="shared" si="7"/>
        <v>1.4140538192285329E-2</v>
      </c>
    </row>
    <row r="174" spans="1:15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 (2)'!N21</f>
        <v>0.16236282398278468</v>
      </c>
      <c r="E174">
        <f t="shared" si="9"/>
        <v>0.15587102703784114</v>
      </c>
      <c r="F174">
        <f t="shared" si="10"/>
        <v>6.4917969449435342E-3</v>
      </c>
      <c r="G174">
        <v>1</v>
      </c>
      <c r="H174">
        <f t="shared" si="12"/>
        <v>-0.69314718055994529</v>
      </c>
      <c r="I174">
        <f t="shared" si="12"/>
        <v>-5.521460917862246</v>
      </c>
      <c r="J174">
        <f t="shared" si="12"/>
        <v>-6.3969296552161463</v>
      </c>
      <c r="K174">
        <f t="shared" si="12"/>
        <v>-1.8179217938220726</v>
      </c>
      <c r="L174">
        <f t="shared" si="8"/>
        <v>2.6361686611664718E-2</v>
      </c>
      <c r="M174">
        <f t="shared" si="5"/>
        <v>-1.8587263634360915</v>
      </c>
      <c r="N174">
        <f t="shared" si="6"/>
        <v>4.0804569614018904E-2</v>
      </c>
      <c r="O174">
        <f t="shared" si="7"/>
        <v>6.625145153934235E-3</v>
      </c>
    </row>
    <row r="175" spans="1:15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 (2)'!N22</f>
        <v>0.16054735012270832</v>
      </c>
      <c r="E175">
        <f t="shared" si="9"/>
        <v>0.15334159851027207</v>
      </c>
      <c r="F175">
        <f t="shared" si="10"/>
        <v>7.2057516124362508E-3</v>
      </c>
      <c r="G175">
        <v>1</v>
      </c>
      <c r="H175">
        <f t="shared" si="12"/>
        <v>-0.69314718055994529</v>
      </c>
      <c r="I175">
        <f t="shared" si="12"/>
        <v>-5.5606816310155276</v>
      </c>
      <c r="J175">
        <f t="shared" si="12"/>
        <v>-6.3969296552161463</v>
      </c>
      <c r="K175">
        <f t="shared" si="12"/>
        <v>-1.8291663635799684</v>
      </c>
      <c r="L175">
        <f t="shared" si="8"/>
        <v>2.5775451631423491E-2</v>
      </c>
      <c r="M175">
        <f t="shared" si="5"/>
        <v>-1.875087176291977</v>
      </c>
      <c r="N175">
        <f t="shared" si="6"/>
        <v>4.5920812712008541E-2</v>
      </c>
      <c r="O175">
        <f t="shared" si="7"/>
        <v>7.3724647963941499E-3</v>
      </c>
    </row>
    <row r="176" spans="1:15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 (2)'!N23</f>
        <v>0.16028106873699516</v>
      </c>
      <c r="E176">
        <f t="shared" si="9"/>
        <v>0.15094640325041245</v>
      </c>
      <c r="F176">
        <f t="shared" si="10"/>
        <v>9.3346654865827106E-3</v>
      </c>
      <c r="G176">
        <v>1</v>
      </c>
      <c r="H176">
        <f t="shared" si="12"/>
        <v>-0.69314718055994529</v>
      </c>
      <c r="I176">
        <f t="shared" si="12"/>
        <v>-5.598421958998375</v>
      </c>
      <c r="J176">
        <f t="shared" si="12"/>
        <v>-6.3969296552161463</v>
      </c>
      <c r="K176">
        <f t="shared" si="12"/>
        <v>-1.8308263252990944</v>
      </c>
      <c r="L176">
        <f t="shared" si="8"/>
        <v>2.5690020995473368E-2</v>
      </c>
      <c r="M176">
        <f t="shared" si="5"/>
        <v>-1.8908304505367346</v>
      </c>
      <c r="N176">
        <f t="shared" si="6"/>
        <v>6.0004125237640205E-2</v>
      </c>
      <c r="O176">
        <f t="shared" si="7"/>
        <v>9.6175253217174756E-3</v>
      </c>
    </row>
    <row r="177" spans="1:15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 (2)'!N24</f>
        <v>0.14868253978835294</v>
      </c>
      <c r="E177">
        <f t="shared" si="9"/>
        <v>0.14867372881827678</v>
      </c>
      <c r="F177">
        <f t="shared" si="10"/>
        <v>8.810970076156277E-6</v>
      </c>
      <c r="G177">
        <v>1</v>
      </c>
      <c r="H177">
        <f t="shared" si="12"/>
        <v>-0.69314718055994529</v>
      </c>
      <c r="I177">
        <f t="shared" si="12"/>
        <v>-5.6347896031692493</v>
      </c>
      <c r="J177">
        <f t="shared" si="12"/>
        <v>-6.3969296552161463</v>
      </c>
      <c r="K177">
        <f t="shared" si="12"/>
        <v>-1.9059418514528668</v>
      </c>
      <c r="L177">
        <f t="shared" si="8"/>
        <v>2.2106497637915154E-2</v>
      </c>
      <c r="M177">
        <f t="shared" si="5"/>
        <v>-1.9060011134964754</v>
      </c>
      <c r="N177">
        <f t="shared" si="6"/>
        <v>5.9262043608621084E-5</v>
      </c>
      <c r="O177">
        <f t="shared" si="7"/>
        <v>8.8112311567779121E-6</v>
      </c>
    </row>
    <row r="178" spans="1:15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 (2)'!N25</f>
        <v>0.13606024939560971</v>
      </c>
      <c r="E178">
        <f t="shared" si="9"/>
        <v>0.14651325727826317</v>
      </c>
      <c r="F178">
        <f t="shared" si="10"/>
        <v>-1.0453007882653464E-2</v>
      </c>
      <c r="G178">
        <v>1</v>
      </c>
      <c r="H178">
        <f t="shared" si="12"/>
        <v>-0.69314718055994529</v>
      </c>
      <c r="I178">
        <f t="shared" si="12"/>
        <v>-5.6698809229805196</v>
      </c>
      <c r="J178">
        <f t="shared" si="12"/>
        <v>-6.3969296552161463</v>
      </c>
      <c r="K178">
        <f t="shared" si="12"/>
        <v>-1.9946574810843232</v>
      </c>
      <c r="L178">
        <f t="shared" si="8"/>
        <v>1.851239146559551E-2</v>
      </c>
      <c r="M178">
        <f t="shared" si="5"/>
        <v>-1.9206393612523087</v>
      </c>
      <c r="N178">
        <f t="shared" si="6"/>
        <v>-7.4018119832014451E-2</v>
      </c>
      <c r="O178">
        <f t="shared" si="7"/>
        <v>-1.007092384413801E-2</v>
      </c>
    </row>
    <row r="179" spans="1:15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 (2)'!N26</f>
        <v>0.11738123867252272</v>
      </c>
      <c r="E179">
        <f t="shared" si="9"/>
        <v>0.14445585779368572</v>
      </c>
      <c r="F179">
        <f t="shared" si="10"/>
        <v>-2.7074619121163004E-2</v>
      </c>
      <c r="G179">
        <v>1</v>
      </c>
      <c r="H179">
        <f t="shared" si="12"/>
        <v>-0.69314718055994529</v>
      </c>
      <c r="I179">
        <f t="shared" si="12"/>
        <v>-5.7037824746562009</v>
      </c>
      <c r="J179">
        <f t="shared" si="12"/>
        <v>-6.3969296552161463</v>
      </c>
      <c r="K179">
        <f t="shared" si="12"/>
        <v>-2.1423281912366212</v>
      </c>
      <c r="L179">
        <f t="shared" si="8"/>
        <v>1.3778355192295743E-2</v>
      </c>
      <c r="M179">
        <f t="shared" si="5"/>
        <v>-1.9347813004955408</v>
      </c>
      <c r="N179">
        <f t="shared" si="6"/>
        <v>-0.20754689074108046</v>
      </c>
      <c r="O179">
        <f t="shared" si="7"/>
        <v>-2.436211111781876E-2</v>
      </c>
    </row>
    <row r="180" spans="1:15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 (2)'!N6</f>
        <v>0.43333779828219487</v>
      </c>
      <c r="E180">
        <f t="shared" si="9"/>
        <v>0.44744329610807543</v>
      </c>
      <c r="F180">
        <f t="shared" si="10"/>
        <v>-1.4105497825880553E-2</v>
      </c>
      <c r="G180">
        <v>1</v>
      </c>
      <c r="H180">
        <f t="shared" si="12"/>
        <v>-0.35667494393873245</v>
      </c>
      <c r="I180">
        <f t="shared" si="12"/>
        <v>-4.2686979493668789</v>
      </c>
      <c r="J180">
        <f t="shared" si="12"/>
        <v>-6.0604574185949334</v>
      </c>
      <c r="K180">
        <f t="shared" si="12"/>
        <v>-0.83623772052555967</v>
      </c>
      <c r="L180">
        <f t="shared" si="8"/>
        <v>0.1877816474200602</v>
      </c>
      <c r="M180">
        <f t="shared" si="5"/>
        <v>-0.80420546190360054</v>
      </c>
      <c r="N180">
        <f t="shared" si="6"/>
        <v>-3.2032258621959131E-2</v>
      </c>
      <c r="O180">
        <f t="shared" si="7"/>
        <v>-1.3880788425245623E-2</v>
      </c>
    </row>
    <row r="181" spans="1:15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 (2)'!N7</f>
        <v>0.43114645917313682</v>
      </c>
      <c r="E181">
        <f t="shared" si="9"/>
        <v>0.43000267824253147</v>
      </c>
      <c r="F181">
        <f t="shared" si="10"/>
        <v>1.1437809306053537E-3</v>
      </c>
      <c r="G181">
        <v>1</v>
      </c>
      <c r="H181">
        <f t="shared" si="12"/>
        <v>-0.35667494393873245</v>
      </c>
      <c r="I181">
        <f t="shared" si="12"/>
        <v>-4.3640081291712036</v>
      </c>
      <c r="J181">
        <f t="shared" si="12"/>
        <v>-6.0604574185949334</v>
      </c>
      <c r="K181">
        <f t="shared" si="12"/>
        <v>-0.84130743413489439</v>
      </c>
      <c r="L181">
        <f t="shared" si="8"/>
        <v>0.18588726925753332</v>
      </c>
      <c r="M181">
        <f t="shared" ref="M181:M200" si="13">MMULT(G181:I181,$R$2:$R$4)</f>
        <v>-0.8439638418429225</v>
      </c>
      <c r="N181">
        <f t="shared" ref="N181:N200" si="14">K181-M181</f>
        <v>2.6564077080281079E-3</v>
      </c>
      <c r="O181">
        <f t="shared" ref="O181:O200" si="15">SQRT(L181)*N181</f>
        <v>1.1453007774365465E-3</v>
      </c>
    </row>
    <row r="182" spans="1:15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 (2)'!N8</f>
        <v>0.41190922322635221</v>
      </c>
      <c r="E182">
        <f t="shared" si="9"/>
        <v>0.41467491670298934</v>
      </c>
      <c r="F182">
        <f t="shared" si="10"/>
        <v>-2.7656934766371322E-3</v>
      </c>
      <c r="G182">
        <v>1</v>
      </c>
      <c r="H182">
        <f t="shared" si="12"/>
        <v>-0.35667494393873245</v>
      </c>
      <c r="I182">
        <f t="shared" si="12"/>
        <v>-4.4510195061608329</v>
      </c>
      <c r="J182">
        <f t="shared" si="12"/>
        <v>-6.0604574185949334</v>
      </c>
      <c r="K182">
        <f t="shared" si="12"/>
        <v>-0.88695228588413955</v>
      </c>
      <c r="L182">
        <f t="shared" ref="L182:L200" si="16">D182^2</f>
        <v>0.16966920817893685</v>
      </c>
      <c r="M182">
        <f t="shared" si="13"/>
        <v>-0.88026039896304953</v>
      </c>
      <c r="N182">
        <f t="shared" si="14"/>
        <v>-6.6918869210900178E-3</v>
      </c>
      <c r="O182">
        <f t="shared" si="15"/>
        <v>-2.7564499435847748E-3</v>
      </c>
    </row>
    <row r="183" spans="1:15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 (2)'!N9</f>
        <v>0.38856659152856804</v>
      </c>
      <c r="E183">
        <f t="shared" si="9"/>
        <v>0.40105769075558656</v>
      </c>
      <c r="F183">
        <f t="shared" si="10"/>
        <v>-1.2491099227018521E-2</v>
      </c>
      <c r="G183">
        <v>1</v>
      </c>
      <c r="H183">
        <f t="shared" si="12"/>
        <v>-0.35667494393873245</v>
      </c>
      <c r="I183">
        <f t="shared" si="12"/>
        <v>-4.5310622138343692</v>
      </c>
      <c r="J183">
        <f t="shared" si="12"/>
        <v>-6.0604574185949334</v>
      </c>
      <c r="K183">
        <f t="shared" si="12"/>
        <v>-0.94529071709695534</v>
      </c>
      <c r="L183">
        <f t="shared" si="16"/>
        <v>0.15098399605212903</v>
      </c>
      <c r="M183">
        <f t="shared" si="13"/>
        <v>-0.91364999480255005</v>
      </c>
      <c r="N183">
        <f t="shared" si="14"/>
        <v>-3.1640722294405288E-2</v>
      </c>
      <c r="O183">
        <f t="shared" si="15"/>
        <v>-1.2294527615439036E-2</v>
      </c>
    </row>
    <row r="184" spans="1:15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 (2)'!N10</f>
        <v>0.39464269960653769</v>
      </c>
      <c r="E184">
        <f t="shared" si="9"/>
        <v>0.38884909858224875</v>
      </c>
      <c r="F184">
        <f t="shared" si="10"/>
        <v>5.7936010242889413E-3</v>
      </c>
      <c r="G184">
        <v>1</v>
      </c>
      <c r="H184">
        <f t="shared" si="12"/>
        <v>-0.35667494393873245</v>
      </c>
      <c r="I184">
        <f t="shared" si="12"/>
        <v>-4.6051701859880909</v>
      </c>
      <c r="J184">
        <f t="shared" si="12"/>
        <v>-6.0604574185949334</v>
      </c>
      <c r="K184">
        <f t="shared" si="12"/>
        <v>-0.92977448139857555</v>
      </c>
      <c r="L184">
        <f t="shared" si="16"/>
        <v>0.15574286035273593</v>
      </c>
      <c r="M184">
        <f t="shared" si="13"/>
        <v>-0.94456393200704847</v>
      </c>
      <c r="N184">
        <f t="shared" si="14"/>
        <v>1.478945060847292E-2</v>
      </c>
      <c r="O184">
        <f t="shared" si="15"/>
        <v>5.8365487138253049E-3</v>
      </c>
    </row>
    <row r="185" spans="1:15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 (2)'!N11</f>
        <v>0.39120248809704145</v>
      </c>
      <c r="E185">
        <f t="shared" si="9"/>
        <v>0.37781745661776195</v>
      </c>
      <c r="F185">
        <f t="shared" si="10"/>
        <v>1.3385031479279497E-2</v>
      </c>
      <c r="G185">
        <v>1</v>
      </c>
      <c r="H185">
        <f t="shared" si="12"/>
        <v>-0.35667494393873245</v>
      </c>
      <c r="I185">
        <f t="shared" si="12"/>
        <v>-4.6741630574750426</v>
      </c>
      <c r="J185">
        <f t="shared" si="12"/>
        <v>-6.0604574185949334</v>
      </c>
      <c r="K185">
        <f t="shared" si="12"/>
        <v>-0.93852998067543925</v>
      </c>
      <c r="L185">
        <f t="shared" si="16"/>
        <v>0.15303938669331585</v>
      </c>
      <c r="M185">
        <f t="shared" si="13"/>
        <v>-0.97334411900611406</v>
      </c>
      <c r="N185">
        <f t="shared" si="14"/>
        <v>3.4814138330674815E-2</v>
      </c>
      <c r="O185">
        <f t="shared" si="15"/>
        <v>1.3619377535914568E-2</v>
      </c>
    </row>
    <row r="186" spans="1:15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 (2)'!N12</f>
        <v>0.38166915956741793</v>
      </c>
      <c r="E186">
        <f t="shared" si="9"/>
        <v>0.3677815298532805</v>
      </c>
      <c r="F186">
        <f t="shared" si="10"/>
        <v>1.3887629714137428E-2</v>
      </c>
      <c r="G186">
        <v>1</v>
      </c>
      <c r="H186">
        <f t="shared" si="12"/>
        <v>-0.35667494393873245</v>
      </c>
      <c r="I186">
        <f t="shared" si="12"/>
        <v>-4.7387015786126137</v>
      </c>
      <c r="J186">
        <f t="shared" si="12"/>
        <v>-6.0604574185949334</v>
      </c>
      <c r="K186">
        <f t="shared" si="12"/>
        <v>-0.9632011200655487</v>
      </c>
      <c r="L186">
        <f t="shared" si="16"/>
        <v>0.14567134736489912</v>
      </c>
      <c r="M186">
        <f t="shared" si="13"/>
        <v>-1.0002661859813049</v>
      </c>
      <c r="N186">
        <f t="shared" si="14"/>
        <v>3.7065065915756201E-2</v>
      </c>
      <c r="O186">
        <f t="shared" si="15"/>
        <v>1.4146592557377618E-2</v>
      </c>
    </row>
    <row r="187" spans="1:15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 (2)'!N13</f>
        <v>0.36042584737795419</v>
      </c>
      <c r="E187">
        <f t="shared" si="9"/>
        <v>0.35859718041647254</v>
      </c>
      <c r="F187">
        <f t="shared" si="10"/>
        <v>1.8286669614816509E-3</v>
      </c>
      <c r="G187">
        <v>1</v>
      </c>
      <c r="H187">
        <f t="shared" si="12"/>
        <v>-0.35667494393873245</v>
      </c>
      <c r="I187">
        <f t="shared" si="12"/>
        <v>-4.7993262004290491</v>
      </c>
      <c r="J187">
        <f t="shared" si="12"/>
        <v>-6.0604574185949334</v>
      </c>
      <c r="K187">
        <f t="shared" si="12"/>
        <v>-1.0204690372348304</v>
      </c>
      <c r="L187">
        <f t="shared" si="16"/>
        <v>0.12990679145811632</v>
      </c>
      <c r="M187">
        <f t="shared" si="13"/>
        <v>-1.0255555805958576</v>
      </c>
      <c r="N187">
        <f t="shared" si="14"/>
        <v>5.0865433610272071E-3</v>
      </c>
      <c r="O187">
        <f t="shared" si="15"/>
        <v>1.8333217011229383E-3</v>
      </c>
    </row>
    <row r="188" spans="1:15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 (2)'!N14</f>
        <v>0.36140269907036043</v>
      </c>
      <c r="E188">
        <f t="shared" si="9"/>
        <v>0.35014810527871515</v>
      </c>
      <c r="F188">
        <f t="shared" si="10"/>
        <v>1.1254593791645284E-2</v>
      </c>
      <c r="G188">
        <v>1</v>
      </c>
      <c r="H188">
        <f t="shared" si="12"/>
        <v>-0.35667494393873245</v>
      </c>
      <c r="I188">
        <f t="shared" si="12"/>
        <v>-4.8564846142689975</v>
      </c>
      <c r="J188">
        <f t="shared" si="12"/>
        <v>-6.0604574185949334</v>
      </c>
      <c r="K188">
        <f t="shared" si="12"/>
        <v>-1.0177624324779058</v>
      </c>
      <c r="L188">
        <f t="shared" si="16"/>
        <v>0.13061191089534149</v>
      </c>
      <c r="M188">
        <f t="shared" si="13"/>
        <v>-1.0493990560655633</v>
      </c>
      <c r="N188">
        <f t="shared" si="14"/>
        <v>3.1636623587657509E-2</v>
      </c>
      <c r="O188">
        <f t="shared" si="15"/>
        <v>1.1433561154052453E-2</v>
      </c>
    </row>
    <row r="189" spans="1:15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 (2)'!N15</f>
        <v>0.34933332502838343</v>
      </c>
      <c r="E189">
        <f t="shared" si="9"/>
        <v>0.34233925872392951</v>
      </c>
      <c r="F189">
        <f t="shared" si="10"/>
        <v>6.9940663044539275E-3</v>
      </c>
      <c r="G189">
        <v>1</v>
      </c>
      <c r="H189">
        <f t="shared" si="12"/>
        <v>-0.35667494393873245</v>
      </c>
      <c r="I189">
        <f t="shared" si="12"/>
        <v>-4.9105518355392732</v>
      </c>
      <c r="J189">
        <f t="shared" si="12"/>
        <v>-6.0604574185949334</v>
      </c>
      <c r="K189">
        <f t="shared" si="12"/>
        <v>-1.0517287265429711</v>
      </c>
      <c r="L189">
        <f t="shared" si="16"/>
        <v>0.12203377197538619</v>
      </c>
      <c r="M189">
        <f t="shared" si="13"/>
        <v>-1.0719530490381952</v>
      </c>
      <c r="N189">
        <f t="shared" si="14"/>
        <v>2.0224322495224101E-2</v>
      </c>
      <c r="O189">
        <f t="shared" si="15"/>
        <v>7.0650298237029674E-3</v>
      </c>
    </row>
    <row r="190" spans="1:15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 (2)'!N16</f>
        <v>0.33203229405829221</v>
      </c>
      <c r="E190">
        <f t="shared" si="9"/>
        <v>0.33509208443317012</v>
      </c>
      <c r="F190">
        <f t="shared" si="10"/>
        <v>-3.0597903748779132E-3</v>
      </c>
      <c r="G190">
        <v>1</v>
      </c>
      <c r="H190">
        <f t="shared" si="12"/>
        <v>-0.35667494393873245</v>
      </c>
      <c r="I190">
        <f t="shared" si="12"/>
        <v>-4.9618451299268242</v>
      </c>
      <c r="J190">
        <f t="shared" si="12"/>
        <v>-6.0604574185949334</v>
      </c>
      <c r="K190">
        <f t="shared" si="12"/>
        <v>-1.1025230435362745</v>
      </c>
      <c r="L190">
        <f t="shared" si="16"/>
        <v>0.11024544429761222</v>
      </c>
      <c r="M190">
        <f t="shared" si="13"/>
        <v>-1.0933499060243699</v>
      </c>
      <c r="N190">
        <f t="shared" si="14"/>
        <v>-9.1731375119046277E-3</v>
      </c>
      <c r="O190">
        <f t="shared" si="15"/>
        <v>-3.0457778917898685E-3</v>
      </c>
    </row>
    <row r="191" spans="1:15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 (2)'!N17</f>
        <v>0.33797722525861429</v>
      </c>
      <c r="E191">
        <f t="shared" si="9"/>
        <v>0.32834099585876686</v>
      </c>
      <c r="F191">
        <f t="shared" si="10"/>
        <v>9.6362293998474291E-3</v>
      </c>
      <c r="G191">
        <v>1</v>
      </c>
      <c r="H191">
        <f t="shared" si="12"/>
        <v>-0.35667494393873245</v>
      </c>
      <c r="I191">
        <f t="shared" si="12"/>
        <v>-5.0106352940962555</v>
      </c>
      <c r="J191">
        <f t="shared" si="12"/>
        <v>-6.0604574185949334</v>
      </c>
      <c r="K191">
        <f t="shared" si="12"/>
        <v>-1.0847767666609862</v>
      </c>
      <c r="L191">
        <f t="shared" si="16"/>
        <v>0.1142286047935121</v>
      </c>
      <c r="M191">
        <f t="shared" si="13"/>
        <v>-1.1137025891095622</v>
      </c>
      <c r="N191">
        <f t="shared" si="14"/>
        <v>2.8925822448576E-2</v>
      </c>
      <c r="O191">
        <f t="shared" si="15"/>
        <v>9.776269209493052E-3</v>
      </c>
    </row>
    <row r="192" spans="1:15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 (2)'!N18</f>
        <v>0.313152245896818</v>
      </c>
      <c r="E192">
        <f t="shared" si="9"/>
        <v>0.32203073555343215</v>
      </c>
      <c r="F192">
        <f t="shared" si="10"/>
        <v>-8.8784896566141414E-3</v>
      </c>
      <c r="G192">
        <v>1</v>
      </c>
      <c r="H192">
        <f t="shared" si="12"/>
        <v>-0.35667494393873245</v>
      </c>
      <c r="I192">
        <f t="shared" si="12"/>
        <v>-5.057155309731149</v>
      </c>
      <c r="J192">
        <f t="shared" si="12"/>
        <v>-6.0604574185949334</v>
      </c>
      <c r="K192">
        <f t="shared" si="12"/>
        <v>-1.1610657980842765</v>
      </c>
      <c r="L192">
        <f t="shared" si="16"/>
        <v>9.8064329110221171E-2</v>
      </c>
      <c r="M192">
        <f t="shared" si="13"/>
        <v>-1.1331082859636916</v>
      </c>
      <c r="N192">
        <f t="shared" si="14"/>
        <v>-2.7957512120584838E-2</v>
      </c>
      <c r="O192">
        <f t="shared" si="15"/>
        <v>-8.7549577102486523E-3</v>
      </c>
    </row>
    <row r="193" spans="1:15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 (2)'!N19</f>
        <v>0.31213917372327032</v>
      </c>
      <c r="E193">
        <f t="shared" si="9"/>
        <v>0.31611436486892208</v>
      </c>
      <c r="F193">
        <f t="shared" si="10"/>
        <v>-3.9751911456517575E-3</v>
      </c>
      <c r="G193">
        <v>1</v>
      </c>
      <c r="H193">
        <f t="shared" si="12"/>
        <v>-0.35667494393873245</v>
      </c>
      <c r="I193">
        <f t="shared" si="12"/>
        <v>-5.1016070723019826</v>
      </c>
      <c r="J193">
        <f t="shared" si="12"/>
        <v>-6.0604574185949334</v>
      </c>
      <c r="K193">
        <f t="shared" si="12"/>
        <v>-1.1643061210062677</v>
      </c>
      <c r="L193">
        <f t="shared" si="16"/>
        <v>9.7430863772645926E-2</v>
      </c>
      <c r="M193">
        <f t="shared" si="13"/>
        <v>-1.1516512167281927</v>
      </c>
      <c r="N193">
        <f t="shared" si="14"/>
        <v>-1.265490427807503E-2</v>
      </c>
      <c r="O193">
        <f t="shared" si="15"/>
        <v>-3.9500913649054186E-3</v>
      </c>
    </row>
    <row r="194" spans="1:15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 (2)'!N20</f>
        <v>0.31677392691149259</v>
      </c>
      <c r="E194">
        <f t="shared" ref="E194:E200" si="17">EXP($R$2+($R$3-0.39)*LN(A194)+$R$4*LN(B194)+0.39*LN(C194*300))</f>
        <v>0.31055171327584918</v>
      </c>
      <c r="F194">
        <f t="shared" si="10"/>
        <v>6.2222136356434032E-3</v>
      </c>
      <c r="G194">
        <v>1</v>
      </c>
      <c r="H194">
        <f t="shared" si="12"/>
        <v>-0.35667494393873245</v>
      </c>
      <c r="I194">
        <f t="shared" si="12"/>
        <v>-5.1441666867207783</v>
      </c>
      <c r="J194">
        <f t="shared" si="12"/>
        <v>-6.0604574185949334</v>
      </c>
      <c r="K194">
        <f t="shared" si="12"/>
        <v>-1.1495669238445567</v>
      </c>
      <c r="L194">
        <f t="shared" si="16"/>
        <v>0.10034572077092765</v>
      </c>
      <c r="M194">
        <f t="shared" si="13"/>
        <v>-1.1694048430838186</v>
      </c>
      <c r="N194">
        <f t="shared" si="14"/>
        <v>1.9837919239261925E-2</v>
      </c>
      <c r="O194">
        <f t="shared" si="15"/>
        <v>6.2841355791740496E-3</v>
      </c>
    </row>
    <row r="195" spans="1:15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 (2)'!N21</f>
        <v>0.31684306397853623</v>
      </c>
      <c r="E195">
        <f t="shared" si="17"/>
        <v>0.30530816785324033</v>
      </c>
      <c r="F195">
        <f t="shared" ref="F195:F200" si="18">D195-E195</f>
        <v>1.1534896125295901E-2</v>
      </c>
      <c r="G195">
        <v>1</v>
      </c>
      <c r="H195">
        <f t="shared" si="12"/>
        <v>-0.35667494393873245</v>
      </c>
      <c r="I195">
        <f t="shared" si="12"/>
        <v>-5.1849886812410331</v>
      </c>
      <c r="J195">
        <f t="shared" si="12"/>
        <v>-6.0604574185949334</v>
      </c>
      <c r="K195">
        <f t="shared" si="12"/>
        <v>-1.1493486940044102</v>
      </c>
      <c r="L195">
        <f t="shared" si="16"/>
        <v>0.10038952719130681</v>
      </c>
      <c r="M195">
        <f t="shared" si="13"/>
        <v>-1.1864336260674342</v>
      </c>
      <c r="N195">
        <f t="shared" si="14"/>
        <v>3.708493206302399E-2</v>
      </c>
      <c r="O195">
        <f t="shared" si="15"/>
        <v>1.175010350228438E-2</v>
      </c>
    </row>
    <row r="196" spans="1:15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 (2)'!N22</f>
        <v>0.3029407622777151</v>
      </c>
      <c r="E196">
        <f t="shared" si="17"/>
        <v>0.30035371798437321</v>
      </c>
      <c r="F196">
        <f t="shared" si="18"/>
        <v>2.5870442933418891E-3</v>
      </c>
      <c r="G196">
        <v>1</v>
      </c>
      <c r="H196">
        <f t="shared" si="12"/>
        <v>-0.35667494393873245</v>
      </c>
      <c r="I196">
        <f t="shared" si="12"/>
        <v>-5.2242093943943146</v>
      </c>
      <c r="J196">
        <f t="shared" si="12"/>
        <v>-6.0604574185949334</v>
      </c>
      <c r="K196">
        <f t="shared" si="12"/>
        <v>-1.1942179966201163</v>
      </c>
      <c r="L196">
        <f t="shared" si="16"/>
        <v>9.1773105449403092E-2</v>
      </c>
      <c r="M196">
        <f t="shared" si="13"/>
        <v>-1.2027944389233192</v>
      </c>
      <c r="N196">
        <f t="shared" si="14"/>
        <v>8.5764423032028692E-3</v>
      </c>
      <c r="O196">
        <f t="shared" si="15"/>
        <v>2.59815396896312E-3</v>
      </c>
    </row>
    <row r="197" spans="1:15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 (2)'!N23</f>
        <v>0.2827370757902033</v>
      </c>
      <c r="E197">
        <f t="shared" si="17"/>
        <v>0.29566219390619419</v>
      </c>
      <c r="F197">
        <f t="shared" si="18"/>
        <v>-1.2925118115990897E-2</v>
      </c>
      <c r="G197">
        <v>1</v>
      </c>
      <c r="H197">
        <f t="shared" ref="H197:K200" si="19">LN(A197)</f>
        <v>-0.35667494393873245</v>
      </c>
      <c r="I197">
        <f t="shared" si="19"/>
        <v>-5.2619497223771621</v>
      </c>
      <c r="J197">
        <f t="shared" si="19"/>
        <v>-6.0604574185949334</v>
      </c>
      <c r="K197">
        <f t="shared" si="19"/>
        <v>-1.263237873995392</v>
      </c>
      <c r="L197">
        <f t="shared" si="16"/>
        <v>7.9940254026395166E-2</v>
      </c>
      <c r="M197">
        <f t="shared" si="13"/>
        <v>-1.2185377131680772</v>
      </c>
      <c r="N197">
        <f t="shared" si="14"/>
        <v>-4.4700160827314761E-2</v>
      </c>
      <c r="O197">
        <f t="shared" si="15"/>
        <v>-1.263839275966677E-2</v>
      </c>
    </row>
    <row r="198" spans="1:15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 (2)'!N24</f>
        <v>0.27848777704656091</v>
      </c>
      <c r="E198">
        <f t="shared" si="17"/>
        <v>0.29121065419295566</v>
      </c>
      <c r="F198">
        <f t="shared" si="18"/>
        <v>-1.2722877146394751E-2</v>
      </c>
      <c r="G198">
        <v>1</v>
      </c>
      <c r="H198">
        <f t="shared" si="19"/>
        <v>-0.35667494393873245</v>
      </c>
      <c r="I198">
        <f t="shared" si="19"/>
        <v>-5.2983173665480363</v>
      </c>
      <c r="J198">
        <f t="shared" si="19"/>
        <v>-6.0604574185949334</v>
      </c>
      <c r="K198">
        <f t="shared" si="19"/>
        <v>-1.2783811091001507</v>
      </c>
      <c r="L198">
        <f t="shared" si="16"/>
        <v>7.7555441964335017E-2</v>
      </c>
      <c r="M198">
        <f t="shared" si="13"/>
        <v>-1.2337083761278176</v>
      </c>
      <c r="N198">
        <f t="shared" si="14"/>
        <v>-4.4672732972333096E-2</v>
      </c>
      <c r="O198">
        <f t="shared" si="15"/>
        <v>-1.244081010005965E-2</v>
      </c>
    </row>
    <row r="199" spans="1:15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 (2)'!N25</f>
        <v>0.26638560878517187</v>
      </c>
      <c r="E199">
        <f t="shared" si="17"/>
        <v>0.28697888886673817</v>
      </c>
      <c r="F199">
        <f t="shared" si="18"/>
        <v>-2.0593280081566301E-2</v>
      </c>
      <c r="G199">
        <v>1</v>
      </c>
      <c r="H199">
        <f t="shared" si="19"/>
        <v>-0.35667494393873245</v>
      </c>
      <c r="I199">
        <f t="shared" si="19"/>
        <v>-5.3334086863593066</v>
      </c>
      <c r="J199">
        <f t="shared" si="19"/>
        <v>-6.0604574185949334</v>
      </c>
      <c r="K199">
        <f t="shared" si="19"/>
        <v>-1.322810362851776</v>
      </c>
      <c r="L199">
        <f t="shared" si="16"/>
        <v>7.096129256784664E-2</v>
      </c>
      <c r="M199">
        <f t="shared" si="13"/>
        <v>-1.2483466238836514</v>
      </c>
      <c r="N199">
        <f t="shared" si="14"/>
        <v>-7.4463738968124638E-2</v>
      </c>
      <c r="O199">
        <f t="shared" si="15"/>
        <v>-1.9836068437444006E-2</v>
      </c>
    </row>
    <row r="200" spans="1:15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 (2)'!N26</f>
        <v>0.25827833933400296</v>
      </c>
      <c r="E200">
        <f t="shared" si="17"/>
        <v>0.28294901314758963</v>
      </c>
      <c r="F200">
        <f t="shared" si="18"/>
        <v>-2.4670673813586674E-2</v>
      </c>
      <c r="G200">
        <v>1</v>
      </c>
      <c r="H200">
        <f t="shared" si="19"/>
        <v>-0.35667494393873245</v>
      </c>
      <c r="I200">
        <f t="shared" si="19"/>
        <v>-5.367310238034988</v>
      </c>
      <c r="J200">
        <f t="shared" si="19"/>
        <v>-6.0604574185949334</v>
      </c>
      <c r="K200">
        <f t="shared" si="19"/>
        <v>-1.3537174409564705</v>
      </c>
      <c r="L200">
        <f t="shared" si="16"/>
        <v>6.6707700569130376E-2</v>
      </c>
      <c r="M200">
        <f t="shared" si="13"/>
        <v>-1.2624885631268834</v>
      </c>
      <c r="N200">
        <f t="shared" si="14"/>
        <v>-9.1228877829587107E-2</v>
      </c>
      <c r="O200">
        <f t="shared" si="15"/>
        <v>-2.35624430651304E-2</v>
      </c>
    </row>
  </sheetData>
  <pageMargins left="0.70866141732283472" right="0.70866141732283472" top="0.74803149606299213" bottom="0.74803149606299213" header="0.31496062992125984" footer="0.31496062992125984"/>
  <pageSetup scale="40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topLeftCell="A47" workbookViewId="0">
      <selection activeCell="M36" sqref="M36"/>
    </sheetView>
  </sheetViews>
  <sheetFormatPr baseColWidth="10" defaultRowHeight="14.5" x14ac:dyDescent="0.35"/>
  <cols>
    <col min="18" max="18" width="14.90625" bestFit="1" customWidth="1"/>
  </cols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179</v>
      </c>
      <c r="F1" s="5" t="s">
        <v>8</v>
      </c>
      <c r="G1" s="6" t="s">
        <v>161</v>
      </c>
      <c r="H1" s="5" t="s">
        <v>177</v>
      </c>
      <c r="I1" s="5" t="s">
        <v>4</v>
      </c>
      <c r="J1" s="5" t="s">
        <v>5</v>
      </c>
      <c r="K1" s="6" t="s">
        <v>162</v>
      </c>
      <c r="L1" s="5" t="s">
        <v>178</v>
      </c>
      <c r="M1" s="5" t="s">
        <v>9</v>
      </c>
      <c r="N1" s="5" t="s">
        <v>7</v>
      </c>
      <c r="O1" s="5" t="s">
        <v>8</v>
      </c>
      <c r="P1" s="5" t="s">
        <v>10</v>
      </c>
      <c r="S1" s="5" t="s">
        <v>142</v>
      </c>
      <c r="U1" s="5" t="s">
        <v>143</v>
      </c>
      <c r="X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 (2)'!L6</f>
        <v>4.1476147495012473E-2</v>
      </c>
      <c r="E2">
        <f t="shared" ref="E2:E65" si="0">EXP($S$2*G2+$S$3*LN(A2)+$S$4*LN(B2)+$S$5*LN(C2)+$S$6*K2)</f>
        <v>3.5478064367403979E-2</v>
      </c>
      <c r="F2">
        <f>D2-E2</f>
        <v>5.9980831276084945E-3</v>
      </c>
      <c r="G2">
        <v>1</v>
      </c>
      <c r="H2">
        <f t="shared" ref="H2:J33" si="1">LN(A2)</f>
        <v>-1.6094379124341003</v>
      </c>
      <c r="I2">
        <f t="shared" si="1"/>
        <v>-6.2146080984221914</v>
      </c>
      <c r="J2">
        <f t="shared" si="1"/>
        <v>-6.9077552789821368</v>
      </c>
      <c r="K2">
        <v>0</v>
      </c>
      <c r="L2">
        <f t="shared" ref="L2:L65" si="2">LN(D2)</f>
        <v>-3.1826367761391716</v>
      </c>
      <c r="M2">
        <f>D2^2</f>
        <v>1.7202708110280295E-3</v>
      </c>
      <c r="N2">
        <f t="shared" ref="N2:N65" si="3">MMULT(G2:K2,$S$2:$S$6)</f>
        <v>-3.3388406786263767</v>
      </c>
      <c r="O2">
        <f>L2-N2</f>
        <v>0.15620390248720506</v>
      </c>
      <c r="P2">
        <f>SQRT(M2)*O2</f>
        <v>6.4787360988558624E-3</v>
      </c>
      <c r="R2" s="5" t="s">
        <v>163</v>
      </c>
      <c r="S2" s="2">
        <f t="array" ref="S2:S6">MMULT(R22:V26,X14:X18)</f>
        <v>3.8591033768263401</v>
      </c>
      <c r="T2" s="8" t="s">
        <v>139</v>
      </c>
      <c r="U2" s="2">
        <f>SQRT(R22)*$X$4</f>
        <v>0.22177042112275505</v>
      </c>
      <c r="W2" s="5" t="s">
        <v>137</v>
      </c>
      <c r="X2">
        <f>COUNT(A2:A200)</f>
        <v>199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 (2)'!L7</f>
        <v>4.6651911729877982E-2</v>
      </c>
      <c r="E3">
        <f t="shared" si="0"/>
        <v>4.2854036288636259E-2</v>
      </c>
      <c r="F3">
        <f t="shared" ref="F3:F66" si="4">D3-E3</f>
        <v>3.7978754412417229E-3</v>
      </c>
      <c r="G3">
        <v>1</v>
      </c>
      <c r="H3">
        <f t="shared" si="1"/>
        <v>-1.5141277326297755</v>
      </c>
      <c r="I3">
        <f t="shared" si="1"/>
        <v>-6.1192979186178666</v>
      </c>
      <c r="J3">
        <f t="shared" si="1"/>
        <v>-6.812445099177812</v>
      </c>
      <c r="K3">
        <v>0</v>
      </c>
      <c r="L3">
        <f t="shared" si="2"/>
        <v>-3.0650413722523973</v>
      </c>
      <c r="M3">
        <f t="shared" ref="M3:M66" si="5">D3^2</f>
        <v>2.1764008680523268E-3</v>
      </c>
      <c r="N3">
        <f t="shared" si="3"/>
        <v>-3.1499554426070171</v>
      </c>
      <c r="O3">
        <f t="shared" ref="O3:O66" si="6">L3-N3</f>
        <v>8.4914070354619842E-2</v>
      </c>
      <c r="P3">
        <f t="shared" ref="P3:P66" si="7">SQRT(M3)*O3</f>
        <v>3.9614037148083736E-3</v>
      </c>
      <c r="R3" s="5" t="s">
        <v>15</v>
      </c>
      <c r="S3" s="2">
        <v>1.1789838845268861</v>
      </c>
      <c r="T3" s="8" t="s">
        <v>139</v>
      </c>
      <c r="U3" s="2">
        <f>SQRT(S23)*$X$4</f>
        <v>5.8272823111396976E-2</v>
      </c>
      <c r="W3" s="5" t="s">
        <v>11</v>
      </c>
      <c r="X3">
        <f>SUMSQ(P2:P200)</f>
        <v>6.9530366392893728E-2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 (2)'!L8</f>
        <v>4.9644164662205038E-2</v>
      </c>
      <c r="E4">
        <f t="shared" si="0"/>
        <v>5.0919122805400271E-2</v>
      </c>
      <c r="F4">
        <f t="shared" si="4"/>
        <v>-1.2749581431952331E-3</v>
      </c>
      <c r="G4">
        <v>1</v>
      </c>
      <c r="H4">
        <f t="shared" si="1"/>
        <v>-1.4271163556401458</v>
      </c>
      <c r="I4">
        <f t="shared" si="1"/>
        <v>-6.0322865416282374</v>
      </c>
      <c r="J4">
        <f t="shared" si="1"/>
        <v>-6.7254337221881828</v>
      </c>
      <c r="K4">
        <v>0</v>
      </c>
      <c r="L4">
        <f t="shared" si="2"/>
        <v>-3.0028744248602179</v>
      </c>
      <c r="M4">
        <f t="shared" si="5"/>
        <v>2.4645430850081273E-3</v>
      </c>
      <c r="N4">
        <f t="shared" si="3"/>
        <v>-2.9775167323580431</v>
      </c>
      <c r="O4">
        <f t="shared" si="6"/>
        <v>-2.5357692502174789E-2</v>
      </c>
      <c r="P4">
        <f t="shared" si="7"/>
        <v>-1.2588614620315274E-3</v>
      </c>
      <c r="R4" s="5" t="s">
        <v>138</v>
      </c>
      <c r="S4" s="2">
        <v>0.35371982498774912</v>
      </c>
      <c r="T4" s="8" t="s">
        <v>139</v>
      </c>
      <c r="U4" s="2">
        <f>SQRT(T24)*$X$4</f>
        <v>4.028197879017225E-2</v>
      </c>
      <c r="W4" s="5" t="s">
        <v>12</v>
      </c>
      <c r="X4">
        <f>SQRT(X3/(SUM(G2:G200)-5))</f>
        <v>2.5141484441762733E-2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 (2)'!L9</f>
        <v>5.7640567819590337E-2</v>
      </c>
      <c r="E5">
        <f t="shared" si="0"/>
        <v>5.9672231786908288E-2</v>
      </c>
      <c r="F5">
        <f t="shared" si="4"/>
        <v>-2.031663967317951E-3</v>
      </c>
      <c r="G5">
        <v>1</v>
      </c>
      <c r="H5">
        <f t="shared" si="1"/>
        <v>-1.3470736479666092</v>
      </c>
      <c r="I5">
        <f t="shared" si="1"/>
        <v>-5.952243833954701</v>
      </c>
      <c r="J5">
        <f t="shared" si="1"/>
        <v>-6.6453910145146464</v>
      </c>
      <c r="K5">
        <v>0</v>
      </c>
      <c r="L5">
        <f t="shared" si="2"/>
        <v>-2.8535286567614069</v>
      </c>
      <c r="M5">
        <f t="shared" si="5"/>
        <v>3.3224350585647931E-3</v>
      </c>
      <c r="N5">
        <f t="shared" si="3"/>
        <v>-2.8188884959872365</v>
      </c>
      <c r="O5">
        <f t="shared" si="6"/>
        <v>-3.4640160774170425E-2</v>
      </c>
      <c r="P5">
        <f t="shared" si="7"/>
        <v>-1.9966785363850835E-3</v>
      </c>
      <c r="R5" s="5" t="s">
        <v>16</v>
      </c>
      <c r="S5" s="2">
        <v>0.4490912719568847</v>
      </c>
      <c r="T5" s="8" t="s">
        <v>139</v>
      </c>
      <c r="U5" s="2">
        <f>SQRT(U25)*$X$4</f>
        <v>1.9014171470728689E-2</v>
      </c>
      <c r="W5" s="5" t="s">
        <v>38</v>
      </c>
      <c r="X5">
        <f>SQRT(SUMSQ(F2:F200)/194)</f>
        <v>1.9498486886436187E-2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 (2)'!L10</f>
        <v>6.7226555496731191E-2</v>
      </c>
      <c r="E6">
        <f t="shared" si="0"/>
        <v>6.9112360298354089E-2</v>
      </c>
      <c r="F6">
        <f t="shared" si="4"/>
        <v>-1.8858048016228979E-3</v>
      </c>
      <c r="G6">
        <v>1</v>
      </c>
      <c r="H6">
        <f t="shared" si="1"/>
        <v>-1.2729656758128873</v>
      </c>
      <c r="I6">
        <f t="shared" si="1"/>
        <v>-5.8781358618009785</v>
      </c>
      <c r="J6">
        <f t="shared" si="1"/>
        <v>-6.5712830423609239</v>
      </c>
      <c r="K6">
        <v>0</v>
      </c>
      <c r="L6">
        <f t="shared" si="2"/>
        <v>-2.699686938430252</v>
      </c>
      <c r="M6">
        <f t="shared" si="5"/>
        <v>4.5194097639550792E-3</v>
      </c>
      <c r="N6">
        <f t="shared" si="3"/>
        <v>-2.6720216886859585</v>
      </c>
      <c r="O6">
        <f t="shared" si="6"/>
        <v>-2.7665249744293519E-2</v>
      </c>
      <c r="P6">
        <f t="shared" si="7"/>
        <v>-1.8598394472656766E-3</v>
      </c>
      <c r="R6" s="5" t="s">
        <v>164</v>
      </c>
      <c r="S6" s="2">
        <v>4.3111864371176125</v>
      </c>
      <c r="T6" s="8" t="s">
        <v>139</v>
      </c>
      <c r="U6" s="2">
        <f>SQRT(U26)*$X$4</f>
        <v>5.1432089572832809E-2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 (2)'!L11</f>
        <v>7.3439538182051164E-2</v>
      </c>
      <c r="E7">
        <f t="shared" si="0"/>
        <v>7.923858121542858E-2</v>
      </c>
      <c r="F7">
        <f t="shared" si="4"/>
        <v>-5.7990430333774157E-3</v>
      </c>
      <c r="G7">
        <v>1</v>
      </c>
      <c r="H7">
        <f t="shared" si="1"/>
        <v>-1.2039728043259361</v>
      </c>
      <c r="I7">
        <f t="shared" si="1"/>
        <v>-5.8091429903140277</v>
      </c>
      <c r="J7">
        <f t="shared" si="1"/>
        <v>-6.5022901708739722</v>
      </c>
      <c r="K7">
        <v>0</v>
      </c>
      <c r="L7">
        <f t="shared" si="2"/>
        <v>-2.6112928210604371</v>
      </c>
      <c r="M7">
        <f t="shared" si="5"/>
        <v>5.3933657683929506E-3</v>
      </c>
      <c r="N7">
        <f t="shared" si="3"/>
        <v>-2.5352919622158097</v>
      </c>
      <c r="O7">
        <f t="shared" si="6"/>
        <v>-7.6000858844627484E-2</v>
      </c>
      <c r="P7">
        <f t="shared" si="7"/>
        <v>-5.5814679749887014E-3</v>
      </c>
      <c r="U7" s="3"/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 (2)'!L12</f>
        <v>8.4103355040618458E-2</v>
      </c>
      <c r="E8">
        <f t="shared" si="0"/>
        <v>9.0050032638303787E-2</v>
      </c>
      <c r="F8">
        <f t="shared" si="4"/>
        <v>-5.9466775976853292E-3</v>
      </c>
      <c r="G8">
        <v>1</v>
      </c>
      <c r="H8">
        <f t="shared" si="1"/>
        <v>-1.1394342831883648</v>
      </c>
      <c r="I8">
        <f t="shared" si="1"/>
        <v>-5.7446044691764557</v>
      </c>
      <c r="J8">
        <f t="shared" si="1"/>
        <v>-6.4377516497364011</v>
      </c>
      <c r="K8">
        <v>0</v>
      </c>
      <c r="L8">
        <f t="shared" si="2"/>
        <v>-2.4757088193314374</v>
      </c>
      <c r="M8">
        <f t="shared" si="5"/>
        <v>7.073374329088322E-3</v>
      </c>
      <c r="N8">
        <f t="shared" si="3"/>
        <v>-2.4073898449137769</v>
      </c>
      <c r="O8">
        <f t="shared" si="6"/>
        <v>-6.8318974417660439E-2</v>
      </c>
      <c r="P8">
        <f t="shared" si="7"/>
        <v>-5.7458549614594259E-3</v>
      </c>
      <c r="R8" s="5" t="s">
        <v>165</v>
      </c>
      <c r="S8" s="7">
        <f>EXP(S2)</f>
        <v>47.422811908653117</v>
      </c>
      <c r="T8" s="8" t="s">
        <v>140</v>
      </c>
      <c r="U8" s="1">
        <f>EXP(U2)</f>
        <v>1.2482847651505646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 (2)'!L13</f>
        <v>9.7492538940399914E-2</v>
      </c>
      <c r="E9">
        <f t="shared" si="0"/>
        <v>0.10154590937536245</v>
      </c>
      <c r="F9">
        <f t="shared" si="4"/>
        <v>-4.0533704349625388E-3</v>
      </c>
      <c r="G9">
        <v>1</v>
      </c>
      <c r="H9">
        <f t="shared" si="1"/>
        <v>-1.0788096613719298</v>
      </c>
      <c r="I9">
        <f t="shared" si="1"/>
        <v>-5.6839798473600212</v>
      </c>
      <c r="J9">
        <f t="shared" si="1"/>
        <v>-6.3771270279199666</v>
      </c>
      <c r="K9">
        <v>0</v>
      </c>
      <c r="L9">
        <f t="shared" si="2"/>
        <v>-2.3279794275946282</v>
      </c>
      <c r="M9">
        <f t="shared" si="5"/>
        <v>9.504795149045394E-3</v>
      </c>
      <c r="N9">
        <f t="shared" si="3"/>
        <v>-2.2872442736443577</v>
      </c>
      <c r="O9">
        <f t="shared" si="6"/>
        <v>-4.0735153950270497E-2</v>
      </c>
      <c r="P9">
        <f t="shared" si="7"/>
        <v>-3.9713735827399321E-3</v>
      </c>
      <c r="R9" s="5" t="s">
        <v>166</v>
      </c>
      <c r="S9" s="7">
        <f>EXP(S6)</f>
        <v>74.528860312649414</v>
      </c>
      <c r="T9" s="8" t="s">
        <v>140</v>
      </c>
      <c r="U9" s="1">
        <f>EXP(U6)</f>
        <v>1.0527776892818732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 (2)'!L14</f>
        <v>0.11393204502317955</v>
      </c>
      <c r="E10">
        <f t="shared" si="0"/>
        <v>0.11372545599023977</v>
      </c>
      <c r="F10">
        <f t="shared" si="4"/>
        <v>2.0658903293978292E-4</v>
      </c>
      <c r="G10">
        <v>1</v>
      </c>
      <c r="H10">
        <f t="shared" si="1"/>
        <v>-1.0216512475319814</v>
      </c>
      <c r="I10">
        <f t="shared" si="1"/>
        <v>-5.6268214335200728</v>
      </c>
      <c r="J10">
        <f t="shared" si="1"/>
        <v>-6.3199686140800182</v>
      </c>
      <c r="K10">
        <v>0</v>
      </c>
      <c r="L10">
        <f t="shared" si="2"/>
        <v>-2.1721531046115681</v>
      </c>
      <c r="M10">
        <f t="shared" si="5"/>
        <v>1.2980510883163812E-2</v>
      </c>
      <c r="N10">
        <f t="shared" si="3"/>
        <v>-2.1739680159474752</v>
      </c>
      <c r="O10">
        <f t="shared" si="6"/>
        <v>1.8149113359071656E-3</v>
      </c>
      <c r="P10">
        <f t="shared" si="7"/>
        <v>2.0677656003565412E-4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 (2)'!L15</f>
        <v>0.12346384012317516</v>
      </c>
      <c r="E11">
        <f t="shared" si="0"/>
        <v>0.12658796105173073</v>
      </c>
      <c r="F11">
        <f t="shared" si="4"/>
        <v>-3.1241209285555738E-3</v>
      </c>
      <c r="G11">
        <v>1</v>
      </c>
      <c r="H11">
        <f t="shared" si="1"/>
        <v>-0.96758402626170559</v>
      </c>
      <c r="I11">
        <f t="shared" si="1"/>
        <v>-5.5727542122497971</v>
      </c>
      <c r="J11">
        <f t="shared" si="1"/>
        <v>-6.2659013928097425</v>
      </c>
      <c r="K11">
        <v>0</v>
      </c>
      <c r="L11">
        <f t="shared" si="2"/>
        <v>-2.0918069583111025</v>
      </c>
      <c r="M11">
        <f t="shared" si="5"/>
        <v>1.5243319817960956E-2</v>
      </c>
      <c r="N11">
        <f t="shared" si="3"/>
        <v>-2.0668178681719325</v>
      </c>
      <c r="O11">
        <f t="shared" si="6"/>
        <v>-2.4989090139170056E-2</v>
      </c>
      <c r="P11">
        <f t="shared" si="7"/>
        <v>-3.0852490297661045E-3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 (2)'!L16</f>
        <v>0.13794496950345597</v>
      </c>
      <c r="E12">
        <f t="shared" si="0"/>
        <v>0.1401327523243483</v>
      </c>
      <c r="F12">
        <f t="shared" si="4"/>
        <v>-2.1877828208923256E-3</v>
      </c>
      <c r="G12">
        <v>1</v>
      </c>
      <c r="H12">
        <f t="shared" si="1"/>
        <v>-0.916290731874155</v>
      </c>
      <c r="I12">
        <f t="shared" si="1"/>
        <v>-5.521460917862246</v>
      </c>
      <c r="J12">
        <f t="shared" si="1"/>
        <v>-6.2146080984221914</v>
      </c>
      <c r="K12">
        <v>0</v>
      </c>
      <c r="L12">
        <f t="shared" si="2"/>
        <v>-1.9809004450696033</v>
      </c>
      <c r="M12">
        <f t="shared" si="5"/>
        <v>1.9028814611309397E-2</v>
      </c>
      <c r="N12">
        <f t="shared" si="3"/>
        <v>-1.9651650747715432</v>
      </c>
      <c r="O12">
        <f t="shared" si="6"/>
        <v>-1.5735370298060047E-2</v>
      </c>
      <c r="P12">
        <f t="shared" si="7"/>
        <v>-2.1706151758914801E-3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 (2)'!L17</f>
        <v>0.16498958469693659</v>
      </c>
      <c r="E13">
        <f t="shared" si="0"/>
        <v>0.15435919270507284</v>
      </c>
      <c r="F13">
        <f t="shared" si="4"/>
        <v>1.0630391991863747E-2</v>
      </c>
      <c r="G13">
        <v>1</v>
      </c>
      <c r="H13">
        <f t="shared" si="1"/>
        <v>-0.86750056770472306</v>
      </c>
      <c r="I13">
        <f t="shared" si="1"/>
        <v>-5.4726707536928147</v>
      </c>
      <c r="J13">
        <f t="shared" si="1"/>
        <v>-6.1658179342527601</v>
      </c>
      <c r="K13">
        <v>0</v>
      </c>
      <c r="L13">
        <f t="shared" si="2"/>
        <v>-1.8018729301227692</v>
      </c>
      <c r="M13">
        <f t="shared" si="5"/>
        <v>2.722156305846761E-2</v>
      </c>
      <c r="N13">
        <f t="shared" si="3"/>
        <v>-1.8684729722753921</v>
      </c>
      <c r="O13">
        <f t="shared" si="6"/>
        <v>6.660004215262294E-2</v>
      </c>
      <c r="P13">
        <f t="shared" si="7"/>
        <v>1.0988313295559729E-2</v>
      </c>
      <c r="R13" s="5" t="s">
        <v>98</v>
      </c>
      <c r="X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 (2)'!L18</f>
        <v>0.1832397254997731</v>
      </c>
      <c r="E14">
        <f t="shared" si="0"/>
        <v>0.16926667675961249</v>
      </c>
      <c r="F14">
        <f t="shared" si="4"/>
        <v>1.3973048740160615E-2</v>
      </c>
      <c r="G14">
        <v>1</v>
      </c>
      <c r="H14">
        <f t="shared" si="1"/>
        <v>-0.82098055206983023</v>
      </c>
      <c r="I14">
        <f t="shared" si="1"/>
        <v>-5.4261507380579213</v>
      </c>
      <c r="J14">
        <f t="shared" si="1"/>
        <v>-6.1192979186178666</v>
      </c>
      <c r="K14">
        <v>0</v>
      </c>
      <c r="L14">
        <f t="shared" si="2"/>
        <v>-1.6969600080013194</v>
      </c>
      <c r="M14">
        <f t="shared" si="5"/>
        <v>3.35767970012322E-2</v>
      </c>
      <c r="N14">
        <f t="shared" si="3"/>
        <v>-1.7762798387521843</v>
      </c>
      <c r="O14">
        <f t="shared" si="6"/>
        <v>7.9319830750864906E-2</v>
      </c>
      <c r="P14">
        <f t="shared" si="7"/>
        <v>1.4534544013476947E-2</v>
      </c>
      <c r="R14">
        <f>SUMPRODUCT($G$2:$G$200,$M$2:$M$200,G$2:G$200)</f>
        <v>6.3066560087869918</v>
      </c>
      <c r="S14">
        <f>SUMPRODUCT($G$2:$G$200,$M$2:$M$200,H$2:H$200)</f>
        <v>-2.7572092022526329</v>
      </c>
      <c r="T14">
        <f>SUMPRODUCT($G$2:$G$200,$M$2:$M$200,I$2:I$200)</f>
        <v>-31.318408594512391</v>
      </c>
      <c r="U14">
        <f>SUMPRODUCT($G$2:$G$200,$M$2:$M$200,J$2:J$200)</f>
        <v>-37.54319567502889</v>
      </c>
      <c r="V14">
        <f>SUMPRODUCT($G$2:$G$200,$M$2:$M$200,K$2:K$200)</f>
        <v>0</v>
      </c>
      <c r="X14">
        <f>SUMPRODUCT(G2:G200,M2:M200,$L$2:$L$200)</f>
        <v>-6.8509312217032674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 (2)'!L19</f>
        <v>0.19431502811291376</v>
      </c>
      <c r="E15">
        <f t="shared" si="0"/>
        <v>0.18485462774583747</v>
      </c>
      <c r="F15">
        <f t="shared" si="4"/>
        <v>9.4604003670762937E-3</v>
      </c>
      <c r="G15">
        <v>1</v>
      </c>
      <c r="H15">
        <f t="shared" si="1"/>
        <v>-0.77652878949899629</v>
      </c>
      <c r="I15">
        <f t="shared" si="1"/>
        <v>-5.3816989754870876</v>
      </c>
      <c r="J15">
        <f t="shared" si="1"/>
        <v>-6.074846156047033</v>
      </c>
      <c r="K15">
        <v>0</v>
      </c>
      <c r="L15">
        <f t="shared" si="2"/>
        <v>-1.6382745806956556</v>
      </c>
      <c r="M15">
        <f t="shared" si="5"/>
        <v>3.7758330150522469E-2</v>
      </c>
      <c r="N15">
        <f t="shared" si="3"/>
        <v>-1.6881855587717423</v>
      </c>
      <c r="O15">
        <f t="shared" si="6"/>
        <v>4.9910978076086687E-2</v>
      </c>
      <c r="P15">
        <f t="shared" si="7"/>
        <v>9.6984531079978079E-3</v>
      </c>
      <c r="R15">
        <f>SUMPRODUCT($H$2:$H$200,$M$2:$M$200,G$2:G$200)</f>
        <v>-2.7572092022526329</v>
      </c>
      <c r="S15">
        <f>SUMPRODUCT($H$2:$H$200,$M$2:$M$200,H$2:H$200)</f>
        <v>2.7029974960102656</v>
      </c>
      <c r="T15">
        <f>SUMPRODUCT($H$2:$H$200,$M$2:$M$200,I$2:I$200)</f>
        <v>25.661574563703674</v>
      </c>
      <c r="U15">
        <f>SUMPRODUCT($H$2:$H$200,$M$2:$M$200,J$2:J$200)</f>
        <v>31.976773718553325</v>
      </c>
      <c r="V15">
        <f>SUMPRODUCT($H$2:$H$200,$M$2:$M$200,K$2:K$200)</f>
        <v>-2.2759110526709887</v>
      </c>
      <c r="X15">
        <f>SUMPRODUCT(H2:H200,M2:M200,$L$2:$L$200)</f>
        <v>6.1720559282480947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 (2)'!L20</f>
        <v>0.21158750405628968</v>
      </c>
      <c r="E16">
        <f t="shared" si="0"/>
        <v>0.20112249503718763</v>
      </c>
      <c r="F16">
        <f t="shared" si="4"/>
        <v>1.0465009019102051E-2</v>
      </c>
      <c r="G16">
        <v>1</v>
      </c>
      <c r="H16">
        <f t="shared" si="1"/>
        <v>-0.73396917508020043</v>
      </c>
      <c r="I16">
        <f t="shared" si="1"/>
        <v>-5.339139361068292</v>
      </c>
      <c r="J16">
        <f t="shared" si="1"/>
        <v>-6.0322865416282374</v>
      </c>
      <c r="K16">
        <v>0</v>
      </c>
      <c r="L16">
        <f t="shared" si="2"/>
        <v>-1.5531166352961783</v>
      </c>
      <c r="M16">
        <f t="shared" si="5"/>
        <v>4.4769271872770404E-2</v>
      </c>
      <c r="N16">
        <f t="shared" si="3"/>
        <v>-1.6038411285032099</v>
      </c>
      <c r="O16">
        <f t="shared" si="6"/>
        <v>5.0724493207031651E-2</v>
      </c>
      <c r="P16">
        <f t="shared" si="7"/>
        <v>1.0732668912196047E-2</v>
      </c>
      <c r="R16">
        <f>SUMPRODUCT($I$2:$I$200,$M$2:$M$200,G$2:G$200)</f>
        <v>-31.318408594512391</v>
      </c>
      <c r="S16">
        <f>SUMPRODUCT($I$2:$I$200,$M$2:$M$200,H$2:H$200)</f>
        <v>25.661574563703674</v>
      </c>
      <c r="T16">
        <f>SUMPRODUCT($I$2:$I$200,$M$2:$M$200,I$2:I$200)</f>
        <v>283.51053698648531</v>
      </c>
      <c r="U16">
        <f>SUMPRODUCT($I$2:$I$200,$M$2:$M$200,J$2:J$200)</f>
        <v>353.94498468486285</v>
      </c>
      <c r="V16">
        <f>SUMPRODUCT($I$2:$I$200,$M$2:$M$200,K$2:K$200)</f>
        <v>-25.108878968265415</v>
      </c>
      <c r="X16">
        <f>SUMPRODUCT(I2:I200,M2:M200,$L$2:$L$200)</f>
        <v>60.381448938999348</v>
      </c>
    </row>
    <row r="17" spans="1:24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 (2)'!L21</f>
        <v>0.23741521761778261</v>
      </c>
      <c r="E17">
        <f t="shared" si="0"/>
        <v>0.21806975187751607</v>
      </c>
      <c r="F17">
        <f t="shared" si="4"/>
        <v>1.9345465740266549E-2</v>
      </c>
      <c r="G17">
        <v>1</v>
      </c>
      <c r="H17">
        <f t="shared" si="1"/>
        <v>-0.69314718055994529</v>
      </c>
      <c r="I17">
        <f t="shared" si="1"/>
        <v>-5.2983173665480363</v>
      </c>
      <c r="J17">
        <f t="shared" si="1"/>
        <v>-5.9914645471079817</v>
      </c>
      <c r="K17">
        <v>0</v>
      </c>
      <c r="L17">
        <f t="shared" si="2"/>
        <v>-1.4379446976908579</v>
      </c>
      <c r="M17">
        <f t="shared" si="5"/>
        <v>5.6365985556499076E-2</v>
      </c>
      <c r="N17">
        <f t="shared" si="3"/>
        <v>-1.5229403046293102</v>
      </c>
      <c r="O17">
        <f t="shared" si="6"/>
        <v>8.4995606938452317E-2</v>
      </c>
      <c r="P17">
        <f t="shared" si="7"/>
        <v>2.017925051784817E-2</v>
      </c>
      <c r="R17">
        <f>SUMPRODUCT($J$2:$J$200,$M$2:$M$200,G$2:G$200)</f>
        <v>-37.54319567502889</v>
      </c>
      <c r="S17">
        <f>SUMPRODUCT($J$2:$J$200,$M$2:$M$200,H$2:H$200)</f>
        <v>31.976773718553325</v>
      </c>
      <c r="T17">
        <f>SUMPRODUCT($J$2:$J$200,$M$2:$M$200,I$2:I$200)</f>
        <v>353.94498468486285</v>
      </c>
      <c r="U17">
        <f>SUMPRODUCT($J$2:$J$200,$M$2:$M$200,J$2:J$200)</f>
        <v>445.48351670087658</v>
      </c>
      <c r="V17">
        <f>SUMPRODUCT($J$2:$J$200,$M$2:$M$200,K$2:K$200)</f>
        <v>-33.016058578112947</v>
      </c>
      <c r="X17">
        <f>SUMPRODUCT(J2:J200,M2:M200,$L$2:$L$200)</f>
        <v>75.738760926988931</v>
      </c>
    </row>
    <row r="18" spans="1:24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 (2)'!L22</f>
        <v>0.25863127446470047</v>
      </c>
      <c r="E18">
        <f t="shared" si="0"/>
        <v>0.2356958934129075</v>
      </c>
      <c r="F18">
        <f t="shared" si="4"/>
        <v>2.2935381051792963E-2</v>
      </c>
      <c r="G18">
        <v>1</v>
      </c>
      <c r="H18">
        <f t="shared" si="1"/>
        <v>-0.65392646740666394</v>
      </c>
      <c r="I18">
        <f t="shared" si="1"/>
        <v>-5.2590966533947556</v>
      </c>
      <c r="J18">
        <f t="shared" si="1"/>
        <v>-5.952243833954701</v>
      </c>
      <c r="K18">
        <v>0</v>
      </c>
      <c r="L18">
        <f t="shared" si="2"/>
        <v>-1.352351882351559</v>
      </c>
      <c r="M18">
        <f t="shared" si="5"/>
        <v>6.689013613123522E-2</v>
      </c>
      <c r="N18">
        <f t="shared" si="3"/>
        <v>-1.4452128921324034</v>
      </c>
      <c r="O18">
        <f t="shared" si="6"/>
        <v>9.2861009780844439E-2</v>
      </c>
      <c r="P18">
        <f t="shared" si="7"/>
        <v>2.4016761307698812E-2</v>
      </c>
      <c r="R18">
        <f>SUMPRODUCT($K$2:$K$200,$M$2:$M$200,G$2:G$200)</f>
        <v>0</v>
      </c>
      <c r="S18">
        <f>SUMPRODUCT($K$2:$K$200,$M$2:$M$200,H$2:H$200)</f>
        <v>-2.2759110526709887</v>
      </c>
      <c r="T18">
        <f>SUMPRODUCT($K$2:$K$200,$M$2:$M$200,I$2:I$200)</f>
        <v>-25.108878968265415</v>
      </c>
      <c r="U18">
        <f>SUMPRODUCT($K$2:$K$200,$M$2:$M$200,J$2:J$200)</f>
        <v>-33.016058578112947</v>
      </c>
      <c r="V18">
        <f>SUMPRODUCT($K$2:$K$200,$M$2:$M$200,K$2:K$200)</f>
        <v>4.9581159856083259</v>
      </c>
      <c r="X18">
        <f>SUMPRODUCT(K2:K200,M2:M200,$L$2:$L$200)</f>
        <v>-5.0166320790473851</v>
      </c>
    </row>
    <row r="19" spans="1:24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 (2)'!L23</f>
        <v>0.27079780105470103</v>
      </c>
      <c r="E19">
        <f t="shared" si="0"/>
        <v>0.25400043495675223</v>
      </c>
      <c r="F19">
        <f t="shared" si="4"/>
        <v>1.6797366097948796E-2</v>
      </c>
      <c r="G19">
        <v>1</v>
      </c>
      <c r="H19">
        <f t="shared" si="1"/>
        <v>-0.61618613942381695</v>
      </c>
      <c r="I19">
        <f t="shared" si="1"/>
        <v>-5.2213563254119082</v>
      </c>
      <c r="J19">
        <f t="shared" si="1"/>
        <v>-5.9145035059718536</v>
      </c>
      <c r="K19">
        <v>0</v>
      </c>
      <c r="L19">
        <f t="shared" si="2"/>
        <v>-1.3063828581590353</v>
      </c>
      <c r="M19">
        <f t="shared" si="5"/>
        <v>7.333144905606144E-2</v>
      </c>
      <c r="N19">
        <f t="shared" si="3"/>
        <v>-1.3704192995369082</v>
      </c>
      <c r="O19">
        <f t="shared" si="6"/>
        <v>6.4036441377872899E-2</v>
      </c>
      <c r="P19">
        <f t="shared" si="7"/>
        <v>1.7340927512496249E-2</v>
      </c>
    </row>
    <row r="20" spans="1:24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 (2)'!L24</f>
        <v>0.2863831434145937</v>
      </c>
      <c r="E20">
        <f t="shared" si="0"/>
        <v>0.27298291045264939</v>
      </c>
      <c r="F20">
        <f t="shared" si="4"/>
        <v>1.3400232961944314E-2</v>
      </c>
      <c r="G20">
        <v>1</v>
      </c>
      <c r="H20">
        <f t="shared" si="1"/>
        <v>-0.57981849525294205</v>
      </c>
      <c r="I20">
        <f t="shared" si="1"/>
        <v>-5.1849886812410331</v>
      </c>
      <c r="J20">
        <f t="shared" si="1"/>
        <v>-5.8781358618009785</v>
      </c>
      <c r="K20">
        <v>0</v>
      </c>
      <c r="L20">
        <f t="shared" si="2"/>
        <v>-1.2504247024203952</v>
      </c>
      <c r="M20">
        <f t="shared" si="5"/>
        <v>8.2015304832023739E-2</v>
      </c>
      <c r="N20">
        <f t="shared" si="3"/>
        <v>-1.2983460848311255</v>
      </c>
      <c r="O20">
        <f t="shared" si="6"/>
        <v>4.7921382410730295E-2</v>
      </c>
      <c r="P20">
        <f t="shared" si="7"/>
        <v>1.3723876131557762E-2</v>
      </c>
    </row>
    <row r="21" spans="1:24" ht="16.5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 (2)'!L25</f>
        <v>0.30429874357728642</v>
      </c>
      <c r="E21">
        <f t="shared" si="0"/>
        <v>0.29264287110619008</v>
      </c>
      <c r="F21">
        <f t="shared" si="4"/>
        <v>1.165587247109634E-2</v>
      </c>
      <c r="G21">
        <v>1</v>
      </c>
      <c r="H21">
        <f t="shared" si="1"/>
        <v>-0.54472717544167215</v>
      </c>
      <c r="I21">
        <f t="shared" si="1"/>
        <v>-5.1498973614297636</v>
      </c>
      <c r="J21">
        <f t="shared" si="1"/>
        <v>-5.843044541989709</v>
      </c>
      <c r="K21">
        <v>0</v>
      </c>
      <c r="L21">
        <f t="shared" si="2"/>
        <v>-1.1897453509826208</v>
      </c>
      <c r="M21">
        <f t="shared" si="5"/>
        <v>9.2597725342715112E-2</v>
      </c>
      <c r="N21">
        <f t="shared" si="3"/>
        <v>-1.2288022833359391</v>
      </c>
      <c r="O21">
        <f t="shared" si="6"/>
        <v>3.9056932353318308E-2</v>
      </c>
      <c r="P21">
        <f t="shared" si="7"/>
        <v>1.188497544309783E-2</v>
      </c>
      <c r="R21" s="5" t="s">
        <v>100</v>
      </c>
    </row>
    <row r="22" spans="1:24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 (2)'!L26</f>
        <v>0.323446540193156</v>
      </c>
      <c r="E22">
        <f t="shared" si="0"/>
        <v>0.31297988416178379</v>
      </c>
      <c r="F22">
        <f t="shared" si="4"/>
        <v>1.0466656031372201E-2</v>
      </c>
      <c r="G22">
        <v>1</v>
      </c>
      <c r="H22">
        <f t="shared" si="1"/>
        <v>-0.51082562376599072</v>
      </c>
      <c r="I22">
        <f t="shared" si="1"/>
        <v>-5.1159958097540823</v>
      </c>
      <c r="J22">
        <f t="shared" si="1"/>
        <v>-5.8091429903140277</v>
      </c>
      <c r="K22">
        <v>0</v>
      </c>
      <c r="L22">
        <f t="shared" si="2"/>
        <v>-1.1287214331233011</v>
      </c>
      <c r="M22">
        <f t="shared" si="5"/>
        <v>0.10461766436292287</v>
      </c>
      <c r="N22">
        <f t="shared" si="3"/>
        <v>-1.1616163583609767</v>
      </c>
      <c r="O22">
        <f t="shared" si="6"/>
        <v>3.2894925237675565E-2</v>
      </c>
      <c r="P22">
        <f t="shared" si="7"/>
        <v>1.0639749758038691E-2</v>
      </c>
      <c r="R22">
        <f t="array" ref="R22:V26">MINVERSE(R14:V18)</f>
        <v>77.808207348940101</v>
      </c>
      <c r="S22">
        <v>-14.580224623991429</v>
      </c>
      <c r="T22">
        <v>12.386240626460911</v>
      </c>
      <c r="U22">
        <v>3.782122977861166</v>
      </c>
      <c r="V22">
        <v>81.218776919502631</v>
      </c>
    </row>
    <row r="23" spans="1:24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 (2)'!L27</f>
        <v>0.35961571509548002</v>
      </c>
      <c r="E23">
        <f t="shared" si="0"/>
        <v>0.33399353180473879</v>
      </c>
      <c r="F23">
        <f t="shared" si="4"/>
        <v>2.5622183290741229E-2</v>
      </c>
      <c r="G23">
        <v>1</v>
      </c>
      <c r="H23">
        <f t="shared" si="1"/>
        <v>-0.4780358009429998</v>
      </c>
      <c r="I23">
        <f t="shared" si="1"/>
        <v>-5.083205986931091</v>
      </c>
      <c r="J23">
        <f t="shared" si="1"/>
        <v>-5.7763531674910364</v>
      </c>
      <c r="K23">
        <v>0</v>
      </c>
      <c r="L23">
        <f t="shared" si="2"/>
        <v>-1.0227192757392252</v>
      </c>
      <c r="M23">
        <f t="shared" si="5"/>
        <v>0.12932346254363344</v>
      </c>
      <c r="N23">
        <f t="shared" si="3"/>
        <v>-1.0966336520470328</v>
      </c>
      <c r="O23">
        <f t="shared" si="6"/>
        <v>7.3914376307807617E-2</v>
      </c>
      <c r="P23">
        <f t="shared" si="7"/>
        <v>2.6580771291768644E-2</v>
      </c>
      <c r="R23">
        <v>-14.580224623991461</v>
      </c>
      <c r="S23">
        <v>5.3721766452407742</v>
      </c>
      <c r="T23">
        <v>-2.6353341556049155</v>
      </c>
      <c r="U23">
        <v>-0.6453953589398802</v>
      </c>
      <c r="V23">
        <v>-15.177559650771933</v>
      </c>
    </row>
    <row r="24" spans="1:24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 (2)'!L28</f>
        <v>0.38460338147680062</v>
      </c>
      <c r="E24">
        <f t="shared" si="0"/>
        <v>0.35568341017208266</v>
      </c>
      <c r="F24">
        <f t="shared" si="4"/>
        <v>2.8919971304717962E-2</v>
      </c>
      <c r="G24">
        <v>1</v>
      </c>
      <c r="H24">
        <f t="shared" si="1"/>
        <v>-0.44628710262841947</v>
      </c>
      <c r="I24">
        <f t="shared" si="1"/>
        <v>-5.0514572886165112</v>
      </c>
      <c r="J24">
        <f t="shared" si="1"/>
        <v>-5.7446044691764557</v>
      </c>
      <c r="K24">
        <v>0</v>
      </c>
      <c r="L24">
        <f t="shared" si="2"/>
        <v>-0.95554265367473956</v>
      </c>
      <c r="M24">
        <f t="shared" si="5"/>
        <v>0.14791976104338941</v>
      </c>
      <c r="N24">
        <f t="shared" si="3"/>
        <v>-1.0337142410589439</v>
      </c>
      <c r="O24">
        <f t="shared" si="6"/>
        <v>7.8171587384204377E-2</v>
      </c>
      <c r="P24">
        <f t="shared" si="7"/>
        <v>3.006505684337421E-2</v>
      </c>
      <c r="R24">
        <v>12.386240626460815</v>
      </c>
      <c r="S24">
        <v>-2.6353341556048884</v>
      </c>
      <c r="T24">
        <v>2.5670821101260581</v>
      </c>
      <c r="U24">
        <v>0.13278038663927175</v>
      </c>
      <c r="V24">
        <v>12.674704076759989</v>
      </c>
    </row>
    <row r="25" spans="1:24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 (2)'!L29</f>
        <v>0.39351147387879232</v>
      </c>
      <c r="E25">
        <f t="shared" si="0"/>
        <v>0.37804912845823546</v>
      </c>
      <c r="F25">
        <f t="shared" si="4"/>
        <v>1.5462345420556856E-2</v>
      </c>
      <c r="G25">
        <v>1</v>
      </c>
      <c r="H25">
        <f t="shared" si="1"/>
        <v>-0.41551544396166579</v>
      </c>
      <c r="I25">
        <f t="shared" si="1"/>
        <v>-5.0206856299497575</v>
      </c>
      <c r="J25">
        <f t="shared" si="1"/>
        <v>-5.7138328105097029</v>
      </c>
      <c r="K25">
        <v>0</v>
      </c>
      <c r="L25">
        <f t="shared" si="2"/>
        <v>-0.93264505302680145</v>
      </c>
      <c r="M25">
        <f t="shared" si="5"/>
        <v>0.15485128007425944</v>
      </c>
      <c r="N25">
        <f t="shared" si="3"/>
        <v>-0.97273112234161729</v>
      </c>
      <c r="O25">
        <f t="shared" si="6"/>
        <v>4.0086069314815842E-2</v>
      </c>
      <c r="P25">
        <f t="shared" si="7"/>
        <v>1.5774328218080613E-2</v>
      </c>
      <c r="R25">
        <v>3.7821229778612531</v>
      </c>
      <c r="S25">
        <v>-0.64539535893989441</v>
      </c>
      <c r="T25">
        <v>0.13278038663929029</v>
      </c>
      <c r="U25">
        <v>0.5719696429368244</v>
      </c>
      <c r="V25">
        <v>4.1849136896079111</v>
      </c>
    </row>
    <row r="26" spans="1:24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 (2)'!L30</f>
        <v>0.43416050222643382</v>
      </c>
      <c r="E26">
        <f t="shared" si="0"/>
        <v>0.40109030810379653</v>
      </c>
      <c r="F26">
        <f t="shared" si="4"/>
        <v>3.3070194122637286E-2</v>
      </c>
      <c r="G26">
        <v>1</v>
      </c>
      <c r="H26">
        <f t="shared" si="1"/>
        <v>-0.38566248081198462</v>
      </c>
      <c r="I26">
        <f t="shared" si="1"/>
        <v>-4.9908326668000758</v>
      </c>
      <c r="J26">
        <f t="shared" si="1"/>
        <v>-5.6839798473600212</v>
      </c>
      <c r="K26">
        <v>0</v>
      </c>
      <c r="L26">
        <f t="shared" si="2"/>
        <v>-0.83434099245035387</v>
      </c>
      <c r="M26">
        <f t="shared" si="5"/>
        <v>0.18849534169350923</v>
      </c>
      <c r="N26">
        <f t="shared" si="3"/>
        <v>-0.913568669789524</v>
      </c>
      <c r="O26">
        <f t="shared" si="6"/>
        <v>7.9227677339170133E-2</v>
      </c>
      <c r="P26">
        <f t="shared" si="7"/>
        <v>3.4397528183807952E-2</v>
      </c>
      <c r="R26">
        <v>81.218776919502687</v>
      </c>
      <c r="S26">
        <v>-15.177559650771974</v>
      </c>
      <c r="T26">
        <v>12.674704076760104</v>
      </c>
      <c r="U26">
        <v>4.1849136896078232</v>
      </c>
      <c r="V26">
        <v>85.289289643098087</v>
      </c>
    </row>
    <row r="27" spans="1:24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 (2)'!L31</f>
        <v>0.47299971459805029</v>
      </c>
      <c r="E27">
        <f t="shared" si="0"/>
        <v>0.42480658205746302</v>
      </c>
      <c r="F27">
        <f t="shared" si="4"/>
        <v>4.8193132540587269E-2</v>
      </c>
      <c r="G27">
        <v>1</v>
      </c>
      <c r="H27">
        <f t="shared" si="1"/>
        <v>-0.35667494393873245</v>
      </c>
      <c r="I27">
        <f t="shared" si="1"/>
        <v>-4.9618451299268242</v>
      </c>
      <c r="J27">
        <f t="shared" si="1"/>
        <v>-5.6549923104867688</v>
      </c>
      <c r="K27">
        <v>0</v>
      </c>
      <c r="L27">
        <f t="shared" si="2"/>
        <v>-0.74866049387717193</v>
      </c>
      <c r="M27">
        <f t="shared" si="5"/>
        <v>0.22372873000983703</v>
      </c>
      <c r="N27">
        <f t="shared" si="3"/>
        <v>-0.85612131468889308</v>
      </c>
      <c r="O27">
        <f t="shared" si="6"/>
        <v>0.10746082081172115</v>
      </c>
      <c r="P27">
        <f t="shared" si="7"/>
        <v>5.0828937574416325E-2</v>
      </c>
    </row>
    <row r="28" spans="1:24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 (2)'!L32</f>
        <v>0.48524930525455279</v>
      </c>
      <c r="E28">
        <f t="shared" si="0"/>
        <v>0.44919759410256571</v>
      </c>
      <c r="F28">
        <f t="shared" si="4"/>
        <v>3.6051711151987076E-2</v>
      </c>
      <c r="G28">
        <v>1</v>
      </c>
      <c r="H28">
        <f t="shared" si="1"/>
        <v>-0.3285040669720361</v>
      </c>
      <c r="I28">
        <f t="shared" si="1"/>
        <v>-4.9336742529601274</v>
      </c>
      <c r="J28">
        <f t="shared" si="1"/>
        <v>-5.6268214335200728</v>
      </c>
      <c r="K28">
        <v>0</v>
      </c>
      <c r="L28">
        <f t="shared" si="2"/>
        <v>-0.72309248866087839</v>
      </c>
      <c r="M28">
        <f t="shared" si="5"/>
        <v>0.23546688825002615</v>
      </c>
      <c r="N28">
        <f t="shared" si="3"/>
        <v>-0.80029241209264246</v>
      </c>
      <c r="O28">
        <f t="shared" si="6"/>
        <v>7.7199923431764073E-2</v>
      </c>
      <c r="P28">
        <f t="shared" si="7"/>
        <v>3.746120921096819E-2</v>
      </c>
    </row>
    <row r="29" spans="1:24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 (2)'!L33</f>
        <v>0.49880104726040575</v>
      </c>
      <c r="E29">
        <f t="shared" si="0"/>
        <v>0.47426299824088725</v>
      </c>
      <c r="F29">
        <f t="shared" si="4"/>
        <v>2.4538049019518504E-2</v>
      </c>
      <c r="G29">
        <v>1</v>
      </c>
      <c r="H29">
        <f t="shared" si="1"/>
        <v>-0.30110509278392161</v>
      </c>
      <c r="I29">
        <f t="shared" si="1"/>
        <v>-4.9062752787720125</v>
      </c>
      <c r="J29">
        <f t="shared" si="1"/>
        <v>-5.5994224593319579</v>
      </c>
      <c r="K29">
        <v>0</v>
      </c>
      <c r="L29">
        <f t="shared" si="2"/>
        <v>-0.6955479656187048</v>
      </c>
      <c r="M29">
        <f t="shared" si="5"/>
        <v>0.24880248474807753</v>
      </c>
      <c r="N29">
        <f t="shared" si="3"/>
        <v>-0.7459932625491692</v>
      </c>
      <c r="O29">
        <f t="shared" si="6"/>
        <v>5.0445296930464401E-2</v>
      </c>
      <c r="P29">
        <f t="shared" si="7"/>
        <v>2.5162166938277775E-2</v>
      </c>
    </row>
    <row r="30" spans="1:24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 (2)'!L34</f>
        <v>0.5219069803184857</v>
      </c>
      <c r="E30">
        <f t="shared" si="0"/>
        <v>0.50000245812746513</v>
      </c>
      <c r="F30">
        <f t="shared" si="4"/>
        <v>2.190452219102057E-2</v>
      </c>
      <c r="G30">
        <v>1</v>
      </c>
      <c r="H30">
        <f t="shared" si="1"/>
        <v>-0.2744368457017603</v>
      </c>
      <c r="I30">
        <f t="shared" si="1"/>
        <v>-4.8796070316898517</v>
      </c>
      <c r="J30">
        <f t="shared" si="1"/>
        <v>-5.5727542122497971</v>
      </c>
      <c r="K30">
        <v>0</v>
      </c>
      <c r="L30">
        <f t="shared" si="2"/>
        <v>-0.65026590560235009</v>
      </c>
      <c r="M30">
        <f t="shared" si="5"/>
        <v>0.2723868961051602</v>
      </c>
      <c r="N30">
        <f t="shared" si="3"/>
        <v>-0.69314226431709969</v>
      </c>
      <c r="O30">
        <f t="shared" si="6"/>
        <v>4.2876358714749596E-2</v>
      </c>
      <c r="P30">
        <f t="shared" si="7"/>
        <v>2.2377470903867151E-2</v>
      </c>
    </row>
    <row r="31" spans="1:24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 (2)'!L35</f>
        <v>0.54382702435619634</v>
      </c>
      <c r="E31">
        <f t="shared" si="0"/>
        <v>0.52641564655090778</v>
      </c>
      <c r="F31">
        <f t="shared" si="4"/>
        <v>1.7411377805288564E-2</v>
      </c>
      <c r="G31">
        <v>1</v>
      </c>
      <c r="H31">
        <f t="shared" si="1"/>
        <v>-0.24846135929849961</v>
      </c>
      <c r="I31">
        <f t="shared" si="1"/>
        <v>-4.853631545286591</v>
      </c>
      <c r="J31">
        <f t="shared" si="1"/>
        <v>-5.5467787258465364</v>
      </c>
      <c r="K31">
        <v>0</v>
      </c>
      <c r="L31">
        <f t="shared" si="2"/>
        <v>-0.60912405262281499</v>
      </c>
      <c r="M31">
        <f t="shared" si="5"/>
        <v>0.29574783242011499</v>
      </c>
      <c r="N31">
        <f t="shared" si="3"/>
        <v>-0.64166417572183554</v>
      </c>
      <c r="O31">
        <f t="shared" si="6"/>
        <v>3.2540123099020546E-2</v>
      </c>
      <c r="P31">
        <f t="shared" si="7"/>
        <v>1.7696198317124674E-2</v>
      </c>
    </row>
    <row r="32" spans="1:24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 (2)'!L36</f>
        <v>0.57032193247112895</v>
      </c>
      <c r="E32">
        <f t="shared" si="0"/>
        <v>0.55350224495446554</v>
      </c>
      <c r="F32">
        <f t="shared" si="4"/>
        <v>1.6819687516663406E-2</v>
      </c>
      <c r="G32">
        <v>1</v>
      </c>
      <c r="H32">
        <f t="shared" si="1"/>
        <v>-0.22314355131420971</v>
      </c>
      <c r="I32">
        <f t="shared" si="1"/>
        <v>-4.8283137373023015</v>
      </c>
      <c r="J32">
        <f t="shared" si="1"/>
        <v>-5.521460917862246</v>
      </c>
      <c r="K32">
        <v>0</v>
      </c>
      <c r="L32">
        <f t="shared" si="2"/>
        <v>-0.56155428378053696</v>
      </c>
      <c r="M32">
        <f t="shared" si="5"/>
        <v>0.32526710665760294</v>
      </c>
      <c r="N32">
        <f t="shared" si="3"/>
        <v>-0.59148947091671045</v>
      </c>
      <c r="O32">
        <f t="shared" si="6"/>
        <v>2.9935187136173491E-2</v>
      </c>
      <c r="P32">
        <f t="shared" si="7"/>
        <v>1.7072693776387347E-2</v>
      </c>
    </row>
    <row r="33" spans="1:16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 (2)'!M6</f>
        <v>0.12529936157162033</v>
      </c>
      <c r="E33">
        <f t="shared" si="0"/>
        <v>5.5756704357696814E-2</v>
      </c>
      <c r="F33">
        <f t="shared" si="4"/>
        <v>6.9542657213923526E-2</v>
      </c>
      <c r="G33">
        <v>0</v>
      </c>
      <c r="H33">
        <f t="shared" si="1"/>
        <v>-1.6094379124341003</v>
      </c>
      <c r="I33">
        <f t="shared" si="1"/>
        <v>-6.2146080984221914</v>
      </c>
      <c r="J33">
        <f t="shared" si="1"/>
        <v>-6.9077552789821368</v>
      </c>
      <c r="K33">
        <v>1</v>
      </c>
      <c r="L33">
        <f t="shared" si="2"/>
        <v>-2.0770495122916559</v>
      </c>
      <c r="M33">
        <f t="shared" si="5"/>
        <v>1.5699930010255644E-2</v>
      </c>
      <c r="N33">
        <f t="shared" si="3"/>
        <v>-2.8867576183351042</v>
      </c>
      <c r="O33">
        <f t="shared" si="6"/>
        <v>0.80970810604344834</v>
      </c>
      <c r="P33">
        <f t="shared" si="7"/>
        <v>0.10145590874660994</v>
      </c>
    </row>
    <row r="34" spans="1:16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 (2)'!M7</f>
        <v>9.2244780210257227E-2</v>
      </c>
      <c r="E34">
        <f t="shared" si="0"/>
        <v>5.044006699756156E-2</v>
      </c>
      <c r="F34">
        <f t="shared" si="4"/>
        <v>4.1804713212695667E-2</v>
      </c>
      <c r="G34">
        <v>0</v>
      </c>
      <c r="H34">
        <f t="shared" ref="H34:J65" si="8">LN(A34)</f>
        <v>-1.6094379124341003</v>
      </c>
      <c r="I34">
        <f t="shared" si="8"/>
        <v>-6.2146080984221914</v>
      </c>
      <c r="J34">
        <f t="shared" si="8"/>
        <v>-7.1308988302963465</v>
      </c>
      <c r="K34">
        <v>1</v>
      </c>
      <c r="L34">
        <f t="shared" si="2"/>
        <v>-2.3833095807490263</v>
      </c>
      <c r="M34">
        <f t="shared" si="5"/>
        <v>8.5090994760386625E-3</v>
      </c>
      <c r="N34">
        <f t="shared" si="3"/>
        <v>-2.9869694396237794</v>
      </c>
      <c r="O34">
        <f t="shared" si="6"/>
        <v>0.60365985887475304</v>
      </c>
      <c r="P34">
        <f t="shared" si="7"/>
        <v>5.5684471003656491E-2</v>
      </c>
    </row>
    <row r="35" spans="1:16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 (2)'!M8</f>
        <v>6.8970860210381735E-2</v>
      </c>
      <c r="E35">
        <f t="shared" si="0"/>
        <v>4.6474641488822042E-2</v>
      </c>
      <c r="F35">
        <f t="shared" si="4"/>
        <v>2.2496218721559692E-2</v>
      </c>
      <c r="G35">
        <v>0</v>
      </c>
      <c r="H35">
        <f t="shared" si="8"/>
        <v>-1.6094379124341003</v>
      </c>
      <c r="I35">
        <f t="shared" si="8"/>
        <v>-6.2146080984221914</v>
      </c>
      <c r="J35">
        <f t="shared" si="8"/>
        <v>-7.3132203870903014</v>
      </c>
      <c r="K35">
        <v>1</v>
      </c>
      <c r="L35">
        <f t="shared" si="2"/>
        <v>-2.6740711793768752</v>
      </c>
      <c r="M35">
        <f t="shared" si="5"/>
        <v>4.7569795581600188E-3</v>
      </c>
      <c r="N35">
        <f t="shared" si="3"/>
        <v>-3.0688484594695353</v>
      </c>
      <c r="O35">
        <f t="shared" si="6"/>
        <v>0.39477728009266011</v>
      </c>
      <c r="P35">
        <f t="shared" si="7"/>
        <v>2.7228128599505578E-2</v>
      </c>
    </row>
    <row r="36" spans="1:16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 (2)'!M9</f>
        <v>5.2584337088867193E-2</v>
      </c>
      <c r="E36">
        <f t="shared" si="0"/>
        <v>4.3366146173759487E-2</v>
      </c>
      <c r="F36">
        <f t="shared" si="4"/>
        <v>9.218190915107706E-3</v>
      </c>
      <c r="G36">
        <v>0</v>
      </c>
      <c r="H36">
        <f t="shared" si="8"/>
        <v>-1.6094379124341003</v>
      </c>
      <c r="I36">
        <f t="shared" si="8"/>
        <v>-6.2146080984221914</v>
      </c>
      <c r="J36">
        <f t="shared" si="8"/>
        <v>-7.4673710669175595</v>
      </c>
      <c r="K36">
        <v>1</v>
      </c>
      <c r="L36">
        <f t="shared" si="2"/>
        <v>-2.9453369775578553</v>
      </c>
      <c r="M36">
        <f t="shared" si="5"/>
        <v>2.7651125070756138E-3</v>
      </c>
      <c r="N36">
        <f t="shared" si="3"/>
        <v>-3.1380761843461773</v>
      </c>
      <c r="O36">
        <f t="shared" si="6"/>
        <v>0.19273920678832202</v>
      </c>
      <c r="P36">
        <f t="shared" si="7"/>
        <v>1.0135063419998005E-2</v>
      </c>
    </row>
    <row r="37" spans="1:16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 (2)'!M10</f>
        <v>4.090627456607912E-2</v>
      </c>
      <c r="E37">
        <f t="shared" si="0"/>
        <v>4.0842014212290223E-2</v>
      </c>
      <c r="F37">
        <f t="shared" si="4"/>
        <v>6.4260353788897495E-5</v>
      </c>
      <c r="G37">
        <v>0</v>
      </c>
      <c r="H37">
        <f t="shared" si="8"/>
        <v>-1.6094379124341003</v>
      </c>
      <c r="I37">
        <f t="shared" si="8"/>
        <v>-6.2146080984221914</v>
      </c>
      <c r="J37">
        <f t="shared" si="8"/>
        <v>-7.6009024595420822</v>
      </c>
      <c r="K37">
        <v>1</v>
      </c>
      <c r="L37">
        <f t="shared" si="2"/>
        <v>-3.1964718153262832</v>
      </c>
      <c r="M37">
        <f t="shared" si="5"/>
        <v>1.6733232988754515E-3</v>
      </c>
      <c r="N37">
        <f t="shared" si="3"/>
        <v>-3.1980439673060985</v>
      </c>
      <c r="O37">
        <f t="shared" si="6"/>
        <v>1.5721519798153061E-3</v>
      </c>
      <c r="P37">
        <f t="shared" si="7"/>
        <v>6.431088054592979E-5</v>
      </c>
    </row>
    <row r="38" spans="1:16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 (2)'!M11</f>
        <v>3.5546023626301132E-2</v>
      </c>
      <c r="E38">
        <f t="shared" si="0"/>
        <v>3.8737804294496095E-2</v>
      </c>
      <c r="F38">
        <f t="shared" si="4"/>
        <v>-3.1917806681949629E-3</v>
      </c>
      <c r="G38">
        <v>0</v>
      </c>
      <c r="H38">
        <f t="shared" si="8"/>
        <v>-1.6094379124341003</v>
      </c>
      <c r="I38">
        <f t="shared" si="8"/>
        <v>-6.2146080984221914</v>
      </c>
      <c r="J38">
        <f t="shared" si="8"/>
        <v>-7.718685495198466</v>
      </c>
      <c r="K38">
        <v>1</v>
      </c>
      <c r="L38">
        <f t="shared" si="2"/>
        <v>-3.3369269819762089</v>
      </c>
      <c r="M38">
        <f t="shared" si="5"/>
        <v>1.2635197956415583E-3</v>
      </c>
      <c r="N38">
        <f t="shared" si="3"/>
        <v>-3.2509393006039673</v>
      </c>
      <c r="O38">
        <f t="shared" si="6"/>
        <v>-8.5987681372241553E-2</v>
      </c>
      <c r="P38">
        <f t="shared" si="7"/>
        <v>-3.0565201536285518E-3</v>
      </c>
    </row>
    <row r="39" spans="1:16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 (2)'!M12</f>
        <v>3.2176374082314288E-2</v>
      </c>
      <c r="E39">
        <f t="shared" si="0"/>
        <v>3.6947555579455685E-2</v>
      </c>
      <c r="F39">
        <f t="shared" si="4"/>
        <v>-4.7711814971413968E-3</v>
      </c>
      <c r="G39">
        <v>0</v>
      </c>
      <c r="H39">
        <f t="shared" si="8"/>
        <v>-1.6094379124341003</v>
      </c>
      <c r="I39">
        <f t="shared" si="8"/>
        <v>-6.2146080984221914</v>
      </c>
      <c r="J39">
        <f t="shared" si="8"/>
        <v>-7.8240460108562919</v>
      </c>
      <c r="K39">
        <v>1</v>
      </c>
      <c r="L39">
        <f t="shared" si="2"/>
        <v>-3.4365228198908095</v>
      </c>
      <c r="M39">
        <f t="shared" si="5"/>
        <v>1.0353190490850267E-3</v>
      </c>
      <c r="N39">
        <f t="shared" si="3"/>
        <v>-3.2982557885947728</v>
      </c>
      <c r="O39">
        <f t="shared" si="6"/>
        <v>-0.13826703129603679</v>
      </c>
      <c r="P39">
        <f t="shared" si="7"/>
        <v>-4.448931722232337E-3</v>
      </c>
    </row>
    <row r="40" spans="1:16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 (2)'!M13</f>
        <v>2.9113885021598736E-2</v>
      </c>
      <c r="E40">
        <f t="shared" si="0"/>
        <v>3.5399458397201225E-2</v>
      </c>
      <c r="F40">
        <f t="shared" si="4"/>
        <v>-6.2855733756024892E-3</v>
      </c>
      <c r="G40">
        <v>0</v>
      </c>
      <c r="H40">
        <f t="shared" si="8"/>
        <v>-1.6094379124341003</v>
      </c>
      <c r="I40">
        <f t="shared" si="8"/>
        <v>-6.2146080984221914</v>
      </c>
      <c r="J40">
        <f t="shared" si="8"/>
        <v>-7.9193561906606167</v>
      </c>
      <c r="K40">
        <v>1</v>
      </c>
      <c r="L40">
        <f t="shared" si="2"/>
        <v>-3.536540070095294</v>
      </c>
      <c r="M40">
        <f t="shared" si="5"/>
        <v>8.4761830105087126E-4</v>
      </c>
      <c r="N40">
        <f t="shared" si="3"/>
        <v>-3.3410587584735367</v>
      </c>
      <c r="O40">
        <f t="shared" si="6"/>
        <v>-0.1954813116217573</v>
      </c>
      <c r="P40">
        <f t="shared" si="7"/>
        <v>-5.6912204304271552E-3</v>
      </c>
    </row>
    <row r="41" spans="1:16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 (2)'!M14</f>
        <v>2.4761600714462102E-2</v>
      </c>
      <c r="E41">
        <f t="shared" si="0"/>
        <v>3.404286515968627E-2</v>
      </c>
      <c r="F41">
        <f t="shared" si="4"/>
        <v>-9.2812644452241674E-3</v>
      </c>
      <c r="G41">
        <v>0</v>
      </c>
      <c r="H41">
        <f t="shared" si="8"/>
        <v>-1.6094379124341003</v>
      </c>
      <c r="I41">
        <f t="shared" si="8"/>
        <v>-6.2146080984221914</v>
      </c>
      <c r="J41">
        <f t="shared" si="8"/>
        <v>-8.0063675676502459</v>
      </c>
      <c r="K41">
        <v>1</v>
      </c>
      <c r="L41">
        <f t="shared" si="2"/>
        <v>-3.6984611840445032</v>
      </c>
      <c r="M41">
        <f t="shared" si="5"/>
        <v>6.1313686994245013E-4</v>
      </c>
      <c r="N41">
        <f t="shared" si="3"/>
        <v>-3.3801348084405287</v>
      </c>
      <c r="O41">
        <f t="shared" si="6"/>
        <v>-0.31832637560397448</v>
      </c>
      <c r="P41">
        <f t="shared" si="7"/>
        <v>-7.8822706095875057E-3</v>
      </c>
    </row>
    <row r="42" spans="1:16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 (2)'!M15</f>
        <v>2.3280122673413131E-2</v>
      </c>
      <c r="E42">
        <f t="shared" si="0"/>
        <v>3.2840876989374726E-2</v>
      </c>
      <c r="F42">
        <f t="shared" si="4"/>
        <v>-9.5607543159615949E-3</v>
      </c>
      <c r="G42">
        <v>0</v>
      </c>
      <c r="H42">
        <f t="shared" si="8"/>
        <v>-1.6094379124341003</v>
      </c>
      <c r="I42">
        <f t="shared" si="8"/>
        <v>-6.2146080984221914</v>
      </c>
      <c r="J42">
        <f t="shared" si="8"/>
        <v>-8.0864102753237823</v>
      </c>
      <c r="K42">
        <v>1</v>
      </c>
      <c r="L42">
        <f t="shared" si="2"/>
        <v>-3.7601553866562747</v>
      </c>
      <c r="M42">
        <f t="shared" si="5"/>
        <v>5.4196411168916413E-4</v>
      </c>
      <c r="N42">
        <f t="shared" si="3"/>
        <v>-3.4160812898405108</v>
      </c>
      <c r="O42">
        <f t="shared" si="6"/>
        <v>-0.34407409681576384</v>
      </c>
      <c r="P42">
        <f t="shared" si="7"/>
        <v>-8.0100871826148078E-3</v>
      </c>
    </row>
    <row r="43" spans="1:16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 (2)'!M16</f>
        <v>2.2717938824731602E-2</v>
      </c>
      <c r="E43">
        <f t="shared" si="0"/>
        <v>3.1765879615093216E-2</v>
      </c>
      <c r="F43">
        <f t="shared" si="4"/>
        <v>-9.0479407903616138E-3</v>
      </c>
      <c r="G43">
        <v>0</v>
      </c>
      <c r="H43">
        <f t="shared" si="8"/>
        <v>-1.6094379124341003</v>
      </c>
      <c r="I43">
        <f t="shared" si="8"/>
        <v>-6.2146080984221914</v>
      </c>
      <c r="J43">
        <f t="shared" si="8"/>
        <v>-8.1605182474775049</v>
      </c>
      <c r="K43">
        <v>1</v>
      </c>
      <c r="L43">
        <f t="shared" si="2"/>
        <v>-3.784600409987009</v>
      </c>
      <c r="M43">
        <f t="shared" si="5"/>
        <v>5.1610474444424754E-4</v>
      </c>
      <c r="N43">
        <f t="shared" si="3"/>
        <v>-3.4493625333171716</v>
      </c>
      <c r="O43">
        <f t="shared" si="6"/>
        <v>-0.3352378766698374</v>
      </c>
      <c r="P43">
        <f t="shared" si="7"/>
        <v>-7.6159135739182838E-3</v>
      </c>
    </row>
    <row r="44" spans="1:16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 (2)'!M17</f>
        <v>1.8053901494368862E-2</v>
      </c>
      <c r="E44">
        <f t="shared" si="0"/>
        <v>3.0796734118782098E-2</v>
      </c>
      <c r="F44">
        <f t="shared" si="4"/>
        <v>-1.2742832624413235E-2</v>
      </c>
      <c r="G44">
        <v>0</v>
      </c>
      <c r="H44">
        <f t="shared" si="8"/>
        <v>-1.6094379124341003</v>
      </c>
      <c r="I44">
        <f t="shared" si="8"/>
        <v>-6.2146080984221914</v>
      </c>
      <c r="J44">
        <f t="shared" si="8"/>
        <v>-8.2295111189644565</v>
      </c>
      <c r="K44">
        <v>1</v>
      </c>
      <c r="L44">
        <f t="shared" si="2"/>
        <v>-4.0143934682876221</v>
      </c>
      <c r="M44">
        <f t="shared" si="5"/>
        <v>3.2594335916837422E-4</v>
      </c>
      <c r="N44">
        <f t="shared" si="3"/>
        <v>-3.4803466297292047</v>
      </c>
      <c r="O44">
        <f t="shared" si="6"/>
        <v>-0.53404683855841739</v>
      </c>
      <c r="P44">
        <f t="shared" si="7"/>
        <v>-9.6416290167127792E-3</v>
      </c>
    </row>
    <row r="45" spans="1:16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 (2)'!M18</f>
        <v>1.8568163788985775E-2</v>
      </c>
      <c r="E45">
        <f t="shared" si="0"/>
        <v>2.9916942619415268E-2</v>
      </c>
      <c r="F45">
        <f t="shared" si="4"/>
        <v>-1.1348778830429493E-2</v>
      </c>
      <c r="G45">
        <v>0</v>
      </c>
      <c r="H45">
        <f t="shared" si="8"/>
        <v>-1.6094379124341003</v>
      </c>
      <c r="I45">
        <f t="shared" si="8"/>
        <v>-6.2146080984221914</v>
      </c>
      <c r="J45">
        <f t="shared" si="8"/>
        <v>-8.2940496401020276</v>
      </c>
      <c r="K45">
        <v>1</v>
      </c>
      <c r="L45">
        <f t="shared" si="2"/>
        <v>-3.9863067890134811</v>
      </c>
      <c r="M45">
        <f t="shared" si="5"/>
        <v>3.4477670649460255E-4</v>
      </c>
      <c r="N45">
        <f t="shared" si="3"/>
        <v>-3.5093303162770928</v>
      </c>
      <c r="O45">
        <f t="shared" si="6"/>
        <v>-0.47697647273638832</v>
      </c>
      <c r="P45">
        <f t="shared" si="7"/>
        <v>-8.856577269261966E-3</v>
      </c>
    </row>
    <row r="46" spans="1:16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 (2)'!M19</f>
        <v>1.9242421157553924E-2</v>
      </c>
      <c r="E46">
        <f t="shared" si="0"/>
        <v>2.9113412370093503E-2</v>
      </c>
      <c r="F46">
        <f t="shared" si="4"/>
        <v>-9.8709912125395788E-3</v>
      </c>
      <c r="G46">
        <v>0</v>
      </c>
      <c r="H46">
        <f t="shared" si="8"/>
        <v>-1.6094379124341003</v>
      </c>
      <c r="I46">
        <f t="shared" si="8"/>
        <v>-6.2146080984221914</v>
      </c>
      <c r="J46">
        <f t="shared" si="8"/>
        <v>-8.3546742619184631</v>
      </c>
      <c r="K46">
        <v>1</v>
      </c>
      <c r="L46">
        <f t="shared" si="2"/>
        <v>-3.9506380018720337</v>
      </c>
      <c r="M46">
        <f t="shared" si="5"/>
        <v>3.702707720046789E-4</v>
      </c>
      <c r="N46">
        <f t="shared" si="3"/>
        <v>-3.5365563048005413</v>
      </c>
      <c r="O46">
        <f t="shared" si="6"/>
        <v>-0.41408169707149245</v>
      </c>
      <c r="P46">
        <f t="shared" si="7"/>
        <v>-7.9679344086843202E-3</v>
      </c>
    </row>
    <row r="47" spans="1:16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 (2)'!M20</f>
        <v>1.8710608789275916E-2</v>
      </c>
      <c r="E47">
        <f t="shared" si="0"/>
        <v>2.8375600239907768E-2</v>
      </c>
      <c r="F47">
        <f t="shared" si="4"/>
        <v>-9.6649914506318525E-3</v>
      </c>
      <c r="G47">
        <v>0</v>
      </c>
      <c r="H47">
        <f t="shared" si="8"/>
        <v>-1.6094379124341003</v>
      </c>
      <c r="I47">
        <f t="shared" si="8"/>
        <v>-6.2146080984221914</v>
      </c>
      <c r="J47">
        <f t="shared" si="8"/>
        <v>-8.4118326757584114</v>
      </c>
      <c r="K47">
        <v>1</v>
      </c>
      <c r="L47">
        <f t="shared" si="2"/>
        <v>-3.9786646010493358</v>
      </c>
      <c r="M47">
        <f t="shared" si="5"/>
        <v>3.5008688126532915E-4</v>
      </c>
      <c r="N47">
        <f t="shared" si="3"/>
        <v>-3.5622256495749607</v>
      </c>
      <c r="O47">
        <f t="shared" si="6"/>
        <v>-0.41643895147437515</v>
      </c>
      <c r="P47">
        <f t="shared" si="7"/>
        <v>-7.79182630565329E-3</v>
      </c>
    </row>
    <row r="48" spans="1:16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 (2)'!M21</f>
        <v>1.6216050066874984E-2</v>
      </c>
      <c r="E48">
        <f t="shared" si="0"/>
        <v>2.7694906411847839E-2</v>
      </c>
      <c r="F48">
        <f t="shared" si="4"/>
        <v>-1.1478856344972855E-2</v>
      </c>
      <c r="G48">
        <v>0</v>
      </c>
      <c r="H48">
        <f t="shared" si="8"/>
        <v>-1.6094379124341003</v>
      </c>
      <c r="I48">
        <f t="shared" si="8"/>
        <v>-6.2146080984221914</v>
      </c>
      <c r="J48">
        <f t="shared" si="8"/>
        <v>-8.4658998970286863</v>
      </c>
      <c r="K48">
        <v>1</v>
      </c>
      <c r="L48">
        <f t="shared" si="2"/>
        <v>-4.1217537823387476</v>
      </c>
      <c r="M48">
        <f t="shared" si="5"/>
        <v>2.6296027977139617E-4</v>
      </c>
      <c r="N48">
        <f t="shared" si="3"/>
        <v>-3.5865067667464032</v>
      </c>
      <c r="O48">
        <f t="shared" si="6"/>
        <v>-0.53524701559234433</v>
      </c>
      <c r="P48">
        <f t="shared" si="7"/>
        <v>-8.6795924029908714E-3</v>
      </c>
    </row>
    <row r="49" spans="1:16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 (2)'!M22</f>
        <v>1.4802478203030406E-2</v>
      </c>
      <c r="E49">
        <f t="shared" si="0"/>
        <v>2.706423572678758E-2</v>
      </c>
      <c r="F49">
        <f t="shared" si="4"/>
        <v>-1.2261757523757175E-2</v>
      </c>
      <c r="G49">
        <v>0</v>
      </c>
      <c r="H49">
        <f t="shared" si="8"/>
        <v>-1.6094379124341003</v>
      </c>
      <c r="I49">
        <f t="shared" si="8"/>
        <v>-6.2146080984221914</v>
      </c>
      <c r="J49">
        <f t="shared" si="8"/>
        <v>-8.5171931914162382</v>
      </c>
      <c r="K49">
        <v>1</v>
      </c>
      <c r="L49">
        <f t="shared" si="2"/>
        <v>-4.2129606660789065</v>
      </c>
      <c r="M49">
        <f t="shared" si="5"/>
        <v>2.1911336095119027E-4</v>
      </c>
      <c r="N49">
        <f t="shared" si="3"/>
        <v>-3.6095421375657679</v>
      </c>
      <c r="O49">
        <f t="shared" si="6"/>
        <v>-0.6034185285131386</v>
      </c>
      <c r="P49">
        <f t="shared" si="7"/>
        <v>-8.9320896156204147E-3</v>
      </c>
    </row>
    <row r="50" spans="1:16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 (2)'!M23</f>
        <v>1.1895627300224983E-2</v>
      </c>
      <c r="E50">
        <f t="shared" si="0"/>
        <v>2.6477674455390291E-2</v>
      </c>
      <c r="F50">
        <f t="shared" si="4"/>
        <v>-1.4582047155165308E-2</v>
      </c>
      <c r="G50">
        <v>0</v>
      </c>
      <c r="H50">
        <f t="shared" si="8"/>
        <v>-1.6094379124341003</v>
      </c>
      <c r="I50">
        <f t="shared" si="8"/>
        <v>-6.2146080984221914</v>
      </c>
      <c r="J50">
        <f t="shared" si="8"/>
        <v>-8.5659833555856686</v>
      </c>
      <c r="K50">
        <v>1</v>
      </c>
      <c r="L50">
        <f t="shared" si="2"/>
        <v>-4.4315844001549367</v>
      </c>
      <c r="M50">
        <f t="shared" si="5"/>
        <v>1.415059488658579E-4</v>
      </c>
      <c r="N50">
        <f t="shared" si="3"/>
        <v>-3.6314533744516027</v>
      </c>
      <c r="O50">
        <f t="shared" si="6"/>
        <v>-0.80013102570333405</v>
      </c>
      <c r="P50">
        <f t="shared" si="7"/>
        <v>-9.5180604731135987E-3</v>
      </c>
    </row>
    <row r="51" spans="1:16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 (2)'!M24</f>
        <v>1.1093476144768228E-2</v>
      </c>
      <c r="E51">
        <f t="shared" si="0"/>
        <v>2.5930248202811663E-2</v>
      </c>
      <c r="F51">
        <f t="shared" si="4"/>
        <v>-1.4836772058043434E-2</v>
      </c>
      <c r="G51">
        <v>0</v>
      </c>
      <c r="H51">
        <f t="shared" si="8"/>
        <v>-1.6094379124341003</v>
      </c>
      <c r="I51">
        <f t="shared" si="8"/>
        <v>-6.2146080984221914</v>
      </c>
      <c r="J51">
        <f t="shared" si="8"/>
        <v>-8.6125033712205621</v>
      </c>
      <c r="K51">
        <v>1</v>
      </c>
      <c r="L51">
        <f t="shared" si="2"/>
        <v>-4.5013980781531595</v>
      </c>
      <c r="M51">
        <f t="shared" si="5"/>
        <v>1.2306521297454176E-4</v>
      </c>
      <c r="N51">
        <f t="shared" si="3"/>
        <v>-3.652345107444531</v>
      </c>
      <c r="O51">
        <f t="shared" si="6"/>
        <v>-0.84905297070862851</v>
      </c>
      <c r="P51">
        <f t="shared" si="7"/>
        <v>-9.4189488762007681E-3</v>
      </c>
    </row>
    <row r="52" spans="1:16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 (2)'!M25</f>
        <v>1.382993826796872E-2</v>
      </c>
      <c r="E52">
        <f t="shared" si="0"/>
        <v>2.5417737903239302E-2</v>
      </c>
      <c r="F52">
        <f t="shared" si="4"/>
        <v>-1.1587799635270582E-2</v>
      </c>
      <c r="G52">
        <v>0</v>
      </c>
      <c r="H52">
        <f t="shared" si="8"/>
        <v>-1.6094379124341003</v>
      </c>
      <c r="I52">
        <f t="shared" si="8"/>
        <v>-6.2146080984221914</v>
      </c>
      <c r="J52">
        <f t="shared" si="8"/>
        <v>-8.6569551337913957</v>
      </c>
      <c r="K52">
        <v>1</v>
      </c>
      <c r="L52">
        <f t="shared" si="2"/>
        <v>-4.2809195969474843</v>
      </c>
      <c r="M52">
        <f t="shared" si="5"/>
        <v>1.9126719249582563E-4</v>
      </c>
      <c r="N52">
        <f t="shared" si="3"/>
        <v>-3.6723080060381923</v>
      </c>
      <c r="O52">
        <f t="shared" si="6"/>
        <v>-0.60861159090929196</v>
      </c>
      <c r="P52">
        <f t="shared" si="7"/>
        <v>-8.4170607314457396E-3</v>
      </c>
    </row>
    <row r="53" spans="1:16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 (2)'!M26</f>
        <v>1.1212864195718849E-2</v>
      </c>
      <c r="E53">
        <f t="shared" si="0"/>
        <v>2.4936538102382538E-2</v>
      </c>
      <c r="F53">
        <f t="shared" si="4"/>
        <v>-1.3723673906663689E-2</v>
      </c>
      <c r="G53">
        <v>0</v>
      </c>
      <c r="H53">
        <f t="shared" si="8"/>
        <v>-1.6094379124341003</v>
      </c>
      <c r="I53">
        <f t="shared" si="8"/>
        <v>-6.2146080984221914</v>
      </c>
      <c r="J53">
        <f t="shared" si="8"/>
        <v>-8.6995147482101913</v>
      </c>
      <c r="K53">
        <v>1</v>
      </c>
      <c r="L53">
        <f t="shared" si="2"/>
        <v>-4.4906935709011941</v>
      </c>
      <c r="M53">
        <f t="shared" si="5"/>
        <v>1.257283234716337E-4</v>
      </c>
      <c r="N53">
        <f t="shared" si="3"/>
        <v>-3.6914211574115239</v>
      </c>
      <c r="O53">
        <f t="shared" si="6"/>
        <v>-0.79927241348967026</v>
      </c>
      <c r="P53">
        <f t="shared" si="7"/>
        <v>-8.9621330278441148E-3</v>
      </c>
    </row>
    <row r="54" spans="1:16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 (2)'!M6</f>
        <v>0.17950034716942412</v>
      </c>
      <c r="E54">
        <f t="shared" si="0"/>
        <v>0.16902411900223716</v>
      </c>
      <c r="F54">
        <f t="shared" si="4"/>
        <v>1.0476228167186963E-2</v>
      </c>
      <c r="G54">
        <v>0</v>
      </c>
      <c r="H54">
        <f t="shared" si="8"/>
        <v>-1.0498221244986778</v>
      </c>
      <c r="I54">
        <f t="shared" si="8"/>
        <v>-5.6549923104867688</v>
      </c>
      <c r="J54">
        <f t="shared" si="8"/>
        <v>-6.3481394910467142</v>
      </c>
      <c r="K54">
        <v>1</v>
      </c>
      <c r="L54">
        <f t="shared" si="2"/>
        <v>-1.7175781369641745</v>
      </c>
      <c r="M54">
        <f t="shared" si="5"/>
        <v>3.2220374633943782E-2</v>
      </c>
      <c r="N54">
        <f t="shared" si="3"/>
        <v>-1.7777138582524525</v>
      </c>
      <c r="O54">
        <f t="shared" si="6"/>
        <v>6.0135721288278043E-2</v>
      </c>
      <c r="P54">
        <f t="shared" si="7"/>
        <v>1.0794382848529637E-2</v>
      </c>
    </row>
    <row r="55" spans="1:16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 (2)'!M7</f>
        <v>0.16399477494779785</v>
      </c>
      <c r="E55">
        <f t="shared" si="0"/>
        <v>0.15290695504494545</v>
      </c>
      <c r="F55">
        <f t="shared" si="4"/>
        <v>1.1087819902852403E-2</v>
      </c>
      <c r="G55">
        <v>0</v>
      </c>
      <c r="H55">
        <f t="shared" si="8"/>
        <v>-1.0498221244986778</v>
      </c>
      <c r="I55">
        <f t="shared" si="8"/>
        <v>-5.6549923104867688</v>
      </c>
      <c r="J55">
        <f t="shared" si="8"/>
        <v>-6.5712830423609239</v>
      </c>
      <c r="K55">
        <v>1</v>
      </c>
      <c r="L55">
        <f t="shared" si="2"/>
        <v>-1.807920711739885</v>
      </c>
      <c r="M55">
        <f t="shared" si="5"/>
        <v>2.6894286210178864E-2</v>
      </c>
      <c r="N55">
        <f t="shared" si="3"/>
        <v>-1.8779256795411277</v>
      </c>
      <c r="O55">
        <f t="shared" si="6"/>
        <v>7.0004967801242657E-2</v>
      </c>
      <c r="P55">
        <f t="shared" si="7"/>
        <v>1.1480448939792625E-2</v>
      </c>
    </row>
    <row r="56" spans="1:16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 (2)'!M8</f>
        <v>0.14313850762120409</v>
      </c>
      <c r="E56">
        <f t="shared" si="0"/>
        <v>0.1408859333435224</v>
      </c>
      <c r="F56">
        <f t="shared" si="4"/>
        <v>2.2525742776816904E-3</v>
      </c>
      <c r="G56">
        <v>0</v>
      </c>
      <c r="H56">
        <f t="shared" si="8"/>
        <v>-1.0498221244986778</v>
      </c>
      <c r="I56">
        <f t="shared" si="8"/>
        <v>-5.6549923104867688</v>
      </c>
      <c r="J56">
        <f t="shared" si="8"/>
        <v>-6.7536045991548788</v>
      </c>
      <c r="K56">
        <v>1</v>
      </c>
      <c r="L56">
        <f t="shared" si="2"/>
        <v>-1.9439425327341122</v>
      </c>
      <c r="M56">
        <f t="shared" si="5"/>
        <v>2.04886323640255E-2</v>
      </c>
      <c r="N56">
        <f t="shared" si="3"/>
        <v>-1.9598046993868845</v>
      </c>
      <c r="O56">
        <f t="shared" si="6"/>
        <v>1.5862166652772292E-2</v>
      </c>
      <c r="P56">
        <f t="shared" si="7"/>
        <v>2.270486862316656E-3</v>
      </c>
    </row>
    <row r="57" spans="1:16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 (2)'!M9</f>
        <v>0.13146071413409885</v>
      </c>
      <c r="E57">
        <f t="shared" si="0"/>
        <v>0.13146265971026827</v>
      </c>
      <c r="F57">
        <f t="shared" si="4"/>
        <v>-1.9455761694209261E-6</v>
      </c>
      <c r="G57">
        <v>0</v>
      </c>
      <c r="H57">
        <f t="shared" si="8"/>
        <v>-1.0498221244986778</v>
      </c>
      <c r="I57">
        <f t="shared" si="8"/>
        <v>-5.6549923104867688</v>
      </c>
      <c r="J57">
        <f t="shared" si="8"/>
        <v>-6.9077552789821368</v>
      </c>
      <c r="K57">
        <v>1</v>
      </c>
      <c r="L57">
        <f t="shared" si="2"/>
        <v>-2.0290472238314843</v>
      </c>
      <c r="M57">
        <f t="shared" si="5"/>
        <v>1.7281919360647258E-2</v>
      </c>
      <c r="N57">
        <f t="shared" si="3"/>
        <v>-2.0290324242635265</v>
      </c>
      <c r="O57">
        <f t="shared" si="6"/>
        <v>-1.4799567957801685E-5</v>
      </c>
      <c r="P57">
        <f t="shared" si="7"/>
        <v>-1.9455617726087362E-6</v>
      </c>
    </row>
    <row r="58" spans="1:16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 (2)'!M10</f>
        <v>0.11804181072518265</v>
      </c>
      <c r="E58">
        <f t="shared" si="0"/>
        <v>0.1238108591609441</v>
      </c>
      <c r="F58">
        <f t="shared" si="4"/>
        <v>-5.7690484357614535E-3</v>
      </c>
      <c r="G58">
        <v>0</v>
      </c>
      <c r="H58">
        <f t="shared" si="8"/>
        <v>-1.0498221244986778</v>
      </c>
      <c r="I58">
        <f t="shared" si="8"/>
        <v>-5.6549923104867688</v>
      </c>
      <c r="J58">
        <f t="shared" si="8"/>
        <v>-7.0412866716066596</v>
      </c>
      <c r="K58">
        <v>1</v>
      </c>
      <c r="L58">
        <f t="shared" si="2"/>
        <v>-2.1367163890963634</v>
      </c>
      <c r="M58">
        <f t="shared" si="5"/>
        <v>1.3933869079279845E-2</v>
      </c>
      <c r="N58">
        <f t="shared" si="3"/>
        <v>-2.0890002072234477</v>
      </c>
      <c r="O58">
        <f t="shared" si="6"/>
        <v>-4.7716181872915708E-2</v>
      </c>
      <c r="P58">
        <f t="shared" si="7"/>
        <v>-5.6325045091711072E-3</v>
      </c>
    </row>
    <row r="59" spans="1:16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 (2)'!M11</f>
        <v>0.10696745877856981</v>
      </c>
      <c r="E59">
        <f t="shared" si="0"/>
        <v>0.11743203473708223</v>
      </c>
      <c r="F59">
        <f t="shared" si="4"/>
        <v>-1.0464575958512426E-2</v>
      </c>
      <c r="G59">
        <v>0</v>
      </c>
      <c r="H59">
        <f t="shared" si="8"/>
        <v>-1.0498221244986778</v>
      </c>
      <c r="I59">
        <f t="shared" si="8"/>
        <v>-5.6549923104867688</v>
      </c>
      <c r="J59">
        <f t="shared" si="8"/>
        <v>-7.1590697072630434</v>
      </c>
      <c r="K59">
        <v>1</v>
      </c>
      <c r="L59">
        <f t="shared" si="2"/>
        <v>-2.2352306143399487</v>
      </c>
      <c r="M59">
        <f t="shared" si="5"/>
        <v>1.1442037237545031E-2</v>
      </c>
      <c r="N59">
        <f t="shared" si="3"/>
        <v>-2.1418955405213165</v>
      </c>
      <c r="O59">
        <f t="shared" si="6"/>
        <v>-9.3335073818632264E-2</v>
      </c>
      <c r="P59">
        <f t="shared" si="7"/>
        <v>-9.9838156612893168E-3</v>
      </c>
    </row>
    <row r="60" spans="1:16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 (2)'!M12</f>
        <v>9.3807467234111819E-2</v>
      </c>
      <c r="E60">
        <f t="shared" si="0"/>
        <v>0.11200497057788536</v>
      </c>
      <c r="F60">
        <f t="shared" si="4"/>
        <v>-1.8197503343773541E-2</v>
      </c>
      <c r="G60">
        <v>0</v>
      </c>
      <c r="H60">
        <f t="shared" si="8"/>
        <v>-1.0498221244986778</v>
      </c>
      <c r="I60">
        <f t="shared" si="8"/>
        <v>-5.6549923104867688</v>
      </c>
      <c r="J60">
        <f t="shared" si="8"/>
        <v>-7.2644302229208693</v>
      </c>
      <c r="K60">
        <v>1</v>
      </c>
      <c r="L60">
        <f t="shared" si="2"/>
        <v>-2.3665108180989383</v>
      </c>
      <c r="M60">
        <f t="shared" si="5"/>
        <v>8.7998409088789632E-3</v>
      </c>
      <c r="N60">
        <f t="shared" si="3"/>
        <v>-2.1892120285121219</v>
      </c>
      <c r="O60">
        <f t="shared" si="6"/>
        <v>-0.17729878958681633</v>
      </c>
      <c r="P60">
        <f t="shared" si="7"/>
        <v>-1.663195039481296E-2</v>
      </c>
    </row>
    <row r="61" spans="1:16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 (2)'!M13</f>
        <v>7.8901991604666918E-2</v>
      </c>
      <c r="E61">
        <f t="shared" si="0"/>
        <v>0.10731197867001115</v>
      </c>
      <c r="F61">
        <f t="shared" si="4"/>
        <v>-2.8409987065344228E-2</v>
      </c>
      <c r="G61">
        <v>0</v>
      </c>
      <c r="H61">
        <f t="shared" si="8"/>
        <v>-1.0498221244986778</v>
      </c>
      <c r="I61">
        <f t="shared" si="8"/>
        <v>-5.6549923104867688</v>
      </c>
      <c r="J61">
        <f t="shared" si="8"/>
        <v>-7.359740402725194</v>
      </c>
      <c r="K61">
        <v>1</v>
      </c>
      <c r="L61">
        <f t="shared" si="2"/>
        <v>-2.5395488093111558</v>
      </c>
      <c r="M61">
        <f t="shared" si="5"/>
        <v>6.225524279182929E-3</v>
      </c>
      <c r="N61">
        <f t="shared" si="3"/>
        <v>-2.2320149983908859</v>
      </c>
      <c r="O61">
        <f t="shared" si="6"/>
        <v>-0.30753381092026988</v>
      </c>
      <c r="P61">
        <f t="shared" si="7"/>
        <v>-2.4265030167382358E-2</v>
      </c>
    </row>
    <row r="62" spans="1:16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 (2)'!M14</f>
        <v>7.0136361577872175E-2</v>
      </c>
      <c r="E62">
        <f t="shared" si="0"/>
        <v>0.10319952296702786</v>
      </c>
      <c r="F62">
        <f t="shared" si="4"/>
        <v>-3.3063161389155687E-2</v>
      </c>
      <c r="G62">
        <v>0</v>
      </c>
      <c r="H62">
        <f t="shared" si="8"/>
        <v>-1.0498221244986778</v>
      </c>
      <c r="I62">
        <f t="shared" si="8"/>
        <v>-5.6549923104867688</v>
      </c>
      <c r="J62">
        <f t="shared" si="8"/>
        <v>-7.4467517797148242</v>
      </c>
      <c r="K62">
        <v>1</v>
      </c>
      <c r="L62">
        <f t="shared" si="2"/>
        <v>-2.6573139093271383</v>
      </c>
      <c r="M62">
        <f t="shared" si="5"/>
        <v>4.9191092153820243E-3</v>
      </c>
      <c r="N62">
        <f t="shared" si="3"/>
        <v>-2.2710910483578788</v>
      </c>
      <c r="O62">
        <f t="shared" si="6"/>
        <v>-0.38622286096925951</v>
      </c>
      <c r="P62">
        <f t="shared" si="7"/>
        <v>-2.708826622658024E-2</v>
      </c>
    </row>
    <row r="63" spans="1:16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 (2)'!M15</f>
        <v>5.9037115496713928E-2</v>
      </c>
      <c r="E63">
        <f t="shared" si="0"/>
        <v>9.9555746063811956E-2</v>
      </c>
      <c r="F63">
        <f t="shared" si="4"/>
        <v>-4.0518630567098028E-2</v>
      </c>
      <c r="G63">
        <v>0</v>
      </c>
      <c r="H63">
        <f t="shared" si="8"/>
        <v>-1.0498221244986778</v>
      </c>
      <c r="I63">
        <f t="shared" si="8"/>
        <v>-5.6549923104867688</v>
      </c>
      <c r="J63">
        <f t="shared" si="8"/>
        <v>-7.5267944873883605</v>
      </c>
      <c r="K63">
        <v>1</v>
      </c>
      <c r="L63">
        <f t="shared" si="2"/>
        <v>-2.8295889566464258</v>
      </c>
      <c r="M63">
        <f t="shared" si="5"/>
        <v>3.4853810061723396E-3</v>
      </c>
      <c r="N63">
        <f t="shared" si="3"/>
        <v>-2.30703752975786</v>
      </c>
      <c r="O63">
        <f t="shared" si="6"/>
        <v>-0.52255142688856582</v>
      </c>
      <c r="P63">
        <f t="shared" si="7"/>
        <v>-3.0849928942192923E-2</v>
      </c>
    </row>
    <row r="64" spans="1:16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 (2)'!M16</f>
        <v>5.8294022364236746E-2</v>
      </c>
      <c r="E64">
        <f t="shared" si="0"/>
        <v>9.6296936451393242E-2</v>
      </c>
      <c r="F64">
        <f t="shared" si="4"/>
        <v>-3.8002914087156496E-2</v>
      </c>
      <c r="G64">
        <v>0</v>
      </c>
      <c r="H64">
        <f t="shared" si="8"/>
        <v>-1.0498221244986778</v>
      </c>
      <c r="I64">
        <f t="shared" si="8"/>
        <v>-5.6549923104867688</v>
      </c>
      <c r="J64">
        <f t="shared" si="8"/>
        <v>-7.6009024595420822</v>
      </c>
      <c r="K64">
        <v>1</v>
      </c>
      <c r="L64">
        <f t="shared" si="2"/>
        <v>-2.8422557232283441</v>
      </c>
      <c r="M64">
        <f t="shared" si="5"/>
        <v>3.3981930434021338E-3</v>
      </c>
      <c r="N64">
        <f t="shared" si="3"/>
        <v>-2.3403187732345208</v>
      </c>
      <c r="O64">
        <f t="shared" si="6"/>
        <v>-0.50193694999382332</v>
      </c>
      <c r="P64">
        <f t="shared" si="7"/>
        <v>-2.9259923788376718E-2</v>
      </c>
    </row>
    <row r="65" spans="1:16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 (2)'!M17</f>
        <v>5.4254354019398883E-2</v>
      </c>
      <c r="E65">
        <f t="shared" si="0"/>
        <v>9.3359012383139733E-2</v>
      </c>
      <c r="F65">
        <f t="shared" si="4"/>
        <v>-3.910465836374085E-2</v>
      </c>
      <c r="G65">
        <v>0</v>
      </c>
      <c r="H65">
        <f t="shared" si="8"/>
        <v>-1.0498221244986778</v>
      </c>
      <c r="I65">
        <f t="shared" si="8"/>
        <v>-5.6549923104867688</v>
      </c>
      <c r="J65">
        <f t="shared" si="8"/>
        <v>-7.6698953310290339</v>
      </c>
      <c r="K65">
        <v>1</v>
      </c>
      <c r="L65">
        <f t="shared" si="2"/>
        <v>-2.9140720313600039</v>
      </c>
      <c r="M65">
        <f t="shared" si="5"/>
        <v>2.9435349300622636E-3</v>
      </c>
      <c r="N65">
        <f t="shared" si="3"/>
        <v>-2.3713028696465539</v>
      </c>
      <c r="O65">
        <f t="shared" si="6"/>
        <v>-0.54276916171345002</v>
      </c>
      <c r="P65">
        <f t="shared" si="7"/>
        <v>-2.944759025041388E-2</v>
      </c>
    </row>
    <row r="66" spans="1:16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 (2)'!M18</f>
        <v>5.2241209743601975E-2</v>
      </c>
      <c r="E66">
        <f t="shared" ref="E66:E129" si="9">EXP($S$2*G66+$S$3*LN(A66)+$S$4*LN(B66)+$S$5*LN(C66)+$S$6*K66)</f>
        <v>9.06919612222222E-2</v>
      </c>
      <c r="F66">
        <f t="shared" si="4"/>
        <v>-3.8450751478620225E-2</v>
      </c>
      <c r="G66">
        <v>0</v>
      </c>
      <c r="H66">
        <f t="shared" ref="H66:J97" si="10">LN(A66)</f>
        <v>-1.0498221244986778</v>
      </c>
      <c r="I66">
        <f t="shared" si="10"/>
        <v>-5.6549923104867688</v>
      </c>
      <c r="J66">
        <f t="shared" si="10"/>
        <v>-7.734433852166605</v>
      </c>
      <c r="K66">
        <v>1</v>
      </c>
      <c r="L66">
        <f t="shared" ref="L66:L129" si="11">LN(D66)</f>
        <v>-2.9518836368624508</v>
      </c>
      <c r="M66">
        <f t="shared" si="5"/>
        <v>2.7291439954750139E-3</v>
      </c>
      <c r="N66">
        <f t="shared" ref="N66:N129" si="12">MMULT(G66:K66,$S$2:$S$6)</f>
        <v>-2.4002865561944411</v>
      </c>
      <c r="O66">
        <f t="shared" si="6"/>
        <v>-0.55159708066800972</v>
      </c>
      <c r="P66">
        <f t="shared" si="7"/>
        <v>-2.8816098785136034E-2</v>
      </c>
    </row>
    <row r="67" spans="1:16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 (2)'!M19</f>
        <v>5.3694718436594908E-2</v>
      </c>
      <c r="E67">
        <f t="shared" si="9"/>
        <v>8.8256092853604987E-2</v>
      </c>
      <c r="F67">
        <f t="shared" ref="F67:F130" si="13">D67-E67</f>
        <v>-3.4561374417010078E-2</v>
      </c>
      <c r="G67">
        <v>0</v>
      </c>
      <c r="H67">
        <f t="shared" si="10"/>
        <v>-1.0498221244986778</v>
      </c>
      <c r="I67">
        <f t="shared" si="10"/>
        <v>-5.6549923104867688</v>
      </c>
      <c r="J67">
        <f t="shared" si="10"/>
        <v>-7.7950584739830395</v>
      </c>
      <c r="K67">
        <v>1</v>
      </c>
      <c r="L67">
        <f t="shared" si="11"/>
        <v>-2.9244406354403401</v>
      </c>
      <c r="M67">
        <f t="shared" ref="M67:M130" si="14">D67^2</f>
        <v>2.883122787985205E-3</v>
      </c>
      <c r="N67">
        <f t="shared" si="12"/>
        <v>-2.4275125447178887</v>
      </c>
      <c r="O67">
        <f t="shared" ref="O67:O130" si="15">L67-N67</f>
        <v>-0.49692809072245137</v>
      </c>
      <c r="P67">
        <f t="shared" ref="P67:P130" si="16">SQRT(M67)*O67</f>
        <v>-2.6682413914576715E-2</v>
      </c>
    </row>
    <row r="68" spans="1:16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 (2)'!M20</f>
        <v>5.3979039043030932E-2</v>
      </c>
      <c r="E68">
        <f t="shared" si="9"/>
        <v>8.6019446216569651E-2</v>
      </c>
      <c r="F68">
        <f t="shared" si="13"/>
        <v>-3.2040407173538718E-2</v>
      </c>
      <c r="G68">
        <v>0</v>
      </c>
      <c r="H68">
        <f t="shared" si="10"/>
        <v>-1.0498221244986778</v>
      </c>
      <c r="I68">
        <f t="shared" si="10"/>
        <v>-5.6549923104867688</v>
      </c>
      <c r="J68">
        <f t="shared" si="10"/>
        <v>-7.8522168878229888</v>
      </c>
      <c r="K68">
        <v>1</v>
      </c>
      <c r="L68">
        <f t="shared" si="11"/>
        <v>-2.9191594736435325</v>
      </c>
      <c r="M68">
        <f t="shared" si="14"/>
        <v>2.9137366560090579E-3</v>
      </c>
      <c r="N68">
        <f t="shared" si="12"/>
        <v>-2.4531818894923099</v>
      </c>
      <c r="O68">
        <f t="shared" si="15"/>
        <v>-0.46597758415122259</v>
      </c>
      <c r="P68">
        <f t="shared" si="16"/>
        <v>-2.5153022208076078E-2</v>
      </c>
    </row>
    <row r="69" spans="1:16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 (2)'!M21</f>
        <v>4.4571371918309025E-2</v>
      </c>
      <c r="E69">
        <f t="shared" si="9"/>
        <v>8.3955951325265024E-2</v>
      </c>
      <c r="F69">
        <f t="shared" si="13"/>
        <v>-3.9384579406956E-2</v>
      </c>
      <c r="G69">
        <v>0</v>
      </c>
      <c r="H69">
        <f t="shared" si="10"/>
        <v>-1.0498221244986778</v>
      </c>
      <c r="I69">
        <f t="shared" si="10"/>
        <v>-5.6549923104867688</v>
      </c>
      <c r="J69">
        <f t="shared" si="10"/>
        <v>-7.9062841090932645</v>
      </c>
      <c r="K69">
        <v>1</v>
      </c>
      <c r="L69">
        <f t="shared" si="11"/>
        <v>-3.1106635112923553</v>
      </c>
      <c r="M69">
        <f t="shared" si="14"/>
        <v>1.9866071946802264E-3</v>
      </c>
      <c r="N69">
        <f t="shared" si="12"/>
        <v>-2.4774630066637524</v>
      </c>
      <c r="O69">
        <f t="shared" si="15"/>
        <v>-0.63320050462860289</v>
      </c>
      <c r="P69">
        <f t="shared" si="16"/>
        <v>-2.8222615190662416E-2</v>
      </c>
    </row>
    <row r="70" spans="1:16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 (2)'!M22</f>
        <v>3.8461180568954589E-2</v>
      </c>
      <c r="E70">
        <f t="shared" si="9"/>
        <v>8.2044099501330375E-2</v>
      </c>
      <c r="F70">
        <f t="shared" si="13"/>
        <v>-4.3582918932375786E-2</v>
      </c>
      <c r="G70">
        <v>0</v>
      </c>
      <c r="H70">
        <f t="shared" si="10"/>
        <v>-1.0498221244986778</v>
      </c>
      <c r="I70">
        <f t="shared" si="10"/>
        <v>-5.6549923104867688</v>
      </c>
      <c r="J70">
        <f t="shared" si="10"/>
        <v>-7.9575774034808147</v>
      </c>
      <c r="K70">
        <v>1</v>
      </c>
      <c r="L70">
        <f t="shared" si="11"/>
        <v>-3.2581058432719563</v>
      </c>
      <c r="M70">
        <f t="shared" si="14"/>
        <v>1.47926241075773E-3</v>
      </c>
      <c r="N70">
        <f t="shared" si="12"/>
        <v>-2.5004983774831171</v>
      </c>
      <c r="O70">
        <f t="shared" si="15"/>
        <v>-0.7576074657888392</v>
      </c>
      <c r="P70">
        <f t="shared" si="16"/>
        <v>-2.9138477542092631E-2</v>
      </c>
    </row>
    <row r="71" spans="1:16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 (2)'!M23</f>
        <v>4.8383905407643341E-2</v>
      </c>
      <c r="E71">
        <f t="shared" si="9"/>
        <v>8.0265963521435918E-2</v>
      </c>
      <c r="F71">
        <f t="shared" si="13"/>
        <v>-3.1882058113792577E-2</v>
      </c>
      <c r="G71">
        <v>0</v>
      </c>
      <c r="H71">
        <f t="shared" si="10"/>
        <v>-1.0498221244986778</v>
      </c>
      <c r="I71">
        <f t="shared" si="10"/>
        <v>-5.6549923104867688</v>
      </c>
      <c r="J71">
        <f t="shared" si="10"/>
        <v>-8.0063675676502459</v>
      </c>
      <c r="K71">
        <v>1</v>
      </c>
      <c r="L71">
        <f t="shared" si="11"/>
        <v>-3.028588053460807</v>
      </c>
      <c r="M71">
        <f t="shared" si="14"/>
        <v>2.3410023024957784E-3</v>
      </c>
      <c r="N71">
        <f t="shared" si="12"/>
        <v>-2.5224096143689518</v>
      </c>
      <c r="O71">
        <f t="shared" si="15"/>
        <v>-0.50617843909185511</v>
      </c>
      <c r="P71">
        <f t="shared" si="16"/>
        <v>-2.4490889716408875E-2</v>
      </c>
    </row>
    <row r="72" spans="1:16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 (2)'!M24</f>
        <v>4.1506305724627837E-2</v>
      </c>
      <c r="E72">
        <f t="shared" si="9"/>
        <v>7.8606463715507627E-2</v>
      </c>
      <c r="F72">
        <f t="shared" si="13"/>
        <v>-3.710015799087979E-2</v>
      </c>
      <c r="G72">
        <v>0</v>
      </c>
      <c r="H72">
        <f t="shared" si="10"/>
        <v>-1.0498221244986778</v>
      </c>
      <c r="I72">
        <f t="shared" si="10"/>
        <v>-5.6549923104867688</v>
      </c>
      <c r="J72">
        <f t="shared" si="10"/>
        <v>-8.0528875832851394</v>
      </c>
      <c r="K72">
        <v>1</v>
      </c>
      <c r="L72">
        <f t="shared" si="11"/>
        <v>-3.1819099181162276</v>
      </c>
      <c r="M72">
        <f t="shared" si="14"/>
        <v>1.7227734149062735E-3</v>
      </c>
      <c r="N72">
        <f t="shared" si="12"/>
        <v>-2.5433013473618802</v>
      </c>
      <c r="O72">
        <f t="shared" si="15"/>
        <v>-0.6386085707543474</v>
      </c>
      <c r="P72">
        <f t="shared" si="16"/>
        <v>-2.6506282576097571E-2</v>
      </c>
    </row>
    <row r="73" spans="1:16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 (2)'!M25</f>
        <v>4.5990852194830317E-2</v>
      </c>
      <c r="E73">
        <f t="shared" si="9"/>
        <v>7.7052810161864105E-2</v>
      </c>
      <c r="F73">
        <f t="shared" si="13"/>
        <v>-3.1061957967033788E-2</v>
      </c>
      <c r="G73">
        <v>0</v>
      </c>
      <c r="H73">
        <f t="shared" si="10"/>
        <v>-1.0498221244986778</v>
      </c>
      <c r="I73">
        <f t="shared" si="10"/>
        <v>-5.6549923104867688</v>
      </c>
      <c r="J73">
        <f t="shared" si="10"/>
        <v>-8.097339345855973</v>
      </c>
      <c r="K73">
        <v>1</v>
      </c>
      <c r="L73">
        <f t="shared" si="11"/>
        <v>-3.0793127675991494</v>
      </c>
      <c r="M73">
        <f t="shared" si="14"/>
        <v>2.1151584856067287E-3</v>
      </c>
      <c r="N73">
        <f t="shared" si="12"/>
        <v>-2.5632642459555406</v>
      </c>
      <c r="O73">
        <f t="shared" si="15"/>
        <v>-0.51604852164360882</v>
      </c>
      <c r="P73">
        <f t="shared" si="16"/>
        <v>-2.3733511284271907E-2</v>
      </c>
    </row>
    <row r="74" spans="1:16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 (2)'!M26</f>
        <v>4.498775365710099E-2</v>
      </c>
      <c r="E74">
        <f t="shared" si="9"/>
        <v>7.5594073076506896E-2</v>
      </c>
      <c r="F74">
        <f t="shared" si="13"/>
        <v>-3.0606319419405906E-2</v>
      </c>
      <c r="G74">
        <v>0</v>
      </c>
      <c r="H74">
        <f t="shared" si="10"/>
        <v>-1.0498221244986778</v>
      </c>
      <c r="I74">
        <f t="shared" si="10"/>
        <v>-5.6549923104867688</v>
      </c>
      <c r="J74">
        <f t="shared" si="10"/>
        <v>-8.1398989602747687</v>
      </c>
      <c r="K74">
        <v>1</v>
      </c>
      <c r="L74">
        <f t="shared" si="11"/>
        <v>-3.1013649672021977</v>
      </c>
      <c r="M74">
        <f t="shared" si="14"/>
        <v>2.0238979791120035E-3</v>
      </c>
      <c r="N74">
        <f t="shared" si="12"/>
        <v>-2.5823773973288731</v>
      </c>
      <c r="O74">
        <f t="shared" si="15"/>
        <v>-0.51898756987332462</v>
      </c>
      <c r="P74">
        <f t="shared" si="16"/>
        <v>-2.3348084944558613E-2</v>
      </c>
    </row>
    <row r="75" spans="1:16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 (2)'!M6</f>
        <v>0.34662669019981485</v>
      </c>
      <c r="E75">
        <f t="shared" si="9"/>
        <v>0.34271460130621145</v>
      </c>
      <c r="F75">
        <f t="shared" si="13"/>
        <v>3.9120888936033937E-3</v>
      </c>
      <c r="G75">
        <v>0</v>
      </c>
      <c r="H75">
        <f t="shared" si="10"/>
        <v>-0.69314718055994529</v>
      </c>
      <c r="I75">
        <f t="shared" si="10"/>
        <v>-5.2983173665480363</v>
      </c>
      <c r="J75">
        <f t="shared" si="10"/>
        <v>-5.9914645471079817</v>
      </c>
      <c r="K75">
        <v>1</v>
      </c>
      <c r="L75">
        <f t="shared" si="11"/>
        <v>-1.0595068988956171</v>
      </c>
      <c r="M75">
        <f t="shared" si="14"/>
        <v>0.12015006235887842</v>
      </c>
      <c r="N75">
        <f t="shared" si="12"/>
        <v>-1.070857244338038</v>
      </c>
      <c r="O75">
        <f t="shared" si="15"/>
        <v>1.1350345442420862E-2</v>
      </c>
      <c r="P75">
        <f t="shared" si="16"/>
        <v>3.9343326733308967E-3</v>
      </c>
    </row>
    <row r="76" spans="1:16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 (2)'!M7</f>
        <v>0.3333650392117134</v>
      </c>
      <c r="E76">
        <f t="shared" si="9"/>
        <v>0.31003531593311673</v>
      </c>
      <c r="F76">
        <f t="shared" si="13"/>
        <v>2.332972327859667E-2</v>
      </c>
      <c r="G76">
        <v>0</v>
      </c>
      <c r="H76">
        <f t="shared" si="10"/>
        <v>-0.69314718055994529</v>
      </c>
      <c r="I76">
        <f t="shared" si="10"/>
        <v>-5.2983173665480363</v>
      </c>
      <c r="J76">
        <f t="shared" si="10"/>
        <v>-6.2146080984221914</v>
      </c>
      <c r="K76">
        <v>1</v>
      </c>
      <c r="L76">
        <f t="shared" si="11"/>
        <v>-1.098517175556365</v>
      </c>
      <c r="M76">
        <f t="shared" si="14"/>
        <v>0.11113224936862721</v>
      </c>
      <c r="N76">
        <f t="shared" si="12"/>
        <v>-1.1710690656267122</v>
      </c>
      <c r="O76">
        <f t="shared" si="15"/>
        <v>7.2551890070347236E-2</v>
      </c>
      <c r="P76">
        <f t="shared" si="16"/>
        <v>2.4186263678185226E-2</v>
      </c>
    </row>
    <row r="77" spans="1:16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 (2)'!M8</f>
        <v>0.31187621161675078</v>
      </c>
      <c r="E77">
        <f t="shared" si="9"/>
        <v>0.28566140004456836</v>
      </c>
      <c r="F77">
        <f t="shared" si="13"/>
        <v>2.6214811572182417E-2</v>
      </c>
      <c r="G77">
        <v>0</v>
      </c>
      <c r="H77">
        <f t="shared" si="10"/>
        <v>-0.69314718055994529</v>
      </c>
      <c r="I77">
        <f t="shared" si="10"/>
        <v>-5.2983173665480363</v>
      </c>
      <c r="J77">
        <f t="shared" si="10"/>
        <v>-6.3969296552161463</v>
      </c>
      <c r="K77">
        <v>1</v>
      </c>
      <c r="L77">
        <f t="shared" si="11"/>
        <v>-1.1651489275404108</v>
      </c>
      <c r="M77">
        <f t="shared" si="14"/>
        <v>9.7266771372416308E-2</v>
      </c>
      <c r="N77">
        <f t="shared" si="12"/>
        <v>-1.2529480854724691</v>
      </c>
      <c r="O77">
        <f t="shared" si="15"/>
        <v>8.779915793205828E-2</v>
      </c>
      <c r="P77">
        <f t="shared" si="16"/>
        <v>2.738246875899113E-2</v>
      </c>
    </row>
    <row r="78" spans="1:16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 (2)'!M9</f>
        <v>0.26458590339815302</v>
      </c>
      <c r="E78">
        <f t="shared" si="9"/>
        <v>0.26655469808224502</v>
      </c>
      <c r="F78">
        <f t="shared" si="13"/>
        <v>-1.9687946840920012E-3</v>
      </c>
      <c r="G78">
        <v>0</v>
      </c>
      <c r="H78">
        <f t="shared" si="10"/>
        <v>-0.69314718055994529</v>
      </c>
      <c r="I78">
        <f t="shared" si="10"/>
        <v>-5.2983173665480363</v>
      </c>
      <c r="J78">
        <f t="shared" si="10"/>
        <v>-6.5510803350434044</v>
      </c>
      <c r="K78">
        <v>1</v>
      </c>
      <c r="L78">
        <f t="shared" si="11"/>
        <v>-1.3295893038597077</v>
      </c>
      <c r="M78">
        <f t="shared" si="14"/>
        <v>7.0005700277016761E-2</v>
      </c>
      <c r="N78">
        <f t="shared" si="12"/>
        <v>-1.322175810349111</v>
      </c>
      <c r="O78">
        <f t="shared" si="15"/>
        <v>-7.4134935105967248E-3</v>
      </c>
      <c r="P78">
        <f t="shared" si="16"/>
        <v>-1.9615058778375792E-3</v>
      </c>
    </row>
    <row r="79" spans="1:16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 (2)'!M10</f>
        <v>0.24363186724373045</v>
      </c>
      <c r="E79">
        <f t="shared" si="9"/>
        <v>0.25103984854469741</v>
      </c>
      <c r="F79">
        <f t="shared" si="13"/>
        <v>-7.4079813009669537E-3</v>
      </c>
      <c r="G79">
        <v>0</v>
      </c>
      <c r="H79">
        <f t="shared" si="10"/>
        <v>-0.69314718055994529</v>
      </c>
      <c r="I79">
        <f t="shared" si="10"/>
        <v>-5.2983173665480363</v>
      </c>
      <c r="J79">
        <f t="shared" si="10"/>
        <v>-6.6846117276679271</v>
      </c>
      <c r="K79">
        <v>1</v>
      </c>
      <c r="L79">
        <f t="shared" si="11"/>
        <v>-1.4120969337888045</v>
      </c>
      <c r="M79">
        <f t="shared" si="14"/>
        <v>5.93564867366667E-2</v>
      </c>
      <c r="N79">
        <f t="shared" si="12"/>
        <v>-1.3821435933090314</v>
      </c>
      <c r="O79">
        <f t="shared" si="15"/>
        <v>-2.9953340479773161E-2</v>
      </c>
      <c r="P79">
        <f t="shared" si="16"/>
        <v>-7.2975882712743518E-3</v>
      </c>
    </row>
    <row r="80" spans="1:16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 (2)'!M11</f>
        <v>0.22940662887759983</v>
      </c>
      <c r="E80">
        <f t="shared" si="9"/>
        <v>0.23810609517191861</v>
      </c>
      <c r="F80">
        <f t="shared" si="13"/>
        <v>-8.6994662943187806E-3</v>
      </c>
      <c r="G80">
        <v>0</v>
      </c>
      <c r="H80">
        <f t="shared" si="10"/>
        <v>-0.69314718055994529</v>
      </c>
      <c r="I80">
        <f t="shared" si="10"/>
        <v>-5.2983173665480363</v>
      </c>
      <c r="J80">
        <f t="shared" si="10"/>
        <v>-6.8023947633243109</v>
      </c>
      <c r="K80">
        <v>1</v>
      </c>
      <c r="L80">
        <f t="shared" si="11"/>
        <v>-1.4722591781150023</v>
      </c>
      <c r="M80">
        <f t="shared" si="14"/>
        <v>5.2627401372984821E-2</v>
      </c>
      <c r="N80">
        <f t="shared" si="12"/>
        <v>-1.4350389266069001</v>
      </c>
      <c r="O80">
        <f t="shared" si="15"/>
        <v>-3.7220251508102153E-2</v>
      </c>
      <c r="P80">
        <f t="shared" si="16"/>
        <v>-8.5385724244501152E-3</v>
      </c>
    </row>
    <row r="81" spans="1:16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 (2)'!M12</f>
        <v>0.22042946054057294</v>
      </c>
      <c r="E81">
        <f t="shared" si="9"/>
        <v>0.22710213821854536</v>
      </c>
      <c r="F81">
        <f t="shared" si="13"/>
        <v>-6.6726776779724162E-3</v>
      </c>
      <c r="G81">
        <v>0</v>
      </c>
      <c r="H81">
        <f t="shared" si="10"/>
        <v>-0.69314718055994529</v>
      </c>
      <c r="I81">
        <f t="shared" si="10"/>
        <v>-5.2983173665480363</v>
      </c>
      <c r="J81">
        <f t="shared" si="10"/>
        <v>-6.9077552789821368</v>
      </c>
      <c r="K81">
        <v>1</v>
      </c>
      <c r="L81">
        <f t="shared" si="11"/>
        <v>-1.5121775421218211</v>
      </c>
      <c r="M81">
        <f t="shared" si="14"/>
        <v>4.8589147074208E-2</v>
      </c>
      <c r="N81">
        <f t="shared" si="12"/>
        <v>-1.4823554145977074</v>
      </c>
      <c r="O81">
        <f t="shared" si="15"/>
        <v>-2.9822127524113728E-2</v>
      </c>
      <c r="P81">
        <f t="shared" si="16"/>
        <v>-6.5736754823125616E-3</v>
      </c>
    </row>
    <row r="82" spans="1:16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 (2)'!M13</f>
        <v>0.21507824770488396</v>
      </c>
      <c r="E82">
        <f t="shared" si="9"/>
        <v>0.21758659179751022</v>
      </c>
      <c r="F82">
        <f t="shared" si="13"/>
        <v>-2.5083440926262635E-3</v>
      </c>
      <c r="G82">
        <v>0</v>
      </c>
      <c r="H82">
        <f t="shared" si="10"/>
        <v>-0.69314718055994529</v>
      </c>
      <c r="I82">
        <f t="shared" si="10"/>
        <v>-5.2983173665480363</v>
      </c>
      <c r="J82">
        <f t="shared" si="10"/>
        <v>-7.0030654587864616</v>
      </c>
      <c r="K82">
        <v>1</v>
      </c>
      <c r="L82">
        <f t="shared" si="11"/>
        <v>-1.5367533742521819</v>
      </c>
      <c r="M82">
        <f t="shared" si="14"/>
        <v>4.6258652635803421E-2</v>
      </c>
      <c r="N82">
        <f t="shared" si="12"/>
        <v>-1.5251583844764705</v>
      </c>
      <c r="O82">
        <f t="shared" si="15"/>
        <v>-1.1594989775711495E-2</v>
      </c>
      <c r="P82">
        <f t="shared" si="16"/>
        <v>-2.4938300831160738E-3</v>
      </c>
    </row>
    <row r="83" spans="1:16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 (2)'!M14</f>
        <v>0.20570339565119616</v>
      </c>
      <c r="E83">
        <f t="shared" si="9"/>
        <v>0.20924814504235384</v>
      </c>
      <c r="F83">
        <f t="shared" si="13"/>
        <v>-3.5447493911576755E-3</v>
      </c>
      <c r="G83">
        <v>0</v>
      </c>
      <c r="H83">
        <f t="shared" si="10"/>
        <v>-0.69314718055994529</v>
      </c>
      <c r="I83">
        <f t="shared" si="10"/>
        <v>-5.2983173665480363</v>
      </c>
      <c r="J83">
        <f t="shared" si="10"/>
        <v>-7.0900768357760917</v>
      </c>
      <c r="K83">
        <v>1</v>
      </c>
      <c r="L83">
        <f t="shared" si="11"/>
        <v>-1.5813199746753446</v>
      </c>
      <c r="M83">
        <f t="shared" si="14"/>
        <v>4.2313886982432547E-2</v>
      </c>
      <c r="N83">
        <f t="shared" si="12"/>
        <v>-1.5642344344434633</v>
      </c>
      <c r="O83">
        <f t="shared" si="15"/>
        <v>-1.7085540231881247E-2</v>
      </c>
      <c r="P83">
        <f t="shared" si="16"/>
        <v>-3.514553642233098E-3</v>
      </c>
    </row>
    <row r="84" spans="1:16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 (2)'!M15</f>
        <v>0.17926906214601507</v>
      </c>
      <c r="E84">
        <f t="shared" si="9"/>
        <v>0.20185999501970572</v>
      </c>
      <c r="F84">
        <f t="shared" si="13"/>
        <v>-2.2590932873690656E-2</v>
      </c>
      <c r="G84">
        <v>0</v>
      </c>
      <c r="H84">
        <f t="shared" si="10"/>
        <v>-0.69314718055994529</v>
      </c>
      <c r="I84">
        <f t="shared" si="10"/>
        <v>-5.2983173665480363</v>
      </c>
      <c r="J84">
        <f t="shared" si="10"/>
        <v>-7.1701195434496281</v>
      </c>
      <c r="K84">
        <v>1</v>
      </c>
      <c r="L84">
        <f t="shared" si="11"/>
        <v>-1.7188674612456969</v>
      </c>
      <c r="M84">
        <f t="shared" si="14"/>
        <v>3.2137396642711813E-2</v>
      </c>
      <c r="N84">
        <f t="shared" si="12"/>
        <v>-1.6001809158434455</v>
      </c>
      <c r="O84">
        <f t="shared" si="15"/>
        <v>-0.11868654540225143</v>
      </c>
      <c r="P84">
        <f t="shared" si="16"/>
        <v>-2.1276825683612052E-2</v>
      </c>
    </row>
    <row r="85" spans="1:16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 (2)'!M16</f>
        <v>0.17685158018492736</v>
      </c>
      <c r="E85">
        <f t="shared" si="9"/>
        <v>0.19525240763131582</v>
      </c>
      <c r="F85">
        <f t="shared" si="13"/>
        <v>-1.8400827446388462E-2</v>
      </c>
      <c r="G85">
        <v>0</v>
      </c>
      <c r="H85">
        <f t="shared" si="10"/>
        <v>-0.69314718055994529</v>
      </c>
      <c r="I85">
        <f t="shared" si="10"/>
        <v>-5.2983173665480363</v>
      </c>
      <c r="J85">
        <f t="shared" si="10"/>
        <v>-7.2442275156033498</v>
      </c>
      <c r="K85">
        <v>1</v>
      </c>
      <c r="L85">
        <f t="shared" si="11"/>
        <v>-1.7324444281999276</v>
      </c>
      <c r="M85">
        <f t="shared" si="14"/>
        <v>3.1276481413905793E-2</v>
      </c>
      <c r="N85">
        <f t="shared" si="12"/>
        <v>-1.6334621593201053</v>
      </c>
      <c r="O85">
        <f t="shared" si="15"/>
        <v>-9.898226887982231E-2</v>
      </c>
      <c r="P85">
        <f t="shared" si="16"/>
        <v>-1.7505170661685936E-2</v>
      </c>
    </row>
    <row r="86" spans="1:16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 (2)'!M17</f>
        <v>0.17360779686321862</v>
      </c>
      <c r="E86">
        <f t="shared" si="9"/>
        <v>0.18929545023574987</v>
      </c>
      <c r="F86">
        <f t="shared" si="13"/>
        <v>-1.5687653372531252E-2</v>
      </c>
      <c r="G86">
        <v>0</v>
      </c>
      <c r="H86">
        <f t="shared" si="10"/>
        <v>-0.69314718055994529</v>
      </c>
      <c r="I86">
        <f t="shared" si="10"/>
        <v>-5.2983173665480363</v>
      </c>
      <c r="J86">
        <f t="shared" si="10"/>
        <v>-7.3132203870903014</v>
      </c>
      <c r="K86">
        <v>1</v>
      </c>
      <c r="L86">
        <f t="shared" si="11"/>
        <v>-1.7509565649578782</v>
      </c>
      <c r="M86">
        <f t="shared" si="14"/>
        <v>3.0139667131700579E-2</v>
      </c>
      <c r="N86">
        <f t="shared" si="12"/>
        <v>-1.6644462557321376</v>
      </c>
      <c r="O86">
        <f t="shared" si="15"/>
        <v>-8.6510309225740656E-2</v>
      </c>
      <c r="P86">
        <f t="shared" si="16"/>
        <v>-1.501886419063661E-2</v>
      </c>
    </row>
    <row r="87" spans="1:16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 (2)'!M18</f>
        <v>0.17877313869481917</v>
      </c>
      <c r="E87">
        <f t="shared" si="9"/>
        <v>0.18388771682661975</v>
      </c>
      <c r="F87">
        <f t="shared" si="13"/>
        <v>-5.114578131800579E-3</v>
      </c>
      <c r="G87">
        <v>0</v>
      </c>
      <c r="H87">
        <f t="shared" si="10"/>
        <v>-0.69314718055994529</v>
      </c>
      <c r="I87">
        <f t="shared" si="10"/>
        <v>-5.2983173665480363</v>
      </c>
      <c r="J87">
        <f t="shared" si="10"/>
        <v>-7.3777589082278725</v>
      </c>
      <c r="K87">
        <v>1</v>
      </c>
      <c r="L87">
        <f t="shared" si="11"/>
        <v>-1.7216376585418478</v>
      </c>
      <c r="M87">
        <f t="shared" si="14"/>
        <v>3.1959835118797054E-2</v>
      </c>
      <c r="N87">
        <f t="shared" si="12"/>
        <v>-1.6934299422800265</v>
      </c>
      <c r="O87">
        <f t="shared" si="15"/>
        <v>-2.8207716261821281E-2</v>
      </c>
      <c r="P87">
        <f t="shared" si="16"/>
        <v>-5.0427819715386816E-3</v>
      </c>
    </row>
    <row r="88" spans="1:16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 (2)'!M19</f>
        <v>0.18198055013659126</v>
      </c>
      <c r="E88">
        <f t="shared" si="9"/>
        <v>0.17894873142197459</v>
      </c>
      <c r="F88">
        <f t="shared" si="13"/>
        <v>3.0318187146166631E-3</v>
      </c>
      <c r="G88">
        <v>0</v>
      </c>
      <c r="H88">
        <f t="shared" si="10"/>
        <v>-0.69314718055994529</v>
      </c>
      <c r="I88">
        <f t="shared" si="10"/>
        <v>-5.2983173665480363</v>
      </c>
      <c r="J88">
        <f t="shared" si="10"/>
        <v>-7.438383530044308</v>
      </c>
      <c r="K88">
        <v>1</v>
      </c>
      <c r="L88">
        <f t="shared" si="11"/>
        <v>-1.7038554649974338</v>
      </c>
      <c r="M88">
        <f t="shared" si="14"/>
        <v>3.3116920628016404E-2</v>
      </c>
      <c r="N88">
        <f t="shared" si="12"/>
        <v>-1.7206559308034741</v>
      </c>
      <c r="O88">
        <f t="shared" si="15"/>
        <v>1.6800465806040332E-2</v>
      </c>
      <c r="P88">
        <f t="shared" si="16"/>
        <v>3.0573580099342097E-3</v>
      </c>
    </row>
    <row r="89" spans="1:16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 (2)'!M20</f>
        <v>0.17133990317304706</v>
      </c>
      <c r="E89">
        <f t="shared" si="9"/>
        <v>0.1744136895297326</v>
      </c>
      <c r="F89">
        <f t="shared" si="13"/>
        <v>-3.0737863566855372E-3</v>
      </c>
      <c r="G89">
        <v>0</v>
      </c>
      <c r="H89">
        <f t="shared" si="10"/>
        <v>-0.69314718055994529</v>
      </c>
      <c r="I89">
        <f t="shared" si="10"/>
        <v>-5.2983173665480363</v>
      </c>
      <c r="J89">
        <f t="shared" si="10"/>
        <v>-7.4955419438842563</v>
      </c>
      <c r="K89">
        <v>1</v>
      </c>
      <c r="L89">
        <f t="shared" si="11"/>
        <v>-1.7641059575622675</v>
      </c>
      <c r="M89">
        <f t="shared" si="14"/>
        <v>2.9357362419349144E-2</v>
      </c>
      <c r="N89">
        <f t="shared" si="12"/>
        <v>-1.7463252755778953</v>
      </c>
      <c r="O89">
        <f t="shared" si="15"/>
        <v>-1.7780681984372215E-2</v>
      </c>
      <c r="P89">
        <f t="shared" si="16"/>
        <v>-3.0465403295530779E-3</v>
      </c>
    </row>
    <row r="90" spans="1:16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 (2)'!M21</f>
        <v>0.1780778830780877</v>
      </c>
      <c r="E90">
        <f t="shared" si="9"/>
        <v>0.17022973144643985</v>
      </c>
      <c r="F90">
        <f t="shared" si="13"/>
        <v>7.8481516316478428E-3</v>
      </c>
      <c r="G90">
        <v>0</v>
      </c>
      <c r="H90">
        <f t="shared" si="10"/>
        <v>-0.69314718055994529</v>
      </c>
      <c r="I90">
        <f t="shared" si="10"/>
        <v>-5.2983173665480363</v>
      </c>
      <c r="J90">
        <f t="shared" si="10"/>
        <v>-7.5496091651545321</v>
      </c>
      <c r="K90">
        <v>1</v>
      </c>
      <c r="L90">
        <f t="shared" si="11"/>
        <v>-1.7255342790026047</v>
      </c>
      <c r="M90">
        <f t="shared" si="14"/>
        <v>3.1711732441573069E-2</v>
      </c>
      <c r="N90">
        <f t="shared" si="12"/>
        <v>-1.770606392749337</v>
      </c>
      <c r="O90">
        <f t="shared" si="15"/>
        <v>4.5072113746732256E-2</v>
      </c>
      <c r="P90">
        <f t="shared" si="16"/>
        <v>8.0263466018728555E-3</v>
      </c>
    </row>
    <row r="91" spans="1:16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 (2)'!M22</f>
        <v>0.17107478069527304</v>
      </c>
      <c r="E91">
        <f t="shared" si="9"/>
        <v>0.16635324601072746</v>
      </c>
      <c r="F91">
        <f t="shared" si="13"/>
        <v>4.7215346845455863E-3</v>
      </c>
      <c r="G91">
        <v>0</v>
      </c>
      <c r="H91">
        <f t="shared" si="10"/>
        <v>-0.69314718055994529</v>
      </c>
      <c r="I91">
        <f t="shared" si="10"/>
        <v>-5.2983173665480363</v>
      </c>
      <c r="J91">
        <f t="shared" si="10"/>
        <v>-7.6009024595420822</v>
      </c>
      <c r="K91">
        <v>1</v>
      </c>
      <c r="L91">
        <f t="shared" si="11"/>
        <v>-1.7656545040659344</v>
      </c>
      <c r="M91">
        <f t="shared" si="14"/>
        <v>2.9266580589935767E-2</v>
      </c>
      <c r="N91">
        <f t="shared" si="12"/>
        <v>-1.7936417635687008</v>
      </c>
      <c r="O91">
        <f t="shared" si="15"/>
        <v>2.7987259502766371E-2</v>
      </c>
      <c r="P91">
        <f t="shared" si="16"/>
        <v>4.7879142816974534E-3</v>
      </c>
    </row>
    <row r="92" spans="1:16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 (2)'!M23</f>
        <v>0.16924798519609871</v>
      </c>
      <c r="E92">
        <f t="shared" si="9"/>
        <v>0.1627478838469423</v>
      </c>
      <c r="F92">
        <f t="shared" si="13"/>
        <v>6.5001013491564064E-3</v>
      </c>
      <c r="G92">
        <v>0</v>
      </c>
      <c r="H92">
        <f t="shared" si="10"/>
        <v>-0.69314718055994529</v>
      </c>
      <c r="I92">
        <f t="shared" si="10"/>
        <v>-5.2983173665480363</v>
      </c>
      <c r="J92">
        <f t="shared" si="10"/>
        <v>-7.6496926237115144</v>
      </c>
      <c r="K92">
        <v>1</v>
      </c>
      <c r="L92">
        <f t="shared" si="11"/>
        <v>-1.7763902715672641</v>
      </c>
      <c r="M92">
        <f t="shared" si="14"/>
        <v>2.8644880492938847E-2</v>
      </c>
      <c r="N92">
        <f t="shared" si="12"/>
        <v>-1.8155530004545364</v>
      </c>
      <c r="O92">
        <f t="shared" si="15"/>
        <v>3.9162728887272236E-2</v>
      </c>
      <c r="P92">
        <f t="shared" si="16"/>
        <v>6.6282129589518785E-3</v>
      </c>
    </row>
    <row r="93" spans="1:16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 (2)'!M24</f>
        <v>0.16533622516761107</v>
      </c>
      <c r="E93">
        <f t="shared" si="9"/>
        <v>0.15938306930027443</v>
      </c>
      <c r="F93">
        <f t="shared" si="13"/>
        <v>5.9531558673366347E-3</v>
      </c>
      <c r="G93">
        <v>0</v>
      </c>
      <c r="H93">
        <f t="shared" si="10"/>
        <v>-0.69314718055994529</v>
      </c>
      <c r="I93">
        <f t="shared" si="10"/>
        <v>-5.2983173665480363</v>
      </c>
      <c r="J93">
        <f t="shared" si="10"/>
        <v>-7.696212639346407</v>
      </c>
      <c r="K93">
        <v>1</v>
      </c>
      <c r="L93">
        <f t="shared" si="11"/>
        <v>-1.7997741501451523</v>
      </c>
      <c r="M93">
        <f t="shared" si="14"/>
        <v>2.7336067352674989E-2</v>
      </c>
      <c r="N93">
        <f t="shared" si="12"/>
        <v>-1.8364447334474647</v>
      </c>
      <c r="O93">
        <f t="shared" si="15"/>
        <v>3.6670583302312432E-2</v>
      </c>
      <c r="P93">
        <f t="shared" si="16"/>
        <v>6.0629758178987669E-3</v>
      </c>
    </row>
    <row r="94" spans="1:16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 (2)'!M25</f>
        <v>0.16127380710703249</v>
      </c>
      <c r="E94">
        <f t="shared" si="9"/>
        <v>0.15623286942733267</v>
      </c>
      <c r="F94">
        <f t="shared" si="13"/>
        <v>5.0409376796998195E-3</v>
      </c>
      <c r="G94">
        <v>0</v>
      </c>
      <c r="H94">
        <f t="shared" si="10"/>
        <v>-0.69314718055994529</v>
      </c>
      <c r="I94">
        <f t="shared" si="10"/>
        <v>-5.2983173665480363</v>
      </c>
      <c r="J94">
        <f t="shared" si="10"/>
        <v>-7.7406644019172406</v>
      </c>
      <c r="K94">
        <v>1</v>
      </c>
      <c r="L94">
        <f t="shared" si="11"/>
        <v>-1.8246516932302663</v>
      </c>
      <c r="M94">
        <f t="shared" si="14"/>
        <v>2.6009240858796322E-2</v>
      </c>
      <c r="N94">
        <f t="shared" si="12"/>
        <v>-1.856407632041126</v>
      </c>
      <c r="O94">
        <f t="shared" si="15"/>
        <v>3.1755938810859696E-2</v>
      </c>
      <c r="P94">
        <f t="shared" si="16"/>
        <v>5.1214011502853131E-3</v>
      </c>
    </row>
    <row r="95" spans="1:16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 (2)'!M26</f>
        <v>0.15271536112310058</v>
      </c>
      <c r="E95">
        <f t="shared" si="9"/>
        <v>0.15327512291417295</v>
      </c>
      <c r="F95">
        <f t="shared" si="13"/>
        <v>-5.5976179107236623E-4</v>
      </c>
      <c r="G95">
        <v>0</v>
      </c>
      <c r="H95">
        <f t="shared" si="10"/>
        <v>-0.69314718055994529</v>
      </c>
      <c r="I95">
        <f t="shared" si="10"/>
        <v>-5.2983173665480363</v>
      </c>
      <c r="J95">
        <f t="shared" si="10"/>
        <v>-7.7832240163360371</v>
      </c>
      <c r="K95">
        <v>1</v>
      </c>
      <c r="L95">
        <f t="shared" si="11"/>
        <v>-1.8791794750711528</v>
      </c>
      <c r="M95">
        <f t="shared" si="14"/>
        <v>2.3321981522959018E-2</v>
      </c>
      <c r="N95">
        <f t="shared" si="12"/>
        <v>-1.8755207834144576</v>
      </c>
      <c r="O95">
        <f t="shared" si="15"/>
        <v>-3.6586916566951899E-3</v>
      </c>
      <c r="P95">
        <f t="shared" si="16"/>
        <v>-5.5873841759028107E-4</v>
      </c>
    </row>
    <row r="96" spans="1:16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 (2)'!M6</f>
        <v>0.58710903653896707</v>
      </c>
      <c r="E96">
        <f t="shared" si="9"/>
        <v>0.66761858143375308</v>
      </c>
      <c r="F96">
        <f t="shared" si="13"/>
        <v>-8.0509544894786012E-2</v>
      </c>
      <c r="G96">
        <v>0</v>
      </c>
      <c r="H96">
        <f t="shared" si="10"/>
        <v>-0.35667494393873245</v>
      </c>
      <c r="I96">
        <f t="shared" si="10"/>
        <v>-4.9618451299268242</v>
      </c>
      <c r="J96">
        <f t="shared" si="10"/>
        <v>-5.6549923104867688</v>
      </c>
      <c r="K96">
        <v>1</v>
      </c>
      <c r="L96">
        <f t="shared" si="11"/>
        <v>-0.53254472420798837</v>
      </c>
      <c r="M96">
        <f t="shared" si="14"/>
        <v>0.34469702078571418</v>
      </c>
      <c r="N96">
        <f t="shared" si="12"/>
        <v>-0.40403825439762109</v>
      </c>
      <c r="O96">
        <f t="shared" si="15"/>
        <v>-0.12850646981036729</v>
      </c>
      <c r="P96">
        <f t="shared" si="16"/>
        <v>-7.5447309679388591E-2</v>
      </c>
    </row>
    <row r="97" spans="1:16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 (2)'!M7</f>
        <v>0.57255415434514823</v>
      </c>
      <c r="E97">
        <f t="shared" si="9"/>
        <v>0.60395832867562571</v>
      </c>
      <c r="F97">
        <f t="shared" si="13"/>
        <v>-3.1404174330477486E-2</v>
      </c>
      <c r="G97">
        <v>0</v>
      </c>
      <c r="H97">
        <f t="shared" si="10"/>
        <v>-0.35667494393873245</v>
      </c>
      <c r="I97">
        <f t="shared" si="10"/>
        <v>-4.9618451299268242</v>
      </c>
      <c r="J97">
        <f t="shared" si="10"/>
        <v>-5.8781358618009785</v>
      </c>
      <c r="K97">
        <v>1</v>
      </c>
      <c r="L97">
        <f t="shared" si="11"/>
        <v>-0.55764795528473676</v>
      </c>
      <c r="M97">
        <f t="shared" si="14"/>
        <v>0.3278182596578878</v>
      </c>
      <c r="N97">
        <f t="shared" si="12"/>
        <v>-0.50425007568629532</v>
      </c>
      <c r="O97">
        <f t="shared" si="15"/>
        <v>-5.3397879598441444E-2</v>
      </c>
      <c r="P97">
        <f t="shared" si="16"/>
        <v>-3.0573177797309684E-2</v>
      </c>
    </row>
    <row r="98" spans="1:16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 (2)'!M8</f>
        <v>0.53473299714351885</v>
      </c>
      <c r="E98">
        <f t="shared" si="9"/>
        <v>0.55647719105418247</v>
      </c>
      <c r="F98">
        <f t="shared" si="13"/>
        <v>-2.1744193910663623E-2</v>
      </c>
      <c r="G98">
        <v>0</v>
      </c>
      <c r="H98">
        <f t="shared" ref="H98:J129" si="17">LN(A98)</f>
        <v>-0.35667494393873245</v>
      </c>
      <c r="I98">
        <f t="shared" si="17"/>
        <v>-4.9618451299268242</v>
      </c>
      <c r="J98">
        <f t="shared" si="17"/>
        <v>-6.0604574185949334</v>
      </c>
      <c r="K98">
        <v>1</v>
      </c>
      <c r="L98">
        <f t="shared" si="11"/>
        <v>-0.62598772742317033</v>
      </c>
      <c r="M98">
        <f t="shared" si="14"/>
        <v>0.28593937823409055</v>
      </c>
      <c r="N98">
        <f t="shared" si="12"/>
        <v>-0.58612909553205217</v>
      </c>
      <c r="O98">
        <f t="shared" si="15"/>
        <v>-3.9858631891118157E-2</v>
      </c>
      <c r="P98">
        <f t="shared" si="16"/>
        <v>-2.1313725693177854E-2</v>
      </c>
    </row>
    <row r="99" spans="1:16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 (2)'!M9</f>
        <v>0.50184896072774865</v>
      </c>
      <c r="E99">
        <f t="shared" si="9"/>
        <v>0.51925674812194111</v>
      </c>
      <c r="F99">
        <f t="shared" si="13"/>
        <v>-1.7407787394192464E-2</v>
      </c>
      <c r="G99">
        <v>0</v>
      </c>
      <c r="H99">
        <f t="shared" si="17"/>
        <v>-0.35667494393873245</v>
      </c>
      <c r="I99">
        <f t="shared" si="17"/>
        <v>-4.9618451299268242</v>
      </c>
      <c r="J99">
        <f t="shared" si="17"/>
        <v>-6.2146080984221914</v>
      </c>
      <c r="K99">
        <v>1</v>
      </c>
      <c r="L99">
        <f t="shared" si="11"/>
        <v>-0.6894560796067104</v>
      </c>
      <c r="M99">
        <f t="shared" si="14"/>
        <v>0.2518523793835214</v>
      </c>
      <c r="N99">
        <f t="shared" si="12"/>
        <v>-0.65535682040869325</v>
      </c>
      <c r="O99">
        <f t="shared" si="15"/>
        <v>-3.4099259198017151E-2</v>
      </c>
      <c r="P99">
        <f t="shared" si="16"/>
        <v>-1.7112677790111032E-2</v>
      </c>
    </row>
    <row r="100" spans="1:16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 (2)'!M10</f>
        <v>0.47138056119783484</v>
      </c>
      <c r="E100">
        <f t="shared" si="9"/>
        <v>0.4890333441585919</v>
      </c>
      <c r="F100">
        <f t="shared" si="13"/>
        <v>-1.7652782960757063E-2</v>
      </c>
      <c r="G100">
        <v>0</v>
      </c>
      <c r="H100">
        <f t="shared" si="17"/>
        <v>-0.35667494393873245</v>
      </c>
      <c r="I100">
        <f t="shared" si="17"/>
        <v>-4.9618451299268242</v>
      </c>
      <c r="J100">
        <f t="shared" si="17"/>
        <v>-6.3481394910467142</v>
      </c>
      <c r="K100">
        <v>1</v>
      </c>
      <c r="L100">
        <f t="shared" si="11"/>
        <v>-0.75208952565229248</v>
      </c>
      <c r="M100">
        <f t="shared" si="14"/>
        <v>0.2221996334751857</v>
      </c>
      <c r="N100">
        <f t="shared" si="12"/>
        <v>-0.71532460336861448</v>
      </c>
      <c r="O100">
        <f t="shared" si="15"/>
        <v>-3.6764922283678003E-2</v>
      </c>
      <c r="P100">
        <f t="shared" si="16"/>
        <v>-1.7330269698474919E-2</v>
      </c>
    </row>
    <row r="101" spans="1:16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 (2)'!M11</f>
        <v>0.45429954517738003</v>
      </c>
      <c r="E101">
        <f t="shared" si="9"/>
        <v>0.46383799489002225</v>
      </c>
      <c r="F101">
        <f t="shared" si="13"/>
        <v>-9.5384497126422274E-3</v>
      </c>
      <c r="G101">
        <v>0</v>
      </c>
      <c r="H101">
        <f t="shared" si="17"/>
        <v>-0.35667494393873245</v>
      </c>
      <c r="I101">
        <f t="shared" si="17"/>
        <v>-4.9618451299268242</v>
      </c>
      <c r="J101">
        <f t="shared" si="17"/>
        <v>-6.465922526703098</v>
      </c>
      <c r="K101">
        <v>1</v>
      </c>
      <c r="L101">
        <f t="shared" si="11"/>
        <v>-0.78899850736766575</v>
      </c>
      <c r="M101">
        <f t="shared" si="14"/>
        <v>0.20638807674837437</v>
      </c>
      <c r="N101">
        <f t="shared" si="12"/>
        <v>-0.76821993666648325</v>
      </c>
      <c r="O101">
        <f t="shared" si="15"/>
        <v>-2.0778570701182497E-2</v>
      </c>
      <c r="P101">
        <f t="shared" si="16"/>
        <v>-9.4396952189832427E-3</v>
      </c>
    </row>
    <row r="102" spans="1:16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 (2)'!M12</f>
        <v>0.44088536340653617</v>
      </c>
      <c r="E102">
        <f t="shared" si="9"/>
        <v>0.44240194838552843</v>
      </c>
      <c r="F102">
        <f t="shared" si="13"/>
        <v>-1.5165849789922636E-3</v>
      </c>
      <c r="G102">
        <v>0</v>
      </c>
      <c r="H102">
        <f t="shared" si="17"/>
        <v>-0.35667494393873245</v>
      </c>
      <c r="I102">
        <f t="shared" si="17"/>
        <v>-4.9618451299268242</v>
      </c>
      <c r="J102">
        <f t="shared" si="17"/>
        <v>-6.5712830423609239</v>
      </c>
      <c r="K102">
        <v>1</v>
      </c>
      <c r="L102">
        <f t="shared" si="11"/>
        <v>-0.8189703842513032</v>
      </c>
      <c r="M102">
        <f t="shared" si="14"/>
        <v>0.19437990366611346</v>
      </c>
      <c r="N102">
        <f t="shared" si="12"/>
        <v>-0.81553642465728959</v>
      </c>
      <c r="O102">
        <f t="shared" si="15"/>
        <v>-3.4339595940136025E-3</v>
      </c>
      <c r="P102">
        <f t="shared" si="16"/>
        <v>-1.5139825235300486E-3</v>
      </c>
    </row>
    <row r="103" spans="1:16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 (2)'!M13</f>
        <v>0.42573957343085178</v>
      </c>
      <c r="E103">
        <f t="shared" si="9"/>
        <v>0.42386537136498148</v>
      </c>
      <c r="F103">
        <f t="shared" si="13"/>
        <v>1.8742020658703007E-3</v>
      </c>
      <c r="G103">
        <v>0</v>
      </c>
      <c r="H103">
        <f t="shared" si="17"/>
        <v>-0.35667494393873245</v>
      </c>
      <c r="I103">
        <f t="shared" si="17"/>
        <v>-4.9618451299268242</v>
      </c>
      <c r="J103">
        <f t="shared" si="17"/>
        <v>-6.6665932221652495</v>
      </c>
      <c r="K103">
        <v>1</v>
      </c>
      <c r="L103">
        <f t="shared" si="11"/>
        <v>-0.85392744962565303</v>
      </c>
      <c r="M103">
        <f t="shared" si="14"/>
        <v>0.18125418438508364</v>
      </c>
      <c r="N103">
        <f t="shared" si="12"/>
        <v>-0.85833939453605357</v>
      </c>
      <c r="O103">
        <f t="shared" si="15"/>
        <v>4.4119449104005337E-3</v>
      </c>
      <c r="P103">
        <f t="shared" si="16"/>
        <v>1.8783395441543409E-3</v>
      </c>
    </row>
    <row r="104" spans="1:16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 (2)'!M14</f>
        <v>0.41997843669902463</v>
      </c>
      <c r="E104">
        <f t="shared" si="9"/>
        <v>0.40762182068805997</v>
      </c>
      <c r="F104">
        <f t="shared" si="13"/>
        <v>1.2356616010964661E-2</v>
      </c>
      <c r="G104">
        <v>0</v>
      </c>
      <c r="H104">
        <f t="shared" si="17"/>
        <v>-0.35667494393873245</v>
      </c>
      <c r="I104">
        <f t="shared" si="17"/>
        <v>-4.9618451299268242</v>
      </c>
      <c r="J104">
        <f t="shared" si="17"/>
        <v>-6.7536045991548788</v>
      </c>
      <c r="K104">
        <v>1</v>
      </c>
      <c r="L104">
        <f t="shared" si="11"/>
        <v>-0.86755191021552569</v>
      </c>
      <c r="M104">
        <f t="shared" si="14"/>
        <v>0.17638188729215665</v>
      </c>
      <c r="N104">
        <f t="shared" si="12"/>
        <v>-0.89741544450304644</v>
      </c>
      <c r="O104">
        <f t="shared" si="15"/>
        <v>2.9863534287520754E-2</v>
      </c>
      <c r="P104">
        <f t="shared" si="16"/>
        <v>1.2542040444380686E-2</v>
      </c>
    </row>
    <row r="105" spans="1:16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 (2)'!M15</f>
        <v>0.41719765820598548</v>
      </c>
      <c r="E105">
        <f t="shared" si="9"/>
        <v>0.39322947726662233</v>
      </c>
      <c r="F105">
        <f t="shared" si="13"/>
        <v>2.3968180939363148E-2</v>
      </c>
      <c r="G105">
        <v>0</v>
      </c>
      <c r="H105">
        <f t="shared" si="17"/>
        <v>-0.35667494393873245</v>
      </c>
      <c r="I105">
        <f t="shared" si="17"/>
        <v>-4.9618451299268242</v>
      </c>
      <c r="J105">
        <f t="shared" si="17"/>
        <v>-6.8336473068284151</v>
      </c>
      <c r="K105">
        <v>1</v>
      </c>
      <c r="L105">
        <f t="shared" si="11"/>
        <v>-0.87419516899211347</v>
      </c>
      <c r="M105">
        <f t="shared" si="14"/>
        <v>0.17405388601255828</v>
      </c>
      <c r="N105">
        <f t="shared" si="12"/>
        <v>-0.93336192590302858</v>
      </c>
      <c r="O105">
        <f t="shared" si="15"/>
        <v>5.9166756910915108E-2</v>
      </c>
      <c r="P105">
        <f t="shared" si="16"/>
        <v>2.468423242687659E-2</v>
      </c>
    </row>
    <row r="106" spans="1:16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 (2)'!M16</f>
        <v>0.4108757158489173</v>
      </c>
      <c r="E106">
        <f t="shared" si="9"/>
        <v>0.38035769385814433</v>
      </c>
      <c r="F106">
        <f t="shared" si="13"/>
        <v>3.051802199077297E-2</v>
      </c>
      <c r="G106">
        <v>0</v>
      </c>
      <c r="H106">
        <f t="shared" si="17"/>
        <v>-0.35667494393873245</v>
      </c>
      <c r="I106">
        <f t="shared" si="17"/>
        <v>-4.9618451299268242</v>
      </c>
      <c r="J106">
        <f t="shared" si="17"/>
        <v>-6.9077552789821368</v>
      </c>
      <c r="K106">
        <v>1</v>
      </c>
      <c r="L106">
        <f t="shared" si="11"/>
        <v>-0.88946450474452887</v>
      </c>
      <c r="M106">
        <f t="shared" si="14"/>
        <v>0.16881885387436024</v>
      </c>
      <c r="N106">
        <f t="shared" si="12"/>
        <v>-0.96664316937968842</v>
      </c>
      <c r="O106">
        <f t="shared" si="15"/>
        <v>7.7178664635159544E-2</v>
      </c>
      <c r="P106">
        <f t="shared" si="16"/>
        <v>3.1710839080234698E-2</v>
      </c>
    </row>
    <row r="107" spans="1:16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 (2)'!M17</f>
        <v>0.4005452920012012</v>
      </c>
      <c r="E107">
        <f t="shared" si="9"/>
        <v>0.36875335768182937</v>
      </c>
      <c r="F107">
        <f t="shared" si="13"/>
        <v>3.1791934319371828E-2</v>
      </c>
      <c r="G107">
        <v>0</v>
      </c>
      <c r="H107">
        <f t="shared" si="17"/>
        <v>-0.35667494393873245</v>
      </c>
      <c r="I107">
        <f t="shared" si="17"/>
        <v>-4.9618451299268242</v>
      </c>
      <c r="J107">
        <f t="shared" si="17"/>
        <v>-6.9767481504690885</v>
      </c>
      <c r="K107">
        <v>1</v>
      </c>
      <c r="L107">
        <f t="shared" si="11"/>
        <v>-0.91492843022556136</v>
      </c>
      <c r="M107">
        <f t="shared" si="14"/>
        <v>0.16043653094432753</v>
      </c>
      <c r="N107">
        <f t="shared" si="12"/>
        <v>-0.99762726579172067</v>
      </c>
      <c r="O107">
        <f t="shared" si="15"/>
        <v>8.2698835566159312E-2</v>
      </c>
      <c r="P107">
        <f t="shared" si="16"/>
        <v>3.3124629240006608E-2</v>
      </c>
    </row>
    <row r="108" spans="1:16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 (2)'!M18</f>
        <v>0.38673831379635693</v>
      </c>
      <c r="E108">
        <f t="shared" si="9"/>
        <v>0.35821892671911237</v>
      </c>
      <c r="F108">
        <f t="shared" si="13"/>
        <v>2.8519387077244551E-2</v>
      </c>
      <c r="G108">
        <v>0</v>
      </c>
      <c r="H108">
        <f t="shared" si="17"/>
        <v>-0.35667494393873245</v>
      </c>
      <c r="I108">
        <f t="shared" si="17"/>
        <v>-4.9618451299268242</v>
      </c>
      <c r="J108">
        <f t="shared" si="17"/>
        <v>-7.0412866716066596</v>
      </c>
      <c r="K108">
        <v>1</v>
      </c>
      <c r="L108">
        <f t="shared" si="11"/>
        <v>-0.950007006413782</v>
      </c>
      <c r="M108">
        <f t="shared" si="14"/>
        <v>0.14956652335804943</v>
      </c>
      <c r="N108">
        <f t="shared" si="12"/>
        <v>-1.0266109523396096</v>
      </c>
      <c r="O108">
        <f t="shared" si="15"/>
        <v>7.6603945925827643E-2</v>
      </c>
      <c r="P108">
        <f t="shared" si="16"/>
        <v>2.9625680877501889E-2</v>
      </c>
    </row>
    <row r="109" spans="1:16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 (2)'!M19</f>
        <v>0.36957066230073937</v>
      </c>
      <c r="E109">
        <f t="shared" si="9"/>
        <v>0.34859763128260701</v>
      </c>
      <c r="F109">
        <f t="shared" si="13"/>
        <v>2.097303101813236E-2</v>
      </c>
      <c r="G109">
        <v>0</v>
      </c>
      <c r="H109">
        <f t="shared" si="17"/>
        <v>-0.35667494393873245</v>
      </c>
      <c r="I109">
        <f t="shared" si="17"/>
        <v>-4.9618451299268242</v>
      </c>
      <c r="J109">
        <f t="shared" si="17"/>
        <v>-7.101911293423095</v>
      </c>
      <c r="K109">
        <v>1</v>
      </c>
      <c r="L109">
        <f t="shared" si="11"/>
        <v>-0.99541331925705911</v>
      </c>
      <c r="M109">
        <f t="shared" si="14"/>
        <v>0.13658247443340715</v>
      </c>
      <c r="N109">
        <f t="shared" si="12"/>
        <v>-1.0538369408630572</v>
      </c>
      <c r="O109">
        <f t="shared" si="15"/>
        <v>5.8423621605998122E-2</v>
      </c>
      <c r="P109">
        <f t="shared" si="16"/>
        <v>2.1591656530936511E-2</v>
      </c>
    </row>
    <row r="110" spans="1:16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 (2)'!M20</f>
        <v>0.36377868921334572</v>
      </c>
      <c r="E110">
        <f t="shared" si="9"/>
        <v>0.33976323022907251</v>
      </c>
      <c r="F110">
        <f t="shared" si="13"/>
        <v>2.4015458984273208E-2</v>
      </c>
      <c r="G110">
        <v>0</v>
      </c>
      <c r="H110">
        <f t="shared" si="17"/>
        <v>-0.35667494393873245</v>
      </c>
      <c r="I110">
        <f t="shared" si="17"/>
        <v>-4.9618451299268242</v>
      </c>
      <c r="J110">
        <f t="shared" si="17"/>
        <v>-7.1590697072630434</v>
      </c>
      <c r="K110">
        <v>1</v>
      </c>
      <c r="L110">
        <f t="shared" si="11"/>
        <v>-1.0112095929169538</v>
      </c>
      <c r="M110">
        <f t="shared" si="14"/>
        <v>0.13233493472577998</v>
      </c>
      <c r="N110">
        <f t="shared" si="12"/>
        <v>-1.0795062856374784</v>
      </c>
      <c r="O110">
        <f t="shared" si="15"/>
        <v>6.8296692720524632E-2</v>
      </c>
      <c r="P110">
        <f t="shared" si="16"/>
        <v>2.48448813554791E-2</v>
      </c>
    </row>
    <row r="111" spans="1:16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 (2)'!M21</f>
        <v>0.35369740353996748</v>
      </c>
      <c r="E111">
        <f t="shared" si="9"/>
        <v>0.33161275123080414</v>
      </c>
      <c r="F111">
        <f t="shared" si="13"/>
        <v>2.2084652309163344E-2</v>
      </c>
      <c r="G111">
        <v>0</v>
      </c>
      <c r="H111">
        <f t="shared" si="17"/>
        <v>-0.35667494393873245</v>
      </c>
      <c r="I111">
        <f t="shared" si="17"/>
        <v>-4.9618451299268242</v>
      </c>
      <c r="J111">
        <f t="shared" si="17"/>
        <v>-7.2131369285333191</v>
      </c>
      <c r="K111">
        <v>1</v>
      </c>
      <c r="L111">
        <f t="shared" si="11"/>
        <v>-1.0393135236515691</v>
      </c>
      <c r="M111">
        <f t="shared" si="14"/>
        <v>0.12510185327091461</v>
      </c>
      <c r="N111">
        <f t="shared" si="12"/>
        <v>-1.1037874028089201</v>
      </c>
      <c r="O111">
        <f t="shared" si="15"/>
        <v>6.4473879157350922E-2</v>
      </c>
      <c r="P111">
        <f t="shared" si="16"/>
        <v>2.2804243654104647E-2</v>
      </c>
    </row>
    <row r="112" spans="1:16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 (2)'!M22</f>
        <v>0.33410089957753647</v>
      </c>
      <c r="E112">
        <f t="shared" si="9"/>
        <v>0.32406123840446105</v>
      </c>
      <c r="F112">
        <f t="shared" si="13"/>
        <v>1.003966117307542E-2</v>
      </c>
      <c r="G112">
        <v>0</v>
      </c>
      <c r="H112">
        <f t="shared" si="17"/>
        <v>-0.35667494393873245</v>
      </c>
      <c r="I112">
        <f t="shared" si="17"/>
        <v>-4.9618451299268242</v>
      </c>
      <c r="J112">
        <f t="shared" si="17"/>
        <v>-7.2644302229208693</v>
      </c>
      <c r="K112">
        <v>1</v>
      </c>
      <c r="L112">
        <f t="shared" si="11"/>
        <v>-1.0963122370832832</v>
      </c>
      <c r="M112">
        <f t="shared" si="14"/>
        <v>0.11162341109851912</v>
      </c>
      <c r="N112">
        <f t="shared" si="12"/>
        <v>-1.1268227736282839</v>
      </c>
      <c r="O112">
        <f t="shared" si="15"/>
        <v>3.0510536545000688E-2</v>
      </c>
      <c r="P112">
        <f t="shared" si="16"/>
        <v>1.0193597706278031E-2</v>
      </c>
    </row>
    <row r="113" spans="1:16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 (2)'!M23</f>
        <v>0.32435783488346553</v>
      </c>
      <c r="E113">
        <f t="shared" si="9"/>
        <v>0.31703788204856848</v>
      </c>
      <c r="F113">
        <f t="shared" si="13"/>
        <v>7.3199528348970588E-3</v>
      </c>
      <c r="G113">
        <v>0</v>
      </c>
      <c r="H113">
        <f t="shared" si="17"/>
        <v>-0.35667494393873245</v>
      </c>
      <c r="I113">
        <f t="shared" si="17"/>
        <v>-4.9618451299268242</v>
      </c>
      <c r="J113">
        <f t="shared" si="17"/>
        <v>-7.3132203870903014</v>
      </c>
      <c r="K113">
        <v>1</v>
      </c>
      <c r="L113">
        <f t="shared" si="11"/>
        <v>-1.1259079439697854</v>
      </c>
      <c r="M113">
        <f t="shared" si="14"/>
        <v>0.10520800505028949</v>
      </c>
      <c r="N113">
        <f t="shared" si="12"/>
        <v>-1.1487340105141195</v>
      </c>
      <c r="O113">
        <f t="shared" si="15"/>
        <v>2.2826066544334056E-2</v>
      </c>
      <c r="P113">
        <f t="shared" si="16"/>
        <v>7.4038135232261026E-3</v>
      </c>
    </row>
    <row r="114" spans="1:16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 (2)'!M24</f>
        <v>0.32392588117255561</v>
      </c>
      <c r="E114">
        <f t="shared" si="9"/>
        <v>0.31048311984738958</v>
      </c>
      <c r="F114">
        <f t="shared" si="13"/>
        <v>1.3442761325166031E-2</v>
      </c>
      <c r="G114">
        <v>0</v>
      </c>
      <c r="H114">
        <f t="shared" si="17"/>
        <v>-0.35667494393873245</v>
      </c>
      <c r="I114">
        <f t="shared" si="17"/>
        <v>-4.9618451299268242</v>
      </c>
      <c r="J114">
        <f t="shared" si="17"/>
        <v>-7.359740402725194</v>
      </c>
      <c r="K114">
        <v>1</v>
      </c>
      <c r="L114">
        <f t="shared" si="11"/>
        <v>-1.1272405511728825</v>
      </c>
      <c r="M114">
        <f t="shared" si="14"/>
        <v>0.10492797649341662</v>
      </c>
      <c r="N114">
        <f t="shared" si="12"/>
        <v>-1.1696257435070478</v>
      </c>
      <c r="O114">
        <f t="shared" si="15"/>
        <v>4.2385192334165378E-2</v>
      </c>
      <c r="P114">
        <f t="shared" si="16"/>
        <v>1.372966077551277E-2</v>
      </c>
    </row>
    <row r="115" spans="1:16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 (2)'!M25</f>
        <v>0.3087201316166035</v>
      </c>
      <c r="E115">
        <f t="shared" si="9"/>
        <v>0.30434643362978936</v>
      </c>
      <c r="F115">
        <f t="shared" si="13"/>
        <v>4.3736979868141401E-3</v>
      </c>
      <c r="G115">
        <v>0</v>
      </c>
      <c r="H115">
        <f t="shared" si="17"/>
        <v>-0.35667494393873245</v>
      </c>
      <c r="I115">
        <f t="shared" si="17"/>
        <v>-4.9618451299268242</v>
      </c>
      <c r="J115">
        <f t="shared" si="17"/>
        <v>-7.4041921652960285</v>
      </c>
      <c r="K115">
        <v>1</v>
      </c>
      <c r="L115">
        <f t="shared" si="11"/>
        <v>-1.1753201354228455</v>
      </c>
      <c r="M115">
        <f t="shared" si="14"/>
        <v>9.530811966537299E-2</v>
      </c>
      <c r="N115">
        <f t="shared" si="12"/>
        <v>-1.1895886421007091</v>
      </c>
      <c r="O115">
        <f t="shared" si="15"/>
        <v>1.4268506677863613E-2</v>
      </c>
      <c r="P115">
        <f t="shared" si="16"/>
        <v>4.4049752595624403E-3</v>
      </c>
    </row>
    <row r="116" spans="1:16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 (2)'!M26</f>
        <v>0.29725402437201626</v>
      </c>
      <c r="E116">
        <f t="shared" si="9"/>
        <v>0.2985846524747694</v>
      </c>
      <c r="F116">
        <f t="shared" si="13"/>
        <v>-1.3306281027531397E-3</v>
      </c>
      <c r="G116">
        <v>0</v>
      </c>
      <c r="H116">
        <f t="shared" si="17"/>
        <v>-0.35667494393873245</v>
      </c>
      <c r="I116">
        <f t="shared" si="17"/>
        <v>-4.9618451299268242</v>
      </c>
      <c r="J116">
        <f t="shared" si="17"/>
        <v>-7.4467517797148242</v>
      </c>
      <c r="K116">
        <v>1</v>
      </c>
      <c r="L116">
        <f t="shared" si="11"/>
        <v>-1.2131682048249577</v>
      </c>
      <c r="M116">
        <f t="shared" si="14"/>
        <v>8.8359955005359231E-2</v>
      </c>
      <c r="N116">
        <f t="shared" si="12"/>
        <v>-1.2087017934740407</v>
      </c>
      <c r="O116">
        <f t="shared" si="15"/>
        <v>-4.4664113509169656E-3</v>
      </c>
      <c r="P116">
        <f t="shared" si="16"/>
        <v>-1.3276587485609218E-3</v>
      </c>
    </row>
    <row r="117" spans="1:16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 (2)'!N6</f>
        <v>2.8004859637191196E-2</v>
      </c>
      <c r="E117">
        <f t="shared" si="9"/>
        <v>3.7788455979696524E-2</v>
      </c>
      <c r="F117">
        <f t="shared" si="13"/>
        <v>-9.7835963425053282E-3</v>
      </c>
      <c r="G117">
        <v>1</v>
      </c>
      <c r="H117">
        <f t="shared" si="17"/>
        <v>-1.6094379124341003</v>
      </c>
      <c r="I117">
        <f t="shared" si="17"/>
        <v>-5.521460917862246</v>
      </c>
      <c r="J117">
        <f t="shared" si="17"/>
        <v>-7.3132203870903014</v>
      </c>
      <c r="K117">
        <v>0</v>
      </c>
      <c r="L117">
        <f t="shared" si="11"/>
        <v>-3.5753772253953482</v>
      </c>
      <c r="M117">
        <f t="shared" si="14"/>
        <v>7.8427216329878056E-4</v>
      </c>
      <c r="N117">
        <f t="shared" si="12"/>
        <v>-3.2757516203623922</v>
      </c>
      <c r="O117">
        <f t="shared" si="15"/>
        <v>-0.29962560503295599</v>
      </c>
      <c r="P117">
        <f t="shared" si="16"/>
        <v>-8.3909730126564205E-3</v>
      </c>
    </row>
    <row r="118" spans="1:16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 (2)'!N7</f>
        <v>2.6278195241782324E-2</v>
      </c>
      <c r="E118">
        <f t="shared" si="9"/>
        <v>3.6535725345931074E-2</v>
      </c>
      <c r="F118">
        <f t="shared" si="13"/>
        <v>-1.0257530104148749E-2</v>
      </c>
      <c r="G118">
        <v>1</v>
      </c>
      <c r="H118">
        <f t="shared" si="17"/>
        <v>-1.6094379124341003</v>
      </c>
      <c r="I118">
        <f t="shared" si="17"/>
        <v>-5.6167710976665717</v>
      </c>
      <c r="J118">
        <f t="shared" si="17"/>
        <v>-7.3132203870903014</v>
      </c>
      <c r="K118">
        <v>0</v>
      </c>
      <c r="L118">
        <f t="shared" si="11"/>
        <v>-3.6390157619331052</v>
      </c>
      <c r="M118">
        <f t="shared" si="14"/>
        <v>6.9054354516523116E-4</v>
      </c>
      <c r="N118">
        <f t="shared" si="12"/>
        <v>-3.3094647204823291</v>
      </c>
      <c r="O118">
        <f t="shared" si="15"/>
        <v>-0.32955104145077607</v>
      </c>
      <c r="P118">
        <f t="shared" si="16"/>
        <v>-8.6600066093761932E-3</v>
      </c>
    </row>
    <row r="119" spans="1:16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 (2)'!N8</f>
        <v>2.7426065642070049E-2</v>
      </c>
      <c r="E119">
        <f t="shared" si="9"/>
        <v>3.5428369923809801E-2</v>
      </c>
      <c r="F119">
        <f t="shared" si="13"/>
        <v>-8.0023042817397513E-3</v>
      </c>
      <c r="G119">
        <v>1</v>
      </c>
      <c r="H119">
        <f t="shared" si="17"/>
        <v>-1.6094379124341003</v>
      </c>
      <c r="I119">
        <f t="shared" si="17"/>
        <v>-5.7037824746562009</v>
      </c>
      <c r="J119">
        <f t="shared" si="17"/>
        <v>-7.3132203870903014</v>
      </c>
      <c r="K119">
        <v>0</v>
      </c>
      <c r="L119">
        <f t="shared" si="11"/>
        <v>-3.5962614169824847</v>
      </c>
      <c r="M119">
        <f t="shared" si="14"/>
        <v>7.5218907660313519E-4</v>
      </c>
      <c r="N119">
        <f t="shared" si="12"/>
        <v>-3.3402423695230437</v>
      </c>
      <c r="O119">
        <f t="shared" si="15"/>
        <v>-0.25601904745944104</v>
      </c>
      <c r="P119">
        <f t="shared" si="16"/>
        <v>-7.0215952012428777E-3</v>
      </c>
    </row>
    <row r="120" spans="1:16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 (2)'!N9</f>
        <v>1.8987692856941882E-2</v>
      </c>
      <c r="E120">
        <f t="shared" si="9"/>
        <v>3.4439364152194583E-2</v>
      </c>
      <c r="F120">
        <f t="shared" si="13"/>
        <v>-1.5451671295252701E-2</v>
      </c>
      <c r="G120">
        <v>1</v>
      </c>
      <c r="H120">
        <f t="shared" si="17"/>
        <v>-1.6094379124341003</v>
      </c>
      <c r="I120">
        <f t="shared" si="17"/>
        <v>-5.7838251823297373</v>
      </c>
      <c r="J120">
        <f t="shared" si="17"/>
        <v>-7.3132203870903014</v>
      </c>
      <c r="K120">
        <v>0</v>
      </c>
      <c r="L120">
        <f t="shared" si="11"/>
        <v>-3.9639642540641979</v>
      </c>
      <c r="M120">
        <f t="shared" si="14"/>
        <v>3.6053248002956178E-4</v>
      </c>
      <c r="N120">
        <f t="shared" si="12"/>
        <v>-3.3685550620728728</v>
      </c>
      <c r="O120">
        <f t="shared" si="15"/>
        <v>-0.59540919199132514</v>
      </c>
      <c r="P120">
        <f t="shared" si="16"/>
        <v>-1.1305446861731223E-2</v>
      </c>
    </row>
    <row r="121" spans="1:16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 (2)'!N10</f>
        <v>1.6236380287964113E-2</v>
      </c>
      <c r="E121">
        <f t="shared" si="9"/>
        <v>3.3548319004305362E-2</v>
      </c>
      <c r="F121">
        <f t="shared" si="13"/>
        <v>-1.7311938716341249E-2</v>
      </c>
      <c r="G121">
        <v>1</v>
      </c>
      <c r="H121">
        <f t="shared" si="17"/>
        <v>-1.6094379124341003</v>
      </c>
      <c r="I121">
        <f t="shared" si="17"/>
        <v>-5.857933154483459</v>
      </c>
      <c r="J121">
        <f t="shared" si="17"/>
        <v>-7.3132203870903014</v>
      </c>
      <c r="K121">
        <v>0</v>
      </c>
      <c r="L121">
        <f t="shared" si="11"/>
        <v>-4.1205008577641378</v>
      </c>
      <c r="M121">
        <f t="shared" si="14"/>
        <v>2.6362004485538959E-4</v>
      </c>
      <c r="N121">
        <f t="shared" si="12"/>
        <v>-3.3947685210132841</v>
      </c>
      <c r="O121">
        <f t="shared" si="15"/>
        <v>-0.72573233675085369</v>
      </c>
      <c r="P121">
        <f t="shared" si="16"/>
        <v>-1.1783266206759693E-2</v>
      </c>
    </row>
    <row r="122" spans="1:16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 (2)'!N11</f>
        <v>2.0125805841086718E-2</v>
      </c>
      <c r="E122">
        <f t="shared" si="9"/>
        <v>3.2739510200105515E-2</v>
      </c>
      <c r="F122">
        <f t="shared" si="13"/>
        <v>-1.2613704359018797E-2</v>
      </c>
      <c r="G122">
        <v>1</v>
      </c>
      <c r="H122">
        <f t="shared" si="17"/>
        <v>-1.6094379124341003</v>
      </c>
      <c r="I122">
        <f t="shared" si="17"/>
        <v>-5.9269260259704106</v>
      </c>
      <c r="J122">
        <f t="shared" si="17"/>
        <v>-7.3132203870903014</v>
      </c>
      <c r="K122">
        <v>0</v>
      </c>
      <c r="L122">
        <f t="shared" si="11"/>
        <v>-3.9057524146860323</v>
      </c>
      <c r="M122">
        <f t="shared" si="14"/>
        <v>4.0504806075312023E-4</v>
      </c>
      <c r="N122">
        <f t="shared" si="12"/>
        <v>-3.419172667441051</v>
      </c>
      <c r="O122">
        <f t="shared" si="15"/>
        <v>-0.48657974724498132</v>
      </c>
      <c r="P122">
        <f t="shared" si="16"/>
        <v>-9.7928095192575445E-3</v>
      </c>
    </row>
    <row r="123" spans="1:16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 (2)'!N12</f>
        <v>1.7037683197331583E-2</v>
      </c>
      <c r="E123">
        <f t="shared" si="9"/>
        <v>3.2000580944140836E-2</v>
      </c>
      <c r="F123">
        <f t="shared" si="13"/>
        <v>-1.4962897746809253E-2</v>
      </c>
      <c r="G123">
        <v>1</v>
      </c>
      <c r="H123">
        <f t="shared" si="17"/>
        <v>-1.6094379124341003</v>
      </c>
      <c r="I123">
        <f t="shared" si="17"/>
        <v>-5.9914645471079817</v>
      </c>
      <c r="J123">
        <f t="shared" si="17"/>
        <v>-7.3132203870903014</v>
      </c>
      <c r="K123">
        <v>0</v>
      </c>
      <c r="L123">
        <f t="shared" si="11"/>
        <v>-4.0723277294226312</v>
      </c>
      <c r="M123">
        <f t="shared" si="14"/>
        <v>2.9028264873263494E-4</v>
      </c>
      <c r="N123">
        <f t="shared" si="12"/>
        <v>-3.4420012218428004</v>
      </c>
      <c r="O123">
        <f t="shared" si="15"/>
        <v>-0.63032650757983077</v>
      </c>
      <c r="P123">
        <f t="shared" si="16"/>
        <v>-1.0739303347025582E-2</v>
      </c>
    </row>
    <row r="124" spans="1:16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 (2)'!N13</f>
        <v>2.5474781544432928E-2</v>
      </c>
      <c r="E124">
        <f t="shared" si="9"/>
        <v>3.1321661739143206E-2</v>
      </c>
      <c r="F124">
        <f t="shared" si="13"/>
        <v>-5.8468801947102779E-3</v>
      </c>
      <c r="G124">
        <v>1</v>
      </c>
      <c r="H124">
        <f t="shared" si="17"/>
        <v>-1.6094379124341003</v>
      </c>
      <c r="I124">
        <f t="shared" si="17"/>
        <v>-6.0520891689244172</v>
      </c>
      <c r="J124">
        <f t="shared" si="17"/>
        <v>-7.3132203870903014</v>
      </c>
      <c r="K124">
        <v>0</v>
      </c>
      <c r="L124">
        <f t="shared" si="11"/>
        <v>-3.6700662752022488</v>
      </c>
      <c r="M124">
        <f t="shared" si="14"/>
        <v>6.4896449473658051E-4</v>
      </c>
      <c r="N124">
        <f t="shared" si="12"/>
        <v>-3.4634453524616586</v>
      </c>
      <c r="O124">
        <f t="shared" si="15"/>
        <v>-0.20662092274059018</v>
      </c>
      <c r="P124">
        <f t="shared" si="16"/>
        <v>-5.2636228693256886E-3</v>
      </c>
    </row>
    <row r="125" spans="1:16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 (2)'!N14</f>
        <v>1.8278547747389344E-2</v>
      </c>
      <c r="E125">
        <f t="shared" si="9"/>
        <v>3.0694757126803293E-2</v>
      </c>
      <c r="F125">
        <f t="shared" si="13"/>
        <v>-1.2416209379413949E-2</v>
      </c>
      <c r="G125">
        <v>1</v>
      </c>
      <c r="H125">
        <f t="shared" si="17"/>
        <v>-1.6094379124341003</v>
      </c>
      <c r="I125">
        <f t="shared" si="17"/>
        <v>-6.1092475827643655</v>
      </c>
      <c r="J125">
        <f t="shared" si="17"/>
        <v>-7.3132203870903014</v>
      </c>
      <c r="K125">
        <v>0</v>
      </c>
      <c r="L125">
        <f t="shared" si="11"/>
        <v>-4.0020271610032196</v>
      </c>
      <c r="M125">
        <f t="shared" si="14"/>
        <v>3.3410530775359205E-4</v>
      </c>
      <c r="N125">
        <f t="shared" si="12"/>
        <v>-3.4836634166017024</v>
      </c>
      <c r="O125">
        <f t="shared" si="15"/>
        <v>-0.51836374440151722</v>
      </c>
      <c r="P125">
        <f t="shared" si="16"/>
        <v>-9.4749364525586587E-3</v>
      </c>
    </row>
    <row r="126" spans="1:16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 (2)'!N15</f>
        <v>1.8959456089409996E-2</v>
      </c>
      <c r="E126">
        <f t="shared" si="9"/>
        <v>3.0113308422895387E-2</v>
      </c>
      <c r="F126">
        <f t="shared" si="13"/>
        <v>-1.1153852333485391E-2</v>
      </c>
      <c r="G126">
        <v>1</v>
      </c>
      <c r="H126">
        <f t="shared" si="17"/>
        <v>-1.6094379124341003</v>
      </c>
      <c r="I126">
        <f t="shared" si="17"/>
        <v>-6.1633148040346413</v>
      </c>
      <c r="J126">
        <f t="shared" si="17"/>
        <v>-7.3132203870903014</v>
      </c>
      <c r="K126">
        <v>0</v>
      </c>
      <c r="L126">
        <f t="shared" si="11"/>
        <v>-3.9654524698341542</v>
      </c>
      <c r="M126">
        <f t="shared" si="14"/>
        <v>3.5946097520626582E-4</v>
      </c>
      <c r="N126">
        <f t="shared" si="12"/>
        <v>-3.5027880646469982</v>
      </c>
      <c r="O126">
        <f t="shared" si="15"/>
        <v>-0.46266440518715601</v>
      </c>
      <c r="P126">
        <f t="shared" si="16"/>
        <v>-8.7718654742788785E-3</v>
      </c>
    </row>
    <row r="127" spans="1:16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 (2)'!N16</f>
        <v>1.552556247850137E-2</v>
      </c>
      <c r="E127">
        <f t="shared" si="9"/>
        <v>2.9571875547282817E-2</v>
      </c>
      <c r="F127">
        <f t="shared" si="13"/>
        <v>-1.4046313068781447E-2</v>
      </c>
      <c r="G127">
        <v>1</v>
      </c>
      <c r="H127">
        <f t="shared" si="17"/>
        <v>-1.6094379124341003</v>
      </c>
      <c r="I127">
        <f t="shared" si="17"/>
        <v>-6.2146080984221914</v>
      </c>
      <c r="J127">
        <f t="shared" si="17"/>
        <v>-7.3132203870903014</v>
      </c>
      <c r="K127">
        <v>0</v>
      </c>
      <c r="L127">
        <f t="shared" si="11"/>
        <v>-4.1652674213196201</v>
      </c>
      <c r="M127">
        <f t="shared" si="14"/>
        <v>2.410430902738496E-4</v>
      </c>
      <c r="N127">
        <f t="shared" si="12"/>
        <v>-3.5209315197608078</v>
      </c>
      <c r="O127">
        <f t="shared" si="15"/>
        <v>-0.64433590155881237</v>
      </c>
      <c r="P127">
        <f t="shared" si="16"/>
        <v>-1.000367729679285E-2</v>
      </c>
    </row>
    <row r="128" spans="1:16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 (2)'!N17</f>
        <v>2.267707146604098E-2</v>
      </c>
      <c r="E128">
        <f t="shared" si="9"/>
        <v>2.9065901311977078E-2</v>
      </c>
      <c r="F128">
        <f t="shared" si="13"/>
        <v>-6.3888298459360976E-3</v>
      </c>
      <c r="G128">
        <v>1</v>
      </c>
      <c r="H128">
        <f t="shared" si="17"/>
        <v>-1.6094379124341003</v>
      </c>
      <c r="I128">
        <f t="shared" si="17"/>
        <v>-6.2633982625916236</v>
      </c>
      <c r="J128">
        <f t="shared" si="17"/>
        <v>-7.3132203870903014</v>
      </c>
      <c r="K128">
        <v>0</v>
      </c>
      <c r="L128">
        <f t="shared" si="11"/>
        <v>-3.7864009325320835</v>
      </c>
      <c r="M128">
        <f t="shared" si="14"/>
        <v>5.1424957027593004E-4</v>
      </c>
      <c r="N128">
        <f t="shared" si="12"/>
        <v>-3.5381895680919428</v>
      </c>
      <c r="O128">
        <f t="shared" si="15"/>
        <v>-0.24821136444014069</v>
      </c>
      <c r="P128">
        <f t="shared" si="16"/>
        <v>-5.6287068500926133E-3</v>
      </c>
    </row>
    <row r="129" spans="1:16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 (2)'!N18</f>
        <v>1.6196554099625771E-2</v>
      </c>
      <c r="E129">
        <f t="shared" si="9"/>
        <v>2.8591533973764061E-2</v>
      </c>
      <c r="F129">
        <f t="shared" si="13"/>
        <v>-1.239497987413829E-2</v>
      </c>
      <c r="G129">
        <v>1</v>
      </c>
      <c r="H129">
        <f t="shared" si="17"/>
        <v>-1.6094379124341003</v>
      </c>
      <c r="I129">
        <f t="shared" si="17"/>
        <v>-6.3099182782265162</v>
      </c>
      <c r="J129">
        <f t="shared" si="17"/>
        <v>-7.3132203870903014</v>
      </c>
      <c r="K129">
        <v>0</v>
      </c>
      <c r="L129">
        <f t="shared" si="11"/>
        <v>-4.1229567692694014</v>
      </c>
      <c r="M129">
        <f t="shared" si="14"/>
        <v>2.6232836470210439E-4</v>
      </c>
      <c r="N129">
        <f t="shared" si="12"/>
        <v>-3.5546446198807442</v>
      </c>
      <c r="O129">
        <f t="shared" si="15"/>
        <v>-0.56831214938865715</v>
      </c>
      <c r="P129">
        <f t="shared" si="16"/>
        <v>-9.2046984730479887E-3</v>
      </c>
    </row>
    <row r="130" spans="1:16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 (2)'!N19</f>
        <v>2.3197480269058122E-2</v>
      </c>
      <c r="E130">
        <f t="shared" ref="E130:E193" si="18">EXP($S$2*G130+$S$3*LN(A130)+$S$4*LN(B130)+$S$5*LN(C130)+$S$6*K130)</f>
        <v>2.8145491711755545E-2</v>
      </c>
      <c r="F130">
        <f t="shared" si="13"/>
        <v>-4.9480114426974225E-3</v>
      </c>
      <c r="G130">
        <v>1</v>
      </c>
      <c r="H130">
        <f t="shared" ref="H130:J161" si="19">LN(A130)</f>
        <v>-1.6094379124341003</v>
      </c>
      <c r="I130">
        <f t="shared" si="19"/>
        <v>-6.3543700407973507</v>
      </c>
      <c r="J130">
        <f t="shared" si="19"/>
        <v>-7.3132203870903014</v>
      </c>
      <c r="K130">
        <v>0</v>
      </c>
      <c r="L130">
        <f t="shared" ref="L130:L193" si="20">LN(D130)</f>
        <v>-3.7637116153005898</v>
      </c>
      <c r="M130">
        <f t="shared" si="14"/>
        <v>5.381230908333409E-4</v>
      </c>
      <c r="N130">
        <f t="shared" ref="N130:N193" si="21">MMULT(G130:K130,$S$2:$S$6)</f>
        <v>-3.570368089557697</v>
      </c>
      <c r="O130">
        <f t="shared" si="15"/>
        <v>-0.19334352574289282</v>
      </c>
      <c r="P130">
        <f t="shared" si="16"/>
        <v>-4.4850826235708872E-3</v>
      </c>
    </row>
    <row r="131" spans="1:16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 (2)'!N20</f>
        <v>1.7124942375980889E-2</v>
      </c>
      <c r="E131">
        <f t="shared" si="18"/>
        <v>2.7724957769984414E-2</v>
      </c>
      <c r="F131">
        <f t="shared" ref="F131:F194" si="22">D131-E131</f>
        <v>-1.0600015394003525E-2</v>
      </c>
      <c r="G131">
        <v>1</v>
      </c>
      <c r="H131">
        <f t="shared" si="19"/>
        <v>-1.6094379124341003</v>
      </c>
      <c r="I131">
        <f t="shared" si="19"/>
        <v>-6.3969296552161463</v>
      </c>
      <c r="J131">
        <f t="shared" si="19"/>
        <v>-7.3132203870903014</v>
      </c>
      <c r="K131">
        <v>0</v>
      </c>
      <c r="L131">
        <f t="shared" si="20"/>
        <v>-4.0672192597457348</v>
      </c>
      <c r="M131">
        <f t="shared" ref="M131:M194" si="23">D131^2</f>
        <v>2.9326365138066597E-4</v>
      </c>
      <c r="N131">
        <f t="shared" si="21"/>
        <v>-3.5854222689214592</v>
      </c>
      <c r="O131">
        <f t="shared" ref="O131:O194" si="24">L131-N131</f>
        <v>-0.48179699082427563</v>
      </c>
      <c r="P131">
        <f t="shared" ref="P131:P194" si="25">SQRT(M131)*O131</f>
        <v>-8.2507457047867137E-3</v>
      </c>
    </row>
    <row r="132" spans="1:16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 (2)'!N21</f>
        <v>1.9113941873974433E-2</v>
      </c>
      <c r="E132">
        <f t="shared" si="18"/>
        <v>2.7327498363560181E-2</v>
      </c>
      <c r="F132">
        <f t="shared" si="22"/>
        <v>-8.2135564895857473E-3</v>
      </c>
      <c r="G132">
        <v>1</v>
      </c>
      <c r="H132">
        <f t="shared" si="19"/>
        <v>-1.6094379124341003</v>
      </c>
      <c r="I132">
        <f t="shared" si="19"/>
        <v>-6.4377516497364011</v>
      </c>
      <c r="J132">
        <f t="shared" si="19"/>
        <v>-7.3132203870903014</v>
      </c>
      <c r="K132">
        <v>0</v>
      </c>
      <c r="L132">
        <f t="shared" si="20"/>
        <v>-3.9573372691611661</v>
      </c>
      <c r="M132">
        <f t="shared" si="23"/>
        <v>3.6534277396167329E-4</v>
      </c>
      <c r="N132">
        <f t="shared" si="21"/>
        <v>-3.5998618176788146</v>
      </c>
      <c r="O132">
        <f t="shared" si="24"/>
        <v>-0.35747545148235149</v>
      </c>
      <c r="P132">
        <f t="shared" si="25"/>
        <v>-6.8327650010064338E-3</v>
      </c>
    </row>
    <row r="133" spans="1:16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 (2)'!N22</f>
        <v>2.4583949363680871E-2</v>
      </c>
      <c r="E133">
        <f t="shared" si="18"/>
        <v>2.6950997711667563E-2</v>
      </c>
      <c r="F133">
        <f t="shared" si="22"/>
        <v>-2.3670483479866916E-3</v>
      </c>
      <c r="G133">
        <v>1</v>
      </c>
      <c r="H133">
        <f t="shared" si="19"/>
        <v>-1.6094379124341003</v>
      </c>
      <c r="I133">
        <f t="shared" si="19"/>
        <v>-6.4769723628896827</v>
      </c>
      <c r="J133">
        <f t="shared" si="19"/>
        <v>-7.3132203870903014</v>
      </c>
      <c r="K133">
        <v>0</v>
      </c>
      <c r="L133">
        <f t="shared" si="20"/>
        <v>-3.7056615138826907</v>
      </c>
      <c r="M133">
        <f t="shared" si="23"/>
        <v>6.0437056631602512E-4</v>
      </c>
      <c r="N133">
        <f t="shared" si="21"/>
        <v>-3.6137349614712884</v>
      </c>
      <c r="O133">
        <f t="shared" si="24"/>
        <v>-9.1926552411402351E-2</v>
      </c>
      <c r="P133">
        <f t="shared" si="25"/>
        <v>-2.259917709659671E-3</v>
      </c>
    </row>
    <row r="134" spans="1:16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 (2)'!N23</f>
        <v>2.0653343531816411E-2</v>
      </c>
      <c r="E134">
        <f t="shared" si="18"/>
        <v>2.6593606115652903E-2</v>
      </c>
      <c r="F134">
        <f t="shared" si="22"/>
        <v>-5.9402625838364913E-3</v>
      </c>
      <c r="G134">
        <v>1</v>
      </c>
      <c r="H134">
        <f t="shared" si="19"/>
        <v>-1.6094379124341003</v>
      </c>
      <c r="I134">
        <f t="shared" si="19"/>
        <v>-6.5147126908725301</v>
      </c>
      <c r="J134">
        <f t="shared" si="19"/>
        <v>-7.3132203870903014</v>
      </c>
      <c r="K134">
        <v>0</v>
      </c>
      <c r="L134">
        <f t="shared" si="20"/>
        <v>-3.8798780583081367</v>
      </c>
      <c r="M134">
        <f t="shared" si="23"/>
        <v>4.2656059904322278E-4</v>
      </c>
      <c r="N134">
        <f t="shared" si="21"/>
        <v>-3.6270844636803612</v>
      </c>
      <c r="O134">
        <f t="shared" si="24"/>
        <v>-0.25279359462777551</v>
      </c>
      <c r="P134">
        <f t="shared" si="25"/>
        <v>-5.221032952490187E-3</v>
      </c>
    </row>
    <row r="135" spans="1:16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 (2)'!N24</f>
        <v>2.249335325923621E-2</v>
      </c>
      <c r="E135">
        <f t="shared" si="18"/>
        <v>2.6253698085703811E-2</v>
      </c>
      <c r="F135">
        <f t="shared" si="22"/>
        <v>-3.7603448264676015E-3</v>
      </c>
      <c r="G135">
        <v>1</v>
      </c>
      <c r="H135">
        <f t="shared" si="19"/>
        <v>-1.6094379124341003</v>
      </c>
      <c r="I135">
        <f t="shared" si="19"/>
        <v>-6.5510803350434044</v>
      </c>
      <c r="J135">
        <f t="shared" si="19"/>
        <v>-7.3132203870903014</v>
      </c>
      <c r="K135">
        <v>0</v>
      </c>
      <c r="L135">
        <f t="shared" si="20"/>
        <v>-3.7945354241147116</v>
      </c>
      <c r="M135">
        <f t="shared" si="23"/>
        <v>5.0595094084479218E-4</v>
      </c>
      <c r="N135">
        <f t="shared" si="21"/>
        <v>-3.6399484204116996</v>
      </c>
      <c r="O135">
        <f t="shared" si="24"/>
        <v>-0.15458700370301193</v>
      </c>
      <c r="P135">
        <f t="shared" si="25"/>
        <v>-3.4771800835787033E-3</v>
      </c>
    </row>
    <row r="136" spans="1:16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 (2)'!N25</f>
        <v>2.9369742937734554E-2</v>
      </c>
      <c r="E136">
        <f t="shared" si="18"/>
        <v>2.5929838288516475E-2</v>
      </c>
      <c r="F136">
        <f t="shared" si="22"/>
        <v>3.4399046492180792E-3</v>
      </c>
      <c r="G136">
        <v>1</v>
      </c>
      <c r="H136">
        <f t="shared" si="19"/>
        <v>-1.6094379124341003</v>
      </c>
      <c r="I136">
        <f t="shared" si="19"/>
        <v>-6.5861716548546747</v>
      </c>
      <c r="J136">
        <f t="shared" si="19"/>
        <v>-7.3132203870903014</v>
      </c>
      <c r="K136">
        <v>0</v>
      </c>
      <c r="L136">
        <f t="shared" si="20"/>
        <v>-3.5277902863555521</v>
      </c>
      <c r="M136">
        <f t="shared" si="23"/>
        <v>8.6258180022860871E-4</v>
      </c>
      <c r="N136">
        <f t="shared" si="21"/>
        <v>-3.6523609159139312</v>
      </c>
      <c r="O136">
        <f t="shared" si="24"/>
        <v>0.12457062955837905</v>
      </c>
      <c r="P136">
        <f t="shared" si="25"/>
        <v>3.6586073677213507E-3</v>
      </c>
    </row>
    <row r="137" spans="1:16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 (2)'!N26</f>
        <v>2.9115731508512602E-2</v>
      </c>
      <c r="E137">
        <f t="shared" si="18"/>
        <v>2.5620753640654359E-2</v>
      </c>
      <c r="F137">
        <f t="shared" si="22"/>
        <v>3.4949778678582434E-3</v>
      </c>
      <c r="G137">
        <v>1</v>
      </c>
      <c r="H137">
        <f t="shared" si="19"/>
        <v>-1.6094379124341003</v>
      </c>
      <c r="I137">
        <f t="shared" si="19"/>
        <v>-6.620073206530356</v>
      </c>
      <c r="J137">
        <f t="shared" si="19"/>
        <v>-7.3132203870903014</v>
      </c>
      <c r="K137">
        <v>0</v>
      </c>
      <c r="L137">
        <f t="shared" si="20"/>
        <v>-3.5364766492100292</v>
      </c>
      <c r="M137">
        <f t="shared" si="23"/>
        <v>8.4772582127579359E-4</v>
      </c>
      <c r="N137">
        <f t="shared" si="21"/>
        <v>-3.6643525668394665</v>
      </c>
      <c r="O137">
        <f t="shared" si="24"/>
        <v>0.12787591762943729</v>
      </c>
      <c r="P137">
        <f t="shared" si="25"/>
        <v>3.7232008841033694E-3</v>
      </c>
    </row>
    <row r="138" spans="1:16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 (2)'!N6</f>
        <v>0.10826993019013476</v>
      </c>
      <c r="E138">
        <f t="shared" si="18"/>
        <v>0.1145541249971908</v>
      </c>
      <c r="F138">
        <f t="shared" si="22"/>
        <v>-6.2841948070560399E-3</v>
      </c>
      <c r="G138">
        <v>1</v>
      </c>
      <c r="H138">
        <f t="shared" si="19"/>
        <v>-1.0498221244986778</v>
      </c>
      <c r="I138">
        <f t="shared" si="19"/>
        <v>-4.9618451299268242</v>
      </c>
      <c r="J138">
        <f t="shared" si="19"/>
        <v>-6.7536045991548788</v>
      </c>
      <c r="K138">
        <v>0</v>
      </c>
      <c r="L138">
        <f t="shared" si="20"/>
        <v>-2.2231278164352397</v>
      </c>
      <c r="M138">
        <f t="shared" si="23"/>
        <v>1.1722377783376653E-2</v>
      </c>
      <c r="N138">
        <f t="shared" si="21"/>
        <v>-2.1667078602797423</v>
      </c>
      <c r="O138">
        <f t="shared" si="24"/>
        <v>-5.6419956155497442E-2</v>
      </c>
      <c r="P138">
        <f t="shared" si="25"/>
        <v>-6.1085847142861721E-3</v>
      </c>
    </row>
    <row r="139" spans="1:16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 (2)'!N7</f>
        <v>0.10737863011710809</v>
      </c>
      <c r="E139">
        <f t="shared" si="18"/>
        <v>0.11075652443671061</v>
      </c>
      <c r="F139">
        <f t="shared" si="22"/>
        <v>-3.3778943196025174E-3</v>
      </c>
      <c r="G139">
        <v>1</v>
      </c>
      <c r="H139">
        <f t="shared" si="19"/>
        <v>-1.0498221244986778</v>
      </c>
      <c r="I139">
        <f t="shared" si="19"/>
        <v>-5.057155309731149</v>
      </c>
      <c r="J139">
        <f t="shared" si="19"/>
        <v>-6.7536045991548788</v>
      </c>
      <c r="K139">
        <v>0</v>
      </c>
      <c r="L139">
        <f t="shared" si="20"/>
        <v>-2.2313940914065067</v>
      </c>
      <c r="M139">
        <f t="shared" si="23"/>
        <v>1.1530170205826713E-2</v>
      </c>
      <c r="N139">
        <f t="shared" si="21"/>
        <v>-2.2004209603996792</v>
      </c>
      <c r="O139">
        <f t="shared" si="24"/>
        <v>-3.0973131006827526E-2</v>
      </c>
      <c r="P139">
        <f t="shared" si="25"/>
        <v>-3.3258523779508644E-3</v>
      </c>
    </row>
    <row r="140" spans="1:16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 (2)'!N8</f>
        <v>0.10692957080635472</v>
      </c>
      <c r="E140">
        <f t="shared" si="18"/>
        <v>0.10739962275461613</v>
      </c>
      <c r="F140">
        <f t="shared" si="22"/>
        <v>-4.7005194826141294E-4</v>
      </c>
      <c r="G140">
        <v>1</v>
      </c>
      <c r="H140">
        <f t="shared" si="19"/>
        <v>-1.0498221244986778</v>
      </c>
      <c r="I140">
        <f t="shared" si="19"/>
        <v>-5.1441666867207783</v>
      </c>
      <c r="J140">
        <f t="shared" si="19"/>
        <v>-6.7536045991548788</v>
      </c>
      <c r="K140">
        <v>0</v>
      </c>
      <c r="L140">
        <f t="shared" si="20"/>
        <v>-2.2355848780030287</v>
      </c>
      <c r="M140">
        <f t="shared" si="23"/>
        <v>1.1433933112831227E-2</v>
      </c>
      <c r="N140">
        <f t="shared" si="21"/>
        <v>-2.2311986094403933</v>
      </c>
      <c r="O140">
        <f t="shared" si="24"/>
        <v>-4.3862685626354647E-3</v>
      </c>
      <c r="P140">
        <f t="shared" si="25"/>
        <v>-4.6902181484401666E-4</v>
      </c>
    </row>
    <row r="141" spans="1:16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 (2)'!N9</f>
        <v>0.10616756585073449</v>
      </c>
      <c r="E141">
        <f t="shared" si="18"/>
        <v>0.10440149309180521</v>
      </c>
      <c r="F141">
        <f t="shared" si="22"/>
        <v>1.7660727589292741E-3</v>
      </c>
      <c r="G141">
        <v>1</v>
      </c>
      <c r="H141">
        <f t="shared" si="19"/>
        <v>-1.0498221244986778</v>
      </c>
      <c r="I141">
        <f t="shared" si="19"/>
        <v>-5.2242093943943146</v>
      </c>
      <c r="J141">
        <f t="shared" si="19"/>
        <v>-6.7536045991548788</v>
      </c>
      <c r="K141">
        <v>0</v>
      </c>
      <c r="L141">
        <f t="shared" si="20"/>
        <v>-2.2427366231222359</v>
      </c>
      <c r="M141">
        <f t="shared" si="23"/>
        <v>1.1271552038670044E-2</v>
      </c>
      <c r="N141">
        <f t="shared" si="21"/>
        <v>-2.2595113019902224</v>
      </c>
      <c r="O141">
        <f t="shared" si="24"/>
        <v>1.6774678867986559E-2</v>
      </c>
      <c r="P141">
        <f t="shared" si="25"/>
        <v>1.7809268233418872E-3</v>
      </c>
    </row>
    <row r="142" spans="1:16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 (2)'!N10</f>
        <v>0.10360121858503943</v>
      </c>
      <c r="E142">
        <f t="shared" si="18"/>
        <v>0.10170032696571935</v>
      </c>
      <c r="F142">
        <f t="shared" si="22"/>
        <v>1.9008916193200831E-3</v>
      </c>
      <c r="G142">
        <v>1</v>
      </c>
      <c r="H142">
        <f t="shared" si="19"/>
        <v>-1.0498221244986778</v>
      </c>
      <c r="I142">
        <f t="shared" si="19"/>
        <v>-5.2983173665480363</v>
      </c>
      <c r="J142">
        <f t="shared" si="19"/>
        <v>-6.7536045991548788</v>
      </c>
      <c r="K142">
        <v>0</v>
      </c>
      <c r="L142">
        <f t="shared" si="20"/>
        <v>-2.2672061868220754</v>
      </c>
      <c r="M142">
        <f t="shared" si="23"/>
        <v>1.0733212492305119E-2</v>
      </c>
      <c r="N142">
        <f t="shared" si="21"/>
        <v>-2.2857247609306341</v>
      </c>
      <c r="O142">
        <f t="shared" si="24"/>
        <v>1.8518574108558727E-2</v>
      </c>
      <c r="P142">
        <f t="shared" si="25"/>
        <v>1.9185468441040444E-3</v>
      </c>
    </row>
    <row r="143" spans="1:16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 (2)'!N11</f>
        <v>0.10173891861288334</v>
      </c>
      <c r="E143">
        <f t="shared" si="18"/>
        <v>9.9248456878597555E-2</v>
      </c>
      <c r="F143">
        <f t="shared" si="22"/>
        <v>2.4904617342857843E-3</v>
      </c>
      <c r="G143">
        <v>1</v>
      </c>
      <c r="H143">
        <f t="shared" si="19"/>
        <v>-1.0498221244986778</v>
      </c>
      <c r="I143">
        <f t="shared" si="19"/>
        <v>-5.367310238034988</v>
      </c>
      <c r="J143">
        <f t="shared" si="19"/>
        <v>-6.7536045991548788</v>
      </c>
      <c r="K143">
        <v>0</v>
      </c>
      <c r="L143">
        <f t="shared" si="20"/>
        <v>-2.2853453685718281</v>
      </c>
      <c r="M143">
        <f t="shared" si="23"/>
        <v>1.03508075605189E-2</v>
      </c>
      <c r="N143">
        <f t="shared" si="21"/>
        <v>-2.3101289073584006</v>
      </c>
      <c r="O143">
        <f t="shared" si="24"/>
        <v>2.4783538786572468E-2</v>
      </c>
      <c r="P143">
        <f t="shared" si="25"/>
        <v>2.521450435546334E-3</v>
      </c>
    </row>
    <row r="144" spans="1:16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 (2)'!N12</f>
        <v>9.7718998328266277E-2</v>
      </c>
      <c r="E144">
        <f t="shared" si="18"/>
        <v>9.7008423721451853E-2</v>
      </c>
      <c r="F144">
        <f t="shared" si="22"/>
        <v>7.1057460681442364E-4</v>
      </c>
      <c r="G144">
        <v>1</v>
      </c>
      <c r="H144">
        <f t="shared" si="19"/>
        <v>-1.0498221244986778</v>
      </c>
      <c r="I144">
        <f t="shared" si="19"/>
        <v>-5.431848759172559</v>
      </c>
      <c r="J144">
        <f t="shared" si="19"/>
        <v>-6.7536045991548788</v>
      </c>
      <c r="K144">
        <v>0</v>
      </c>
      <c r="L144">
        <f t="shared" si="20"/>
        <v>-2.3256592830722078</v>
      </c>
      <c r="M144">
        <f t="shared" si="23"/>
        <v>9.5490026342797078E-3</v>
      </c>
      <c r="N144">
        <f t="shared" si="21"/>
        <v>-2.3329574617601505</v>
      </c>
      <c r="O144">
        <f t="shared" si="24"/>
        <v>7.2981786879426913E-3</v>
      </c>
      <c r="P144">
        <f t="shared" si="25"/>
        <v>7.1317071100646047E-4</v>
      </c>
    </row>
    <row r="145" spans="1:16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 (2)'!N13</f>
        <v>9.5213760695176217E-2</v>
      </c>
      <c r="E145">
        <f t="shared" si="18"/>
        <v>9.4950308525793239E-2</v>
      </c>
      <c r="F145">
        <f t="shared" si="22"/>
        <v>2.6345216938297722E-4</v>
      </c>
      <c r="G145">
        <v>1</v>
      </c>
      <c r="H145">
        <f t="shared" si="19"/>
        <v>-1.0498221244986778</v>
      </c>
      <c r="I145">
        <f t="shared" si="19"/>
        <v>-5.4924733809889945</v>
      </c>
      <c r="J145">
        <f t="shared" si="19"/>
        <v>-6.7536045991548788</v>
      </c>
      <c r="K145">
        <v>0</v>
      </c>
      <c r="L145">
        <f t="shared" si="20"/>
        <v>-2.3516308025130592</v>
      </c>
      <c r="M145">
        <f t="shared" si="23"/>
        <v>9.065660225718284E-3</v>
      </c>
      <c r="N145">
        <f t="shared" si="21"/>
        <v>-2.3544015923790083</v>
      </c>
      <c r="O145">
        <f t="shared" si="24"/>
        <v>2.7707898659490304E-3</v>
      </c>
      <c r="P145">
        <f t="shared" si="25"/>
        <v>2.6381732323309037E-4</v>
      </c>
    </row>
    <row r="146" spans="1:16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 (2)'!N14</f>
        <v>9.2187161407071644E-2</v>
      </c>
      <c r="E146">
        <f t="shared" si="18"/>
        <v>9.3049873393913574E-2</v>
      </c>
      <c r="F146">
        <f t="shared" si="22"/>
        <v>-8.6271198684192973E-4</v>
      </c>
      <c r="G146">
        <v>1</v>
      </c>
      <c r="H146">
        <f t="shared" si="19"/>
        <v>-1.0498221244986778</v>
      </c>
      <c r="I146">
        <f t="shared" si="19"/>
        <v>-5.5496317948289429</v>
      </c>
      <c r="J146">
        <f t="shared" si="19"/>
        <v>-6.7536045991548788</v>
      </c>
      <c r="K146">
        <v>0</v>
      </c>
      <c r="L146">
        <f t="shared" si="20"/>
        <v>-2.3839344053271865</v>
      </c>
      <c r="M146">
        <f t="shared" si="23"/>
        <v>8.4984727282934793E-3</v>
      </c>
      <c r="N146">
        <f t="shared" si="21"/>
        <v>-2.3746196565190525</v>
      </c>
      <c r="O146">
        <f t="shared" si="24"/>
        <v>-9.314748808133988E-3</v>
      </c>
      <c r="P146">
        <f t="shared" si="25"/>
        <v>-8.5870025184177617E-4</v>
      </c>
    </row>
    <row r="147" spans="1:16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 (2)'!N15</f>
        <v>8.9822475928973189E-2</v>
      </c>
      <c r="E147">
        <f t="shared" si="18"/>
        <v>9.1287235948692022E-2</v>
      </c>
      <c r="F147">
        <f t="shared" si="22"/>
        <v>-1.4647600197188332E-3</v>
      </c>
      <c r="G147">
        <v>1</v>
      </c>
      <c r="H147">
        <f t="shared" si="19"/>
        <v>-1.0498221244986778</v>
      </c>
      <c r="I147">
        <f t="shared" si="19"/>
        <v>-5.6036990160992186</v>
      </c>
      <c r="J147">
        <f t="shared" si="19"/>
        <v>-6.7536045991548788</v>
      </c>
      <c r="K147">
        <v>0</v>
      </c>
      <c r="L147">
        <f t="shared" si="20"/>
        <v>-2.4099200462496353</v>
      </c>
      <c r="M147">
        <f t="shared" si="23"/>
        <v>8.0680771820109687E-3</v>
      </c>
      <c r="N147">
        <f t="shared" si="21"/>
        <v>-2.3937443045643478</v>
      </c>
      <c r="O147">
        <f t="shared" si="24"/>
        <v>-1.6175741685287459E-2</v>
      </c>
      <c r="P147">
        <f t="shared" si="25"/>
        <v>-1.452945168160021E-3</v>
      </c>
    </row>
    <row r="148" spans="1:16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 (2)'!N16</f>
        <v>8.6277345326732688E-2</v>
      </c>
      <c r="E148">
        <f t="shared" si="18"/>
        <v>8.9645904814553187E-2</v>
      </c>
      <c r="F148">
        <f t="shared" si="22"/>
        <v>-3.3685594878204994E-3</v>
      </c>
      <c r="G148">
        <v>1</v>
      </c>
      <c r="H148">
        <f t="shared" si="19"/>
        <v>-1.0498221244986778</v>
      </c>
      <c r="I148">
        <f t="shared" si="19"/>
        <v>-5.6549923104867688</v>
      </c>
      <c r="J148">
        <f t="shared" si="19"/>
        <v>-6.7536045991548788</v>
      </c>
      <c r="K148">
        <v>0</v>
      </c>
      <c r="L148">
        <f t="shared" si="20"/>
        <v>-2.4501882260530659</v>
      </c>
      <c r="M148">
        <f t="shared" si="23"/>
        <v>7.4437803166282832E-3</v>
      </c>
      <c r="N148">
        <f t="shared" si="21"/>
        <v>-2.4118877596781574</v>
      </c>
      <c r="O148">
        <f t="shared" si="24"/>
        <v>-3.8300466374908471E-2</v>
      </c>
      <c r="P148">
        <f t="shared" si="25"/>
        <v>-3.304462563602892E-3</v>
      </c>
    </row>
    <row r="149" spans="1:16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 (2)'!N17</f>
        <v>8.3845825208343008E-2</v>
      </c>
      <c r="E149">
        <f t="shared" si="18"/>
        <v>8.8112065066569989E-2</v>
      </c>
      <c r="F149">
        <f t="shared" si="22"/>
        <v>-4.2662398582269806E-3</v>
      </c>
      <c r="G149">
        <v>1</v>
      </c>
      <c r="H149">
        <f t="shared" si="19"/>
        <v>-1.0498221244986778</v>
      </c>
      <c r="I149">
        <f t="shared" si="19"/>
        <v>-5.7037824746562009</v>
      </c>
      <c r="J149">
        <f t="shared" si="19"/>
        <v>-6.7536045991548788</v>
      </c>
      <c r="K149">
        <v>0</v>
      </c>
      <c r="L149">
        <f t="shared" si="20"/>
        <v>-2.4787755807616896</v>
      </c>
      <c r="M149">
        <f t="shared" si="23"/>
        <v>7.0301224048680078E-3</v>
      </c>
      <c r="N149">
        <f t="shared" si="21"/>
        <v>-2.4291458080092925</v>
      </c>
      <c r="O149">
        <f t="shared" si="24"/>
        <v>-4.9629772752397106E-2</v>
      </c>
      <c r="P149">
        <f t="shared" si="25"/>
        <v>-4.161249251327272E-3</v>
      </c>
    </row>
    <row r="150" spans="1:16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 (2)'!N18</f>
        <v>7.7909313867444971E-2</v>
      </c>
      <c r="E150">
        <f t="shared" si="18"/>
        <v>8.6674040306165989E-2</v>
      </c>
      <c r="F150">
        <f t="shared" si="22"/>
        <v>-8.7647264387210183E-3</v>
      </c>
      <c r="G150">
        <v>1</v>
      </c>
      <c r="H150">
        <f t="shared" si="19"/>
        <v>-1.0498221244986778</v>
      </c>
      <c r="I150">
        <f t="shared" si="19"/>
        <v>-5.7503024902910944</v>
      </c>
      <c r="J150">
        <f t="shared" si="19"/>
        <v>-6.7536045991548788</v>
      </c>
      <c r="K150">
        <v>0</v>
      </c>
      <c r="L150">
        <f t="shared" si="20"/>
        <v>-2.552209771410983</v>
      </c>
      <c r="M150">
        <f t="shared" si="23"/>
        <v>6.069861187296053E-3</v>
      </c>
      <c r="N150">
        <f t="shared" si="21"/>
        <v>-2.4456008597980943</v>
      </c>
      <c r="O150">
        <f t="shared" si="24"/>
        <v>-0.10660891161288877</v>
      </c>
      <c r="P150">
        <f t="shared" si="25"/>
        <v>-8.3058271559152495E-3</v>
      </c>
    </row>
    <row r="151" spans="1:16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 (2)'!N19</f>
        <v>7.5675338677192214E-2</v>
      </c>
      <c r="E151">
        <f t="shared" si="18"/>
        <v>8.532188183047687E-2</v>
      </c>
      <c r="F151">
        <f t="shared" si="22"/>
        <v>-9.6465431532846563E-3</v>
      </c>
      <c r="G151">
        <v>1</v>
      </c>
      <c r="H151">
        <f t="shared" si="19"/>
        <v>-1.0498221244986778</v>
      </c>
      <c r="I151">
        <f t="shared" si="19"/>
        <v>-5.794754252861928</v>
      </c>
      <c r="J151">
        <f t="shared" si="19"/>
        <v>-6.7536045991548788</v>
      </c>
      <c r="K151">
        <v>0</v>
      </c>
      <c r="L151">
        <f t="shared" si="20"/>
        <v>-2.5813029486672274</v>
      </c>
      <c r="M151">
        <f t="shared" si="23"/>
        <v>5.7267568839077434E-3</v>
      </c>
      <c r="N151">
        <f t="shared" si="21"/>
        <v>-2.4613243294750466</v>
      </c>
      <c r="O151">
        <f t="shared" si="24"/>
        <v>-0.11997861919218078</v>
      </c>
      <c r="P151">
        <f t="shared" si="25"/>
        <v>-9.0794226413901547E-3</v>
      </c>
    </row>
    <row r="152" spans="1:16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 (2)'!N20</f>
        <v>7.3947994504199685E-2</v>
      </c>
      <c r="E152">
        <f t="shared" si="18"/>
        <v>8.404705076150977E-2</v>
      </c>
      <c r="F152">
        <f t="shared" si="22"/>
        <v>-1.0099056257310085E-2</v>
      </c>
      <c r="G152">
        <v>1</v>
      </c>
      <c r="H152">
        <f t="shared" si="19"/>
        <v>-1.0498221244986778</v>
      </c>
      <c r="I152">
        <f t="shared" si="19"/>
        <v>-5.8373138672807237</v>
      </c>
      <c r="J152">
        <f t="shared" si="19"/>
        <v>-6.7536045991548788</v>
      </c>
      <c r="K152">
        <v>0</v>
      </c>
      <c r="L152">
        <f t="shared" si="20"/>
        <v>-2.6043932098117373</v>
      </c>
      <c r="M152">
        <f t="shared" si="23"/>
        <v>5.4683058911931468E-3</v>
      </c>
      <c r="N152">
        <f t="shared" si="21"/>
        <v>-2.4763785088388093</v>
      </c>
      <c r="O152">
        <f t="shared" si="24"/>
        <v>-0.128014700972928</v>
      </c>
      <c r="P152">
        <f t="shared" si="25"/>
        <v>-9.4664304040028464E-3</v>
      </c>
    </row>
    <row r="153" spans="1:16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 (2)'!N21</f>
        <v>7.1367817163757133E-2</v>
      </c>
      <c r="E153">
        <f t="shared" si="18"/>
        <v>8.2842169182085243E-2</v>
      </c>
      <c r="F153">
        <f t="shared" si="22"/>
        <v>-1.147435201832811E-2</v>
      </c>
      <c r="G153">
        <v>1</v>
      </c>
      <c r="H153">
        <f t="shared" si="19"/>
        <v>-1.0498221244986778</v>
      </c>
      <c r="I153">
        <f t="shared" si="19"/>
        <v>-5.8781358618009785</v>
      </c>
      <c r="J153">
        <f t="shared" si="19"/>
        <v>-6.7536045991548788</v>
      </c>
      <c r="K153">
        <v>0</v>
      </c>
      <c r="L153">
        <f t="shared" si="20"/>
        <v>-2.6399082512538108</v>
      </c>
      <c r="M153">
        <f t="shared" si="23"/>
        <v>5.0933653267194673E-3</v>
      </c>
      <c r="N153">
        <f t="shared" si="21"/>
        <v>-2.4908180575961647</v>
      </c>
      <c r="O153">
        <f t="shared" si="24"/>
        <v>-0.14909019365764609</v>
      </c>
      <c r="P153">
        <f t="shared" si="25"/>
        <v>-1.0640241681868029E-2</v>
      </c>
    </row>
    <row r="154" spans="1:16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 (2)'!N22</f>
        <v>6.8111895938561068E-2</v>
      </c>
      <c r="E154">
        <f t="shared" si="18"/>
        <v>8.1700823191087291E-2</v>
      </c>
      <c r="F154">
        <f t="shared" si="22"/>
        <v>-1.3588927252526223E-2</v>
      </c>
      <c r="G154">
        <v>1</v>
      </c>
      <c r="H154">
        <f t="shared" si="19"/>
        <v>-1.0498221244986778</v>
      </c>
      <c r="I154">
        <f t="shared" si="19"/>
        <v>-5.91735657495426</v>
      </c>
      <c r="J154">
        <f t="shared" si="19"/>
        <v>-6.7536045991548788</v>
      </c>
      <c r="K154">
        <v>0</v>
      </c>
      <c r="L154">
        <f t="shared" si="20"/>
        <v>-2.6866033976964112</v>
      </c>
      <c r="M154">
        <f t="shared" si="23"/>
        <v>4.6392303683453718E-3</v>
      </c>
      <c r="N154">
        <f t="shared" si="21"/>
        <v>-2.504691201388638</v>
      </c>
      <c r="O154">
        <f t="shared" si="24"/>
        <v>-0.18191219630777322</v>
      </c>
      <c r="P154">
        <f t="shared" si="25"/>
        <v>-1.2390384584870143E-2</v>
      </c>
    </row>
    <row r="155" spans="1:16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 (2)'!N23</f>
        <v>6.5465848846763236E-2</v>
      </c>
      <c r="E155">
        <f t="shared" si="18"/>
        <v>8.0617405504352285E-2</v>
      </c>
      <c r="F155">
        <f t="shared" si="22"/>
        <v>-1.5151556657589049E-2</v>
      </c>
      <c r="G155">
        <v>1</v>
      </c>
      <c r="H155">
        <f t="shared" si="19"/>
        <v>-1.0498221244986778</v>
      </c>
      <c r="I155">
        <f t="shared" si="19"/>
        <v>-5.9550969029371075</v>
      </c>
      <c r="J155">
        <f t="shared" si="19"/>
        <v>-6.7536045991548788</v>
      </c>
      <c r="K155">
        <v>0</v>
      </c>
      <c r="L155">
        <f t="shared" si="20"/>
        <v>-2.7262266639652935</v>
      </c>
      <c r="M155">
        <f t="shared" si="23"/>
        <v>4.2857773652272514E-3</v>
      </c>
      <c r="N155">
        <f t="shared" si="21"/>
        <v>-2.5180407035977113</v>
      </c>
      <c r="O155">
        <f t="shared" si="24"/>
        <v>-0.20818596036758219</v>
      </c>
      <c r="P155">
        <f t="shared" si="25"/>
        <v>-1.3629070613442377E-2</v>
      </c>
    </row>
    <row r="156" spans="1:16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 (2)'!N24</f>
        <v>6.3875454576735005E-2</v>
      </c>
      <c r="E156">
        <f t="shared" si="18"/>
        <v>7.9586988517448748E-2</v>
      </c>
      <c r="F156">
        <f t="shared" si="22"/>
        <v>-1.5711533940713743E-2</v>
      </c>
      <c r="G156">
        <v>1</v>
      </c>
      <c r="H156">
        <f t="shared" si="19"/>
        <v>-1.0498221244986778</v>
      </c>
      <c r="I156">
        <f t="shared" si="19"/>
        <v>-5.9914645471079817</v>
      </c>
      <c r="J156">
        <f t="shared" si="19"/>
        <v>-6.7536045991548788</v>
      </c>
      <c r="K156">
        <v>0</v>
      </c>
      <c r="L156">
        <f t="shared" si="20"/>
        <v>-2.7508201138223787</v>
      </c>
      <c r="M156">
        <f t="shared" si="23"/>
        <v>4.0800736973845373E-3</v>
      </c>
      <c r="N156">
        <f t="shared" si="21"/>
        <v>-2.5309046603290493</v>
      </c>
      <c r="O156">
        <f t="shared" si="24"/>
        <v>-0.21991545349332942</v>
      </c>
      <c r="P156">
        <f t="shared" si="25"/>
        <v>-1.4047199560335243E-2</v>
      </c>
    </row>
    <row r="157" spans="1:16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 (2)'!N25</f>
        <v>6.3939072920573298E-2</v>
      </c>
      <c r="E157">
        <f t="shared" si="18"/>
        <v>7.860522107745338E-2</v>
      </c>
      <c r="F157">
        <f t="shared" si="22"/>
        <v>-1.4666148156880082E-2</v>
      </c>
      <c r="G157">
        <v>1</v>
      </c>
      <c r="H157">
        <f t="shared" si="19"/>
        <v>-1.0498221244986778</v>
      </c>
      <c r="I157">
        <f t="shared" si="19"/>
        <v>-6.026555866919252</v>
      </c>
      <c r="J157">
        <f t="shared" si="19"/>
        <v>-6.7536045991548788</v>
      </c>
      <c r="K157">
        <v>0</v>
      </c>
      <c r="L157">
        <f t="shared" si="20"/>
        <v>-2.7498246346646069</v>
      </c>
      <c r="M157">
        <f t="shared" si="23"/>
        <v>4.0882050459423898E-3</v>
      </c>
      <c r="N157">
        <f t="shared" si="21"/>
        <v>-2.5433171558312813</v>
      </c>
      <c r="O157">
        <f t="shared" si="24"/>
        <v>-0.20650747883332565</v>
      </c>
      <c r="P157">
        <f t="shared" si="25"/>
        <v>-1.3203896747767755E-2</v>
      </c>
    </row>
    <row r="158" spans="1:16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 (2)'!N26</f>
        <v>6.3118981651013775E-2</v>
      </c>
      <c r="E158">
        <f t="shared" si="18"/>
        <v>7.7668243885134852E-2</v>
      </c>
      <c r="F158">
        <f t="shared" si="22"/>
        <v>-1.4549262234121077E-2</v>
      </c>
      <c r="G158">
        <v>1</v>
      </c>
      <c r="H158">
        <f t="shared" si="19"/>
        <v>-1.0498221244986778</v>
      </c>
      <c r="I158">
        <f t="shared" si="19"/>
        <v>-6.0604574185949334</v>
      </c>
      <c r="J158">
        <f t="shared" si="19"/>
        <v>-6.7536045991548788</v>
      </c>
      <c r="K158">
        <v>0</v>
      </c>
      <c r="L158">
        <f t="shared" si="20"/>
        <v>-2.7627337361137374</v>
      </c>
      <c r="M158">
        <f t="shared" si="23"/>
        <v>3.9840058446610135E-3</v>
      </c>
      <c r="N158">
        <f t="shared" si="21"/>
        <v>-2.5553088067568162</v>
      </c>
      <c r="O158">
        <f t="shared" si="24"/>
        <v>-0.20742492935692125</v>
      </c>
      <c r="P158">
        <f t="shared" si="25"/>
        <v>-1.3092450310042341E-2</v>
      </c>
    </row>
    <row r="159" spans="1:16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 (2)'!N6</f>
        <v>0.2081383503781358</v>
      </c>
      <c r="E159">
        <f t="shared" si="18"/>
        <v>0.23227082328927623</v>
      </c>
      <c r="F159">
        <f t="shared" si="22"/>
        <v>-2.4132472911140429E-2</v>
      </c>
      <c r="G159">
        <v>1</v>
      </c>
      <c r="H159">
        <f t="shared" si="19"/>
        <v>-0.69314718055994529</v>
      </c>
      <c r="I159">
        <f t="shared" si="19"/>
        <v>-4.6051701859880909</v>
      </c>
      <c r="J159">
        <f t="shared" si="19"/>
        <v>-6.3969296552161463</v>
      </c>
      <c r="K159">
        <v>0</v>
      </c>
      <c r="L159">
        <f t="shared" si="20"/>
        <v>-1.5695522743436801</v>
      </c>
      <c r="M159">
        <f t="shared" si="23"/>
        <v>4.332157289813162E-2</v>
      </c>
      <c r="N159">
        <f t="shared" si="21"/>
        <v>-1.4598512463653259</v>
      </c>
      <c r="O159">
        <f t="shared" si="24"/>
        <v>-0.10970102797835413</v>
      </c>
      <c r="P159">
        <f t="shared" si="25"/>
        <v>-2.283299099820035E-2</v>
      </c>
    </row>
    <row r="160" spans="1:16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 (2)'!N7</f>
        <v>0.20704835288797357</v>
      </c>
      <c r="E160">
        <f t="shared" si="18"/>
        <v>0.22457077923823757</v>
      </c>
      <c r="F160">
        <f t="shared" si="22"/>
        <v>-1.7522426350263992E-2</v>
      </c>
      <c r="G160">
        <v>1</v>
      </c>
      <c r="H160">
        <f t="shared" si="19"/>
        <v>-0.69314718055994529</v>
      </c>
      <c r="I160">
        <f t="shared" si="19"/>
        <v>-4.7004803657924166</v>
      </c>
      <c r="J160">
        <f t="shared" si="19"/>
        <v>-6.3969296552161463</v>
      </c>
      <c r="K160">
        <v>0</v>
      </c>
      <c r="L160">
        <f t="shared" si="20"/>
        <v>-1.574802924163601</v>
      </c>
      <c r="M160">
        <f t="shared" si="23"/>
        <v>4.2869020433622833E-2</v>
      </c>
      <c r="N160">
        <f t="shared" si="21"/>
        <v>-1.493564346485263</v>
      </c>
      <c r="O160">
        <f t="shared" si="24"/>
        <v>-8.1238577678337975E-2</v>
      </c>
      <c r="P160">
        <f t="shared" si="25"/>
        <v>-1.6820313699261576E-2</v>
      </c>
    </row>
    <row r="161" spans="1:16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 (2)'!N8</f>
        <v>0.20715657706013826</v>
      </c>
      <c r="E161">
        <f t="shared" si="18"/>
        <v>0.21776429961630892</v>
      </c>
      <c r="F161">
        <f t="shared" si="22"/>
        <v>-1.0607722556170651E-2</v>
      </c>
      <c r="G161">
        <v>1</v>
      </c>
      <c r="H161">
        <f t="shared" si="19"/>
        <v>-0.69314718055994529</v>
      </c>
      <c r="I161">
        <f t="shared" si="19"/>
        <v>-4.7874917427820458</v>
      </c>
      <c r="J161">
        <f t="shared" si="19"/>
        <v>-6.3969296552161463</v>
      </c>
      <c r="K161">
        <v>0</v>
      </c>
      <c r="L161">
        <f t="shared" si="20"/>
        <v>-1.5742803607327842</v>
      </c>
      <c r="M161">
        <f t="shared" si="23"/>
        <v>4.2913847419273003E-2</v>
      </c>
      <c r="N161">
        <f t="shared" si="21"/>
        <v>-1.5243419955259776</v>
      </c>
      <c r="O161">
        <f t="shared" si="24"/>
        <v>-4.9938365206806612E-2</v>
      </c>
      <c r="P161">
        <f t="shared" si="25"/>
        <v>-1.0345060800221162E-2</v>
      </c>
    </row>
    <row r="162" spans="1:16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 (2)'!N9</f>
        <v>0.20146589334503989</v>
      </c>
      <c r="E162">
        <f t="shared" si="18"/>
        <v>0.21168526889501307</v>
      </c>
      <c r="F162">
        <f t="shared" si="22"/>
        <v>-1.0219375549973181E-2</v>
      </c>
      <c r="G162">
        <v>1</v>
      </c>
      <c r="H162">
        <f t="shared" ref="H162:J193" si="26">LN(A162)</f>
        <v>-0.69314718055994529</v>
      </c>
      <c r="I162">
        <f t="shared" si="26"/>
        <v>-4.8675344504555822</v>
      </c>
      <c r="J162">
        <f t="shared" si="26"/>
        <v>-6.3969296552161463</v>
      </c>
      <c r="K162">
        <v>0</v>
      </c>
      <c r="L162">
        <f t="shared" si="20"/>
        <v>-1.6021351757184605</v>
      </c>
      <c r="M162">
        <f t="shared" si="23"/>
        <v>4.0588506181314987E-2</v>
      </c>
      <c r="N162">
        <f t="shared" si="21"/>
        <v>-1.5526546880758065</v>
      </c>
      <c r="O162">
        <f t="shared" si="24"/>
        <v>-4.9480487642654003E-2</v>
      </c>
      <c r="P162">
        <f t="shared" si="25"/>
        <v>-9.9686306460754961E-3</v>
      </c>
    </row>
    <row r="163" spans="1:16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 (2)'!N10</f>
        <v>0.19563631897077155</v>
      </c>
      <c r="E163">
        <f t="shared" si="18"/>
        <v>0.20620836372060353</v>
      </c>
      <c r="F163">
        <f t="shared" si="22"/>
        <v>-1.0572044749831977E-2</v>
      </c>
      <c r="G163">
        <v>1</v>
      </c>
      <c r="H163">
        <f t="shared" si="26"/>
        <v>-0.69314718055994529</v>
      </c>
      <c r="I163">
        <f t="shared" si="26"/>
        <v>-4.9416424226093048</v>
      </c>
      <c r="J163">
        <f t="shared" si="26"/>
        <v>-6.3969296552161463</v>
      </c>
      <c r="K163">
        <v>0</v>
      </c>
      <c r="L163">
        <f t="shared" si="20"/>
        <v>-1.6314978588081119</v>
      </c>
      <c r="M163">
        <f t="shared" si="23"/>
        <v>3.827356930043347E-2</v>
      </c>
      <c r="N163">
        <f t="shared" si="21"/>
        <v>-1.5788681470162182</v>
      </c>
      <c r="O163">
        <f t="shared" si="24"/>
        <v>-5.2629711791893685E-2</v>
      </c>
      <c r="P163">
        <f t="shared" si="25"/>
        <v>-1.0296283083458689E-2</v>
      </c>
    </row>
    <row r="164" spans="1:16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 (2)'!N11</f>
        <v>0.19139944069196721</v>
      </c>
      <c r="E164">
        <f t="shared" si="18"/>
        <v>0.20123693310867147</v>
      </c>
      <c r="F164">
        <f t="shared" si="22"/>
        <v>-9.8374924167042577E-3</v>
      </c>
      <c r="G164">
        <v>1</v>
      </c>
      <c r="H164">
        <f t="shared" si="26"/>
        <v>-0.69314718055994529</v>
      </c>
      <c r="I164">
        <f t="shared" si="26"/>
        <v>-5.0106352940962555</v>
      </c>
      <c r="J164">
        <f t="shared" si="26"/>
        <v>-6.3969296552161463</v>
      </c>
      <c r="K164">
        <v>0</v>
      </c>
      <c r="L164">
        <f t="shared" si="20"/>
        <v>-1.6533927221620814</v>
      </c>
      <c r="M164">
        <f t="shared" si="23"/>
        <v>3.6633745897197874E-2</v>
      </c>
      <c r="N164">
        <f t="shared" si="21"/>
        <v>-1.6032722934439847</v>
      </c>
      <c r="O164">
        <f t="shared" si="24"/>
        <v>-5.0120428718096743E-2</v>
      </c>
      <c r="P164">
        <f t="shared" si="25"/>
        <v>-9.5930220238853274E-3</v>
      </c>
    </row>
    <row r="165" spans="1:16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 (2)'!N12</f>
        <v>0.19130619317624709</v>
      </c>
      <c r="E165">
        <f t="shared" si="18"/>
        <v>0.19669502468225497</v>
      </c>
      <c r="F165">
        <f t="shared" si="22"/>
        <v>-5.3888315060078851E-3</v>
      </c>
      <c r="G165">
        <v>1</v>
      </c>
      <c r="H165">
        <f t="shared" si="26"/>
        <v>-0.69314718055994529</v>
      </c>
      <c r="I165">
        <f t="shared" si="26"/>
        <v>-5.0751738152338266</v>
      </c>
      <c r="J165">
        <f t="shared" si="26"/>
        <v>-6.3969296552161463</v>
      </c>
      <c r="K165">
        <v>0</v>
      </c>
      <c r="L165">
        <f t="shared" si="20"/>
        <v>-1.6538800289028937</v>
      </c>
      <c r="M165">
        <f t="shared" si="23"/>
        <v>3.6598059547587568E-2</v>
      </c>
      <c r="N165">
        <f t="shared" si="21"/>
        <v>-1.6261008478457346</v>
      </c>
      <c r="O165">
        <f t="shared" si="24"/>
        <v>-2.7779181057159041E-2</v>
      </c>
      <c r="P165">
        <f t="shared" si="25"/>
        <v>-5.3143293775988112E-3</v>
      </c>
    </row>
    <row r="166" spans="1:16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 (2)'!N13</f>
        <v>0.19575283379203939</v>
      </c>
      <c r="E166">
        <f t="shared" si="18"/>
        <v>0.19252197451115441</v>
      </c>
      <c r="F166">
        <f t="shared" si="22"/>
        <v>3.2308592808849845E-3</v>
      </c>
      <c r="G166">
        <v>1</v>
      </c>
      <c r="H166">
        <f t="shared" si="26"/>
        <v>-0.69314718055994529</v>
      </c>
      <c r="I166">
        <f t="shared" si="26"/>
        <v>-5.1357984370502621</v>
      </c>
      <c r="J166">
        <f t="shared" si="26"/>
        <v>-6.3969296552161463</v>
      </c>
      <c r="K166">
        <v>0</v>
      </c>
      <c r="L166">
        <f t="shared" si="20"/>
        <v>-1.6309024676283241</v>
      </c>
      <c r="M166">
        <f t="shared" si="23"/>
        <v>3.8319171937613798E-2</v>
      </c>
      <c r="N166">
        <f t="shared" si="21"/>
        <v>-1.6475449784645926</v>
      </c>
      <c r="O166">
        <f t="shared" si="24"/>
        <v>1.6642510836268443E-2</v>
      </c>
      <c r="P166">
        <f t="shared" si="25"/>
        <v>3.2578186576142712E-3</v>
      </c>
    </row>
    <row r="167" spans="1:16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 (2)'!N14</f>
        <v>0.18765893159818151</v>
      </c>
      <c r="E167">
        <f t="shared" si="18"/>
        <v>0.1886686376478999</v>
      </c>
      <c r="F167">
        <f t="shared" si="22"/>
        <v>-1.0097060497183952E-3</v>
      </c>
      <c r="G167">
        <v>1</v>
      </c>
      <c r="H167">
        <f t="shared" si="26"/>
        <v>-0.69314718055994529</v>
      </c>
      <c r="I167">
        <f t="shared" si="26"/>
        <v>-5.1929568508902104</v>
      </c>
      <c r="J167">
        <f t="shared" si="26"/>
        <v>-6.3969296552161463</v>
      </c>
      <c r="K167">
        <v>0</v>
      </c>
      <c r="L167">
        <f t="shared" si="20"/>
        <v>-1.6731291574212026</v>
      </c>
      <c r="M167">
        <f t="shared" si="23"/>
        <v>3.5215874608570966E-2</v>
      </c>
      <c r="N167">
        <f t="shared" si="21"/>
        <v>-1.6677630426046364</v>
      </c>
      <c r="O167">
        <f t="shared" si="24"/>
        <v>-5.3661148165662365E-3</v>
      </c>
      <c r="P167">
        <f t="shared" si="25"/>
        <v>-1.0069993733099916E-3</v>
      </c>
    </row>
    <row r="168" spans="1:16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 (2)'!N15</f>
        <v>0.18765857501112329</v>
      </c>
      <c r="E168">
        <f t="shared" si="18"/>
        <v>0.18509470043200157</v>
      </c>
      <c r="F168">
        <f t="shared" si="22"/>
        <v>2.5638745791217166E-3</v>
      </c>
      <c r="G168">
        <v>1</v>
      </c>
      <c r="H168">
        <f t="shared" si="26"/>
        <v>-0.69314718055994529</v>
      </c>
      <c r="I168">
        <f t="shared" si="26"/>
        <v>-5.2470240721604862</v>
      </c>
      <c r="J168">
        <f t="shared" si="26"/>
        <v>-6.3969296552161463</v>
      </c>
      <c r="K168">
        <v>0</v>
      </c>
      <c r="L168">
        <f t="shared" si="20"/>
        <v>-1.6731310576099865</v>
      </c>
      <c r="M168">
        <f t="shared" si="23"/>
        <v>3.5215740775205388E-2</v>
      </c>
      <c r="N168">
        <f t="shared" si="21"/>
        <v>-1.6868876906499322</v>
      </c>
      <c r="O168">
        <f t="shared" si="24"/>
        <v>1.3756633039945676E-2</v>
      </c>
      <c r="P168">
        <f t="shared" si="25"/>
        <v>2.5815501532271425E-3</v>
      </c>
    </row>
    <row r="169" spans="1:16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 (2)'!N16</f>
        <v>0.18095562978455107</v>
      </c>
      <c r="E169">
        <f t="shared" si="18"/>
        <v>0.18176672482373696</v>
      </c>
      <c r="F169">
        <f t="shared" si="22"/>
        <v>-8.1109503918588843E-4</v>
      </c>
      <c r="G169">
        <v>1</v>
      </c>
      <c r="H169">
        <f t="shared" si="26"/>
        <v>-0.69314718055994529</v>
      </c>
      <c r="I169">
        <f t="shared" si="26"/>
        <v>-5.2983173665480363</v>
      </c>
      <c r="J169">
        <f t="shared" si="26"/>
        <v>-6.3969296552161463</v>
      </c>
      <c r="K169">
        <v>0</v>
      </c>
      <c r="L169">
        <f t="shared" si="20"/>
        <v>-1.7095034170797363</v>
      </c>
      <c r="M169">
        <f t="shared" si="23"/>
        <v>3.2744939950723508E-2</v>
      </c>
      <c r="N169">
        <f t="shared" si="21"/>
        <v>-1.7050311457637417</v>
      </c>
      <c r="O169">
        <f t="shared" si="24"/>
        <v>-4.4722713159945915E-3</v>
      </c>
      <c r="P169">
        <f t="shared" si="25"/>
        <v>-8.092826725531843E-4</v>
      </c>
    </row>
    <row r="170" spans="1:16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 (2)'!N17</f>
        <v>0.1830477260550285</v>
      </c>
      <c r="E170">
        <f t="shared" si="18"/>
        <v>0.17865669957526503</v>
      </c>
      <c r="F170">
        <f t="shared" si="22"/>
        <v>4.3910264797634713E-3</v>
      </c>
      <c r="G170">
        <v>1</v>
      </c>
      <c r="H170">
        <f t="shared" si="26"/>
        <v>-0.69314718055994529</v>
      </c>
      <c r="I170">
        <f t="shared" si="26"/>
        <v>-5.3471075307174685</v>
      </c>
      <c r="J170">
        <f t="shared" si="26"/>
        <v>-6.3969296552161463</v>
      </c>
      <c r="K170">
        <v>0</v>
      </c>
      <c r="L170">
        <f t="shared" si="20"/>
        <v>-1.6980083620277231</v>
      </c>
      <c r="M170">
        <f t="shared" si="23"/>
        <v>3.350647001391676E-2</v>
      </c>
      <c r="N170">
        <f t="shared" si="21"/>
        <v>-1.7222891940948768</v>
      </c>
      <c r="O170">
        <f t="shared" si="24"/>
        <v>2.4280832067153701E-2</v>
      </c>
      <c r="P170">
        <f t="shared" si="25"/>
        <v>4.4445510966165018E-3</v>
      </c>
    </row>
    <row r="171" spans="1:16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 (2)'!N18</f>
        <v>0.16837407946320757</v>
      </c>
      <c r="E171">
        <f t="shared" si="18"/>
        <v>0.17574094953119118</v>
      </c>
      <c r="F171">
        <f t="shared" si="22"/>
        <v>-7.3668700679836163E-3</v>
      </c>
      <c r="G171">
        <v>1</v>
      </c>
      <c r="H171">
        <f t="shared" si="26"/>
        <v>-0.69314718055994529</v>
      </c>
      <c r="I171">
        <f t="shared" si="26"/>
        <v>-5.393627546352362</v>
      </c>
      <c r="J171">
        <f t="shared" si="26"/>
        <v>-6.3969296552161463</v>
      </c>
      <c r="K171">
        <v>0</v>
      </c>
      <c r="L171">
        <f t="shared" si="20"/>
        <v>-1.7815671114486917</v>
      </c>
      <c r="M171">
        <f t="shared" si="23"/>
        <v>2.8349830635082535E-2</v>
      </c>
      <c r="N171">
        <f t="shared" si="21"/>
        <v>-1.7387442458836786</v>
      </c>
      <c r="O171">
        <f t="shared" si="24"/>
        <v>-4.2822865565013135E-2</v>
      </c>
      <c r="P171">
        <f t="shared" si="25"/>
        <v>-7.2102605694857767E-3</v>
      </c>
    </row>
    <row r="172" spans="1:16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 (2)'!N19</f>
        <v>0.16198698122343869</v>
      </c>
      <c r="E172">
        <f t="shared" si="18"/>
        <v>0.17299930262521043</v>
      </c>
      <c r="F172">
        <f t="shared" si="22"/>
        <v>-1.1012321401771746E-2</v>
      </c>
      <c r="G172">
        <v>1</v>
      </c>
      <c r="H172">
        <f t="shared" si="26"/>
        <v>-0.69314718055994529</v>
      </c>
      <c r="I172">
        <f t="shared" si="26"/>
        <v>-5.4380793089231956</v>
      </c>
      <c r="J172">
        <f t="shared" si="26"/>
        <v>-6.3969296552161463</v>
      </c>
      <c r="K172">
        <v>0</v>
      </c>
      <c r="L172">
        <f t="shared" si="20"/>
        <v>-1.8202393097972971</v>
      </c>
      <c r="M172">
        <f t="shared" si="23"/>
        <v>2.6239782085882679E-2</v>
      </c>
      <c r="N172">
        <f t="shared" si="21"/>
        <v>-1.7544677155606307</v>
      </c>
      <c r="O172">
        <f t="shared" si="24"/>
        <v>-6.5771594236666342E-2</v>
      </c>
      <c r="P172">
        <f t="shared" si="25"/>
        <v>-1.0654142000650499E-2</v>
      </c>
    </row>
    <row r="173" spans="1:16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 (2)'!N20</f>
        <v>0.17212332493991916</v>
      </c>
      <c r="E173">
        <f t="shared" si="18"/>
        <v>0.17041444536275044</v>
      </c>
      <c r="F173">
        <f t="shared" si="22"/>
        <v>1.708879577168726E-3</v>
      </c>
      <c r="G173">
        <v>1</v>
      </c>
      <c r="H173">
        <f t="shared" si="26"/>
        <v>-0.69314718055994529</v>
      </c>
      <c r="I173">
        <f t="shared" si="26"/>
        <v>-5.4806389233419912</v>
      </c>
      <c r="J173">
        <f t="shared" si="26"/>
        <v>-6.3969296552161463</v>
      </c>
      <c r="K173">
        <v>0</v>
      </c>
      <c r="L173">
        <f t="shared" si="20"/>
        <v>-1.7595440536296518</v>
      </c>
      <c r="M173">
        <f t="shared" si="23"/>
        <v>2.9626438988372999E-2</v>
      </c>
      <c r="N173">
        <f t="shared" si="21"/>
        <v>-1.7695218949243934</v>
      </c>
      <c r="O173">
        <f t="shared" si="24"/>
        <v>9.9778412947415518E-3</v>
      </c>
      <c r="P173">
        <f t="shared" si="25"/>
        <v>1.717419219373744E-3</v>
      </c>
    </row>
    <row r="174" spans="1:16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 (2)'!N21</f>
        <v>0.16236282398278468</v>
      </c>
      <c r="E174">
        <f t="shared" si="18"/>
        <v>0.16797141822229716</v>
      </c>
      <c r="F174">
        <f t="shared" si="22"/>
        <v>-5.6085942395124877E-3</v>
      </c>
      <c r="G174">
        <v>1</v>
      </c>
      <c r="H174">
        <f t="shared" si="26"/>
        <v>-0.69314718055994529</v>
      </c>
      <c r="I174">
        <f t="shared" si="26"/>
        <v>-5.521460917862246</v>
      </c>
      <c r="J174">
        <f t="shared" si="26"/>
        <v>-6.3969296552161463</v>
      </c>
      <c r="K174">
        <v>0</v>
      </c>
      <c r="L174">
        <f t="shared" si="20"/>
        <v>-1.8179217938220726</v>
      </c>
      <c r="M174">
        <f t="shared" si="23"/>
        <v>2.6361686611664718E-2</v>
      </c>
      <c r="N174">
        <f t="shared" si="21"/>
        <v>-1.7839614436817486</v>
      </c>
      <c r="O174">
        <f t="shared" si="24"/>
        <v>-3.3960350140324058E-2</v>
      </c>
      <c r="P174">
        <f t="shared" si="25"/>
        <v>-5.5138983522271716E-3</v>
      </c>
    </row>
    <row r="175" spans="1:16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 (2)'!N22</f>
        <v>0.16054735012270832</v>
      </c>
      <c r="E175">
        <f t="shared" si="18"/>
        <v>0.16565721632870745</v>
      </c>
      <c r="F175">
        <f t="shared" si="22"/>
        <v>-5.1098662059991251E-3</v>
      </c>
      <c r="G175">
        <v>1</v>
      </c>
      <c r="H175">
        <f t="shared" si="26"/>
        <v>-0.69314718055994529</v>
      </c>
      <c r="I175">
        <f t="shared" si="26"/>
        <v>-5.5606816310155276</v>
      </c>
      <c r="J175">
        <f t="shared" si="26"/>
        <v>-6.3969296552161463</v>
      </c>
      <c r="K175">
        <v>0</v>
      </c>
      <c r="L175">
        <f t="shared" si="20"/>
        <v>-1.8291663635799684</v>
      </c>
      <c r="M175">
        <f t="shared" si="23"/>
        <v>2.5775451631423491E-2</v>
      </c>
      <c r="N175">
        <f t="shared" si="21"/>
        <v>-1.7978345874742221</v>
      </c>
      <c r="O175">
        <f t="shared" si="24"/>
        <v>-3.1331776105746334E-2</v>
      </c>
      <c r="P175">
        <f t="shared" si="25"/>
        <v>-5.0302336284155629E-3</v>
      </c>
    </row>
    <row r="176" spans="1:16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 (2)'!N23</f>
        <v>0.16028106873699516</v>
      </c>
      <c r="E176">
        <f t="shared" si="18"/>
        <v>0.16346047030956348</v>
      </c>
      <c r="F176">
        <f t="shared" si="22"/>
        <v>-3.1794015725683245E-3</v>
      </c>
      <c r="G176">
        <v>1</v>
      </c>
      <c r="H176">
        <f t="shared" si="26"/>
        <v>-0.69314718055994529</v>
      </c>
      <c r="I176">
        <f t="shared" si="26"/>
        <v>-5.598421958998375</v>
      </c>
      <c r="J176">
        <f t="shared" si="26"/>
        <v>-6.3969296552161463</v>
      </c>
      <c r="K176">
        <v>0</v>
      </c>
      <c r="L176">
        <f t="shared" si="20"/>
        <v>-1.8308263252990944</v>
      </c>
      <c r="M176">
        <f t="shared" si="23"/>
        <v>2.5690020995473368E-2</v>
      </c>
      <c r="N176">
        <f t="shared" si="21"/>
        <v>-1.8111840896832951</v>
      </c>
      <c r="O176">
        <f t="shared" si="24"/>
        <v>-1.9642235615799253E-2</v>
      </c>
      <c r="P176">
        <f t="shared" si="25"/>
        <v>-3.1482785168841744E-3</v>
      </c>
    </row>
    <row r="177" spans="1:16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 (2)'!N24</f>
        <v>0.14868253978835294</v>
      </c>
      <c r="E177">
        <f t="shared" si="18"/>
        <v>0.16137118891629007</v>
      </c>
      <c r="F177">
        <f t="shared" si="22"/>
        <v>-1.2688649127937129E-2</v>
      </c>
      <c r="G177">
        <v>1</v>
      </c>
      <c r="H177">
        <f t="shared" si="26"/>
        <v>-0.69314718055994529</v>
      </c>
      <c r="I177">
        <f t="shared" si="26"/>
        <v>-5.6347896031692493</v>
      </c>
      <c r="J177">
        <f t="shared" si="26"/>
        <v>-6.3969296552161463</v>
      </c>
      <c r="K177">
        <v>0</v>
      </c>
      <c r="L177">
        <f t="shared" si="20"/>
        <v>-1.9059418514528668</v>
      </c>
      <c r="M177">
        <f t="shared" si="23"/>
        <v>2.2106497637915154E-2</v>
      </c>
      <c r="N177">
        <f t="shared" si="21"/>
        <v>-1.8240480464146336</v>
      </c>
      <c r="O177">
        <f t="shared" si="24"/>
        <v>-8.1893805038233181E-2</v>
      </c>
      <c r="P177">
        <f t="shared" si="25"/>
        <v>-1.2176178926016723E-2</v>
      </c>
    </row>
    <row r="178" spans="1:16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 (2)'!N25</f>
        <v>0.13606024939560971</v>
      </c>
      <c r="E178">
        <f t="shared" si="18"/>
        <v>0.15938054971781584</v>
      </c>
      <c r="F178">
        <f t="shared" si="22"/>
        <v>-2.3320300322206139E-2</v>
      </c>
      <c r="G178">
        <v>1</v>
      </c>
      <c r="H178">
        <f t="shared" si="26"/>
        <v>-0.69314718055994529</v>
      </c>
      <c r="I178">
        <f t="shared" si="26"/>
        <v>-5.6698809229805196</v>
      </c>
      <c r="J178">
        <f t="shared" si="26"/>
        <v>-6.3969296552161463</v>
      </c>
      <c r="K178">
        <v>0</v>
      </c>
      <c r="L178">
        <f t="shared" si="20"/>
        <v>-1.9946574810843232</v>
      </c>
      <c r="M178">
        <f t="shared" si="23"/>
        <v>1.851239146559551E-2</v>
      </c>
      <c r="N178">
        <f t="shared" si="21"/>
        <v>-1.8364605419168654</v>
      </c>
      <c r="O178">
        <f t="shared" si="24"/>
        <v>-0.15819693916745781</v>
      </c>
      <c r="P178">
        <f t="shared" si="25"/>
        <v>-2.1524314996746407E-2</v>
      </c>
    </row>
    <row r="179" spans="1:16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 (2)'!N26</f>
        <v>0.11738123867252272</v>
      </c>
      <c r="E179">
        <f t="shared" si="18"/>
        <v>0.15748072756939094</v>
      </c>
      <c r="F179">
        <f t="shared" si="22"/>
        <v>-4.0099488896868221E-2</v>
      </c>
      <c r="G179">
        <v>1</v>
      </c>
      <c r="H179">
        <f t="shared" si="26"/>
        <v>-0.69314718055994529</v>
      </c>
      <c r="I179">
        <f t="shared" si="26"/>
        <v>-5.7037824746562009</v>
      </c>
      <c r="J179">
        <f t="shared" si="26"/>
        <v>-6.3969296552161463</v>
      </c>
      <c r="K179">
        <v>0</v>
      </c>
      <c r="L179">
        <f t="shared" si="20"/>
        <v>-2.1423281912366212</v>
      </c>
      <c r="M179">
        <f t="shared" si="23"/>
        <v>1.3778355192295743E-2</v>
      </c>
      <c r="N179">
        <f t="shared" si="21"/>
        <v>-1.8484521928424003</v>
      </c>
      <c r="O179">
        <f t="shared" si="24"/>
        <v>-0.29387599839422096</v>
      </c>
      <c r="P179">
        <f t="shared" si="25"/>
        <v>-3.4495528707637953E-2</v>
      </c>
    </row>
    <row r="180" spans="1:16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 (2)'!N6</f>
        <v>0.43333779828219487</v>
      </c>
      <c r="E180">
        <f t="shared" si="18"/>
        <v>0.45247070583457538</v>
      </c>
      <c r="F180">
        <f t="shared" si="22"/>
        <v>-1.9132907552380507E-2</v>
      </c>
      <c r="G180">
        <v>1</v>
      </c>
      <c r="H180">
        <f t="shared" si="26"/>
        <v>-0.35667494393873245</v>
      </c>
      <c r="I180">
        <f t="shared" si="26"/>
        <v>-4.2686979493668789</v>
      </c>
      <c r="J180">
        <f t="shared" si="26"/>
        <v>-6.0604574185949334</v>
      </c>
      <c r="K180">
        <v>0</v>
      </c>
      <c r="L180">
        <f t="shared" si="20"/>
        <v>-0.83623772052555967</v>
      </c>
      <c r="M180">
        <f t="shared" si="23"/>
        <v>0.1877816474200602</v>
      </c>
      <c r="N180">
        <f t="shared" si="21"/>
        <v>-0.79303225642490882</v>
      </c>
      <c r="O180">
        <f t="shared" si="24"/>
        <v>-4.3205464100650848E-2</v>
      </c>
      <c r="P180">
        <f t="shared" si="25"/>
        <v>-1.8722560687136448E-2</v>
      </c>
    </row>
    <row r="181" spans="1:16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 (2)'!N7</f>
        <v>0.43114645917313682</v>
      </c>
      <c r="E181">
        <f t="shared" si="18"/>
        <v>0.43747078325544186</v>
      </c>
      <c r="F181">
        <f t="shared" si="22"/>
        <v>-6.3243240823050439E-3</v>
      </c>
      <c r="G181">
        <v>1</v>
      </c>
      <c r="H181">
        <f t="shared" si="26"/>
        <v>-0.35667494393873245</v>
      </c>
      <c r="I181">
        <f t="shared" si="26"/>
        <v>-4.3640081291712036</v>
      </c>
      <c r="J181">
        <f t="shared" si="26"/>
        <v>-6.0604574185949334</v>
      </c>
      <c r="K181">
        <v>0</v>
      </c>
      <c r="L181">
        <f t="shared" si="20"/>
        <v>-0.84130743413489439</v>
      </c>
      <c r="M181">
        <f t="shared" si="23"/>
        <v>0.18588726925753332</v>
      </c>
      <c r="N181">
        <f t="shared" si="21"/>
        <v>-0.82674535654484549</v>
      </c>
      <c r="O181">
        <f t="shared" si="24"/>
        <v>-1.4562077590048905E-2</v>
      </c>
      <c r="P181">
        <f t="shared" si="25"/>
        <v>-6.2783881911540711E-3</v>
      </c>
    </row>
    <row r="182" spans="1:16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 (2)'!N8</f>
        <v>0.41190922322635221</v>
      </c>
      <c r="E182">
        <f t="shared" si="18"/>
        <v>0.42421155166031743</v>
      </c>
      <c r="F182">
        <f t="shared" si="22"/>
        <v>-1.2302328433965226E-2</v>
      </c>
      <c r="G182">
        <v>1</v>
      </c>
      <c r="H182">
        <f t="shared" si="26"/>
        <v>-0.35667494393873245</v>
      </c>
      <c r="I182">
        <f t="shared" si="26"/>
        <v>-4.4510195061608329</v>
      </c>
      <c r="J182">
        <f t="shared" si="26"/>
        <v>-6.0604574185949334</v>
      </c>
      <c r="K182">
        <v>0</v>
      </c>
      <c r="L182">
        <f t="shared" si="20"/>
        <v>-0.88695228588413955</v>
      </c>
      <c r="M182">
        <f t="shared" si="23"/>
        <v>0.16966920817893685</v>
      </c>
      <c r="N182">
        <f t="shared" si="21"/>
        <v>-0.85752300558556027</v>
      </c>
      <c r="O182">
        <f t="shared" si="24"/>
        <v>-2.9429280298579275E-2</v>
      </c>
      <c r="P182">
        <f t="shared" si="25"/>
        <v>-1.212219198789838E-2</v>
      </c>
    </row>
    <row r="183" spans="1:16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 (2)'!N9</f>
        <v>0.38856659152856804</v>
      </c>
      <c r="E183">
        <f t="shared" si="18"/>
        <v>0.41236941289186285</v>
      </c>
      <c r="F183">
        <f t="shared" si="22"/>
        <v>-2.3802821363294813E-2</v>
      </c>
      <c r="G183">
        <v>1</v>
      </c>
      <c r="H183">
        <f t="shared" si="26"/>
        <v>-0.35667494393873245</v>
      </c>
      <c r="I183">
        <f t="shared" si="26"/>
        <v>-4.5310622138343692</v>
      </c>
      <c r="J183">
        <f t="shared" si="26"/>
        <v>-6.0604574185949334</v>
      </c>
      <c r="K183">
        <v>0</v>
      </c>
      <c r="L183">
        <f t="shared" si="20"/>
        <v>-0.94529071709695534</v>
      </c>
      <c r="M183">
        <f t="shared" si="23"/>
        <v>0.15098399605212903</v>
      </c>
      <c r="N183">
        <f t="shared" si="21"/>
        <v>-0.8858356981353892</v>
      </c>
      <c r="O183">
        <f t="shared" si="24"/>
        <v>-5.9455018961566131E-2</v>
      </c>
      <c r="P183">
        <f t="shared" si="25"/>
        <v>-2.3102234067162133E-2</v>
      </c>
    </row>
    <row r="184" spans="1:16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 (2)'!N10</f>
        <v>0.39464269960653769</v>
      </c>
      <c r="E184">
        <f t="shared" si="18"/>
        <v>0.40170023320342757</v>
      </c>
      <c r="F184">
        <f t="shared" si="22"/>
        <v>-7.0575335968898756E-3</v>
      </c>
      <c r="G184">
        <v>1</v>
      </c>
      <c r="H184">
        <f t="shared" si="26"/>
        <v>-0.35667494393873245</v>
      </c>
      <c r="I184">
        <f t="shared" si="26"/>
        <v>-4.6051701859880909</v>
      </c>
      <c r="J184">
        <f t="shared" si="26"/>
        <v>-6.0604574185949334</v>
      </c>
      <c r="K184">
        <v>0</v>
      </c>
      <c r="L184">
        <f t="shared" si="20"/>
        <v>-0.92977448139857555</v>
      </c>
      <c r="M184">
        <f t="shared" si="23"/>
        <v>0.15574286035273593</v>
      </c>
      <c r="N184">
        <f t="shared" si="21"/>
        <v>-0.91204915707580048</v>
      </c>
      <c r="O184">
        <f t="shared" si="24"/>
        <v>-1.7725324322775071E-2</v>
      </c>
      <c r="P184">
        <f t="shared" si="25"/>
        <v>-6.9951698421413782E-3</v>
      </c>
    </row>
    <row r="185" spans="1:16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 (2)'!N11</f>
        <v>0.39120248809704145</v>
      </c>
      <c r="E185">
        <f t="shared" si="18"/>
        <v>0.39201573350547342</v>
      </c>
      <c r="F185">
        <f t="shared" si="22"/>
        <v>-8.132454084319729E-4</v>
      </c>
      <c r="G185">
        <v>1</v>
      </c>
      <c r="H185">
        <f t="shared" si="26"/>
        <v>-0.35667494393873245</v>
      </c>
      <c r="I185">
        <f t="shared" si="26"/>
        <v>-4.6741630574750426</v>
      </c>
      <c r="J185">
        <f t="shared" si="26"/>
        <v>-6.0604574185949334</v>
      </c>
      <c r="K185">
        <v>0</v>
      </c>
      <c r="L185">
        <f t="shared" si="20"/>
        <v>-0.93852998067543925</v>
      </c>
      <c r="M185">
        <f t="shared" si="23"/>
        <v>0.15303938669331585</v>
      </c>
      <c r="N185">
        <f t="shared" si="21"/>
        <v>-0.93645330350356737</v>
      </c>
      <c r="O185">
        <f t="shared" si="24"/>
        <v>-2.0766771718718768E-3</v>
      </c>
      <c r="P185">
        <f t="shared" si="25"/>
        <v>-8.1240127661060554E-4</v>
      </c>
    </row>
    <row r="186" spans="1:16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 (2)'!N12</f>
        <v>0.38166915956741793</v>
      </c>
      <c r="E186">
        <f t="shared" si="18"/>
        <v>0.38316795623222893</v>
      </c>
      <c r="F186">
        <f t="shared" si="22"/>
        <v>-1.4987966648110085E-3</v>
      </c>
      <c r="G186">
        <v>1</v>
      </c>
      <c r="H186">
        <f t="shared" si="26"/>
        <v>-0.35667494393873245</v>
      </c>
      <c r="I186">
        <f t="shared" si="26"/>
        <v>-4.7387015786126137</v>
      </c>
      <c r="J186">
        <f t="shared" si="26"/>
        <v>-6.0604574185949334</v>
      </c>
      <c r="K186">
        <v>0</v>
      </c>
      <c r="L186">
        <f t="shared" si="20"/>
        <v>-0.9632011200655487</v>
      </c>
      <c r="M186">
        <f t="shared" si="23"/>
        <v>0.14567134736489912</v>
      </c>
      <c r="N186">
        <f t="shared" si="21"/>
        <v>-0.95928185790531706</v>
      </c>
      <c r="O186">
        <f t="shared" si="24"/>
        <v>-3.9192621602316402E-3</v>
      </c>
      <c r="P186">
        <f t="shared" si="25"/>
        <v>-1.4958614948199929E-3</v>
      </c>
    </row>
    <row r="187" spans="1:16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 (2)'!N13</f>
        <v>0.36042584737795419</v>
      </c>
      <c r="E187">
        <f t="shared" si="18"/>
        <v>0.37503872618231687</v>
      </c>
      <c r="F187">
        <f t="shared" si="22"/>
        <v>-1.4612878804362683E-2</v>
      </c>
      <c r="G187">
        <v>1</v>
      </c>
      <c r="H187">
        <f t="shared" si="26"/>
        <v>-0.35667494393873245</v>
      </c>
      <c r="I187">
        <f t="shared" si="26"/>
        <v>-4.7993262004290491</v>
      </c>
      <c r="J187">
        <f t="shared" si="26"/>
        <v>-6.0604574185949334</v>
      </c>
      <c r="K187">
        <v>0</v>
      </c>
      <c r="L187">
        <f t="shared" si="20"/>
        <v>-1.0204690372348304</v>
      </c>
      <c r="M187">
        <f t="shared" si="23"/>
        <v>0.12990679145811632</v>
      </c>
      <c r="N187">
        <f t="shared" si="21"/>
        <v>-0.98072598852417525</v>
      </c>
      <c r="O187">
        <f t="shared" si="24"/>
        <v>-3.9743048710655149E-2</v>
      </c>
      <c r="P187">
        <f t="shared" si="25"/>
        <v>-1.4324422008921192E-2</v>
      </c>
    </row>
    <row r="188" spans="1:16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 (2)'!N14</f>
        <v>0.36140269907036043</v>
      </c>
      <c r="E188">
        <f t="shared" si="18"/>
        <v>0.36753230748691434</v>
      </c>
      <c r="F188">
        <f t="shared" si="22"/>
        <v>-6.1296084165539111E-3</v>
      </c>
      <c r="G188">
        <v>1</v>
      </c>
      <c r="H188">
        <f t="shared" si="26"/>
        <v>-0.35667494393873245</v>
      </c>
      <c r="I188">
        <f t="shared" si="26"/>
        <v>-4.8564846142689975</v>
      </c>
      <c r="J188">
        <f t="shared" si="26"/>
        <v>-6.0604574185949334</v>
      </c>
      <c r="K188">
        <v>0</v>
      </c>
      <c r="L188">
        <f t="shared" si="20"/>
        <v>-1.0177624324779058</v>
      </c>
      <c r="M188">
        <f t="shared" si="23"/>
        <v>0.13061191089534149</v>
      </c>
      <c r="N188">
        <f t="shared" si="21"/>
        <v>-1.000944052664219</v>
      </c>
      <c r="O188">
        <f t="shared" si="24"/>
        <v>-1.6818379813686724E-2</v>
      </c>
      <c r="P188">
        <f t="shared" si="25"/>
        <v>-6.0782078586568474E-3</v>
      </c>
    </row>
    <row r="189" spans="1:16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 (2)'!N15</f>
        <v>0.34933332502838343</v>
      </c>
      <c r="E189">
        <f t="shared" si="18"/>
        <v>0.36057016789578722</v>
      </c>
      <c r="F189">
        <f t="shared" si="22"/>
        <v>-1.1236842867403785E-2</v>
      </c>
      <c r="G189">
        <v>1</v>
      </c>
      <c r="H189">
        <f t="shared" si="26"/>
        <v>-0.35667494393873245</v>
      </c>
      <c r="I189">
        <f t="shared" si="26"/>
        <v>-4.9105518355392732</v>
      </c>
      <c r="J189">
        <f t="shared" si="26"/>
        <v>-6.0604574185949334</v>
      </c>
      <c r="K189">
        <v>0</v>
      </c>
      <c r="L189">
        <f t="shared" si="20"/>
        <v>-1.0517287265429711</v>
      </c>
      <c r="M189">
        <f t="shared" si="23"/>
        <v>0.12203377197538619</v>
      </c>
      <c r="N189">
        <f t="shared" si="21"/>
        <v>-1.0200687007095148</v>
      </c>
      <c r="O189">
        <f t="shared" si="24"/>
        <v>-3.1660025833456285E-2</v>
      </c>
      <c r="P189">
        <f t="shared" si="25"/>
        <v>-1.1059902094885801E-2</v>
      </c>
    </row>
    <row r="190" spans="1:16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 (2)'!N16</f>
        <v>0.33203229405829221</v>
      </c>
      <c r="E190">
        <f t="shared" si="18"/>
        <v>0.35408716907937371</v>
      </c>
      <c r="F190">
        <f t="shared" si="22"/>
        <v>-2.2054875021081499E-2</v>
      </c>
      <c r="G190">
        <v>1</v>
      </c>
      <c r="H190">
        <f t="shared" si="26"/>
        <v>-0.35667494393873245</v>
      </c>
      <c r="I190">
        <f t="shared" si="26"/>
        <v>-4.9618451299268242</v>
      </c>
      <c r="J190">
        <f t="shared" si="26"/>
        <v>-6.0604574185949334</v>
      </c>
      <c r="K190">
        <v>0</v>
      </c>
      <c r="L190">
        <f t="shared" si="20"/>
        <v>-1.1025230435362745</v>
      </c>
      <c r="M190">
        <f t="shared" si="23"/>
        <v>0.11024544429761222</v>
      </c>
      <c r="N190">
        <f t="shared" si="21"/>
        <v>-1.0382121558233246</v>
      </c>
      <c r="O190">
        <f t="shared" si="24"/>
        <v>-6.4310887712949905E-2</v>
      </c>
      <c r="P190">
        <f t="shared" si="25"/>
        <v>-2.1353291580255992E-2</v>
      </c>
    </row>
    <row r="191" spans="1:16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 (2)'!N17</f>
        <v>0.33797722525861429</v>
      </c>
      <c r="E191">
        <f t="shared" si="18"/>
        <v>0.34802874426556552</v>
      </c>
      <c r="F191">
        <f t="shared" si="22"/>
        <v>-1.0051519006951226E-2</v>
      </c>
      <c r="G191">
        <v>1</v>
      </c>
      <c r="H191">
        <f t="shared" si="26"/>
        <v>-0.35667494393873245</v>
      </c>
      <c r="I191">
        <f t="shared" si="26"/>
        <v>-5.0106352940962555</v>
      </c>
      <c r="J191">
        <f t="shared" si="26"/>
        <v>-6.0604574185949334</v>
      </c>
      <c r="K191">
        <v>0</v>
      </c>
      <c r="L191">
        <f t="shared" si="20"/>
        <v>-1.0847767666609862</v>
      </c>
      <c r="M191">
        <f t="shared" si="23"/>
        <v>0.1142286047935121</v>
      </c>
      <c r="N191">
        <f t="shared" si="21"/>
        <v>-1.0554702041544592</v>
      </c>
      <c r="O191">
        <f t="shared" si="24"/>
        <v>-2.9306562506526967E-2</v>
      </c>
      <c r="P191">
        <f t="shared" si="25"/>
        <v>-9.9049506778241241E-3</v>
      </c>
    </row>
    <row r="192" spans="1:16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 (2)'!N18</f>
        <v>0.313152245896818</v>
      </c>
      <c r="E192">
        <f t="shared" si="18"/>
        <v>0.34234877352366899</v>
      </c>
      <c r="F192">
        <f t="shared" si="22"/>
        <v>-2.9196527626850988E-2</v>
      </c>
      <c r="G192">
        <v>1</v>
      </c>
      <c r="H192">
        <f t="shared" si="26"/>
        <v>-0.35667494393873245</v>
      </c>
      <c r="I192">
        <f t="shared" si="26"/>
        <v>-5.057155309731149</v>
      </c>
      <c r="J192">
        <f t="shared" si="26"/>
        <v>-6.0604574185949334</v>
      </c>
      <c r="K192">
        <v>0</v>
      </c>
      <c r="L192">
        <f t="shared" si="20"/>
        <v>-1.1610657980842765</v>
      </c>
      <c r="M192">
        <f t="shared" si="23"/>
        <v>9.8064329110221171E-2</v>
      </c>
      <c r="N192">
        <f t="shared" si="21"/>
        <v>-1.0719252559432613</v>
      </c>
      <c r="O192">
        <f t="shared" si="24"/>
        <v>-8.9140542141015189E-2</v>
      </c>
      <c r="P192">
        <f t="shared" si="25"/>
        <v>-2.7914560971918856E-2</v>
      </c>
    </row>
    <row r="193" spans="1:16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 (2)'!N19</f>
        <v>0.31213917372327032</v>
      </c>
      <c r="E193">
        <f t="shared" si="18"/>
        <v>0.33700796104825398</v>
      </c>
      <c r="F193">
        <f t="shared" si="22"/>
        <v>-2.4868787324983654E-2</v>
      </c>
      <c r="G193">
        <v>1</v>
      </c>
      <c r="H193">
        <f t="shared" si="26"/>
        <v>-0.35667494393873245</v>
      </c>
      <c r="I193">
        <f t="shared" si="26"/>
        <v>-5.1016070723019826</v>
      </c>
      <c r="J193">
        <f t="shared" si="26"/>
        <v>-6.0604574185949334</v>
      </c>
      <c r="K193">
        <v>0</v>
      </c>
      <c r="L193">
        <f t="shared" si="20"/>
        <v>-1.1643061210062677</v>
      </c>
      <c r="M193">
        <f t="shared" si="23"/>
        <v>9.7430863772645926E-2</v>
      </c>
      <c r="N193">
        <f t="shared" si="21"/>
        <v>-1.0876487256202134</v>
      </c>
      <c r="O193">
        <f t="shared" si="24"/>
        <v>-7.6657395386054317E-2</v>
      </c>
      <c r="P193">
        <f t="shared" si="25"/>
        <v>-2.3927776055581031E-2</v>
      </c>
    </row>
    <row r="194" spans="1:16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 (2)'!N20</f>
        <v>0.31677392691149259</v>
      </c>
      <c r="E194">
        <f t="shared" ref="E194:E200" si="27">EXP($S$2*G194+$S$3*LN(A194)+$S$4*LN(B194)+$S$5*LN(C194)+$S$6*K194)</f>
        <v>0.33197257961952298</v>
      </c>
      <c r="F194">
        <f t="shared" si="22"/>
        <v>-1.5198652708030391E-2</v>
      </c>
      <c r="G194">
        <v>1</v>
      </c>
      <c r="H194">
        <f t="shared" ref="H194:J200" si="28">LN(A194)</f>
        <v>-0.35667494393873245</v>
      </c>
      <c r="I194">
        <f t="shared" si="28"/>
        <v>-5.1441666867207783</v>
      </c>
      <c r="J194">
        <f t="shared" si="28"/>
        <v>-6.0604574185949334</v>
      </c>
      <c r="K194">
        <v>0</v>
      </c>
      <c r="L194">
        <f t="shared" ref="L194:L200" si="29">LN(D194)</f>
        <v>-1.1495669238445567</v>
      </c>
      <c r="M194">
        <f t="shared" si="23"/>
        <v>0.10034572077092765</v>
      </c>
      <c r="N194">
        <f t="shared" ref="N194:N200" si="30">MMULT(G194:K194,$S$2:$S$6)</f>
        <v>-1.1027029049839758</v>
      </c>
      <c r="O194">
        <f t="shared" si="24"/>
        <v>-4.6864018860580892E-2</v>
      </c>
      <c r="P194">
        <f t="shared" si="25"/>
        <v>-1.4845299285320461E-2</v>
      </c>
    </row>
    <row r="195" spans="1:16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 (2)'!N21</f>
        <v>0.31684306397853623</v>
      </c>
      <c r="E195">
        <f t="shared" si="27"/>
        <v>0.32721348762957797</v>
      </c>
      <c r="F195">
        <f t="shared" ref="F195:F200" si="31">D195-E195</f>
        <v>-1.0370423651041738E-2</v>
      </c>
      <c r="G195">
        <v>1</v>
      </c>
      <c r="H195">
        <f t="shared" si="28"/>
        <v>-0.35667494393873245</v>
      </c>
      <c r="I195">
        <f t="shared" si="28"/>
        <v>-5.1849886812410331</v>
      </c>
      <c r="J195">
        <f t="shared" si="28"/>
        <v>-6.0604574185949334</v>
      </c>
      <c r="K195">
        <v>0</v>
      </c>
      <c r="L195">
        <f t="shared" si="29"/>
        <v>-1.1493486940044102</v>
      </c>
      <c r="M195">
        <f t="shared" ref="M195:M200" si="32">D195^2</f>
        <v>0.10038952719130681</v>
      </c>
      <c r="N195">
        <f t="shared" si="30"/>
        <v>-1.1171424537413313</v>
      </c>
      <c r="O195">
        <f t="shared" ref="O195:O200" si="33">L195-N195</f>
        <v>-3.2206240263078945E-2</v>
      </c>
      <c r="P195">
        <f t="shared" ref="P195:P200" si="34">SQRT(M195)*O195</f>
        <v>-1.0204323844182831E-2</v>
      </c>
    </row>
    <row r="196" spans="1:16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 (2)'!N22</f>
        <v>0.3029407622777151</v>
      </c>
      <c r="E196">
        <f t="shared" si="27"/>
        <v>0.32270535118175486</v>
      </c>
      <c r="F196">
        <f t="shared" si="31"/>
        <v>-1.9764588904039759E-2</v>
      </c>
      <c r="G196">
        <v>1</v>
      </c>
      <c r="H196">
        <f t="shared" si="28"/>
        <v>-0.35667494393873245</v>
      </c>
      <c r="I196">
        <f t="shared" si="28"/>
        <v>-5.2242093943943146</v>
      </c>
      <c r="J196">
        <f t="shared" si="28"/>
        <v>-6.0604574185949334</v>
      </c>
      <c r="K196">
        <v>0</v>
      </c>
      <c r="L196">
        <f t="shared" si="29"/>
        <v>-1.1942179966201163</v>
      </c>
      <c r="M196">
        <f t="shared" si="32"/>
        <v>9.1773105449403092E-2</v>
      </c>
      <c r="N196">
        <f t="shared" si="30"/>
        <v>-1.1310155975338048</v>
      </c>
      <c r="O196">
        <f t="shared" si="33"/>
        <v>-6.3202399086311534E-2</v>
      </c>
      <c r="P196">
        <f t="shared" si="34"/>
        <v>-1.9146582956987582E-2</v>
      </c>
    </row>
    <row r="197" spans="1:16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 (2)'!N23</f>
        <v>0.2827370757902033</v>
      </c>
      <c r="E197">
        <f t="shared" si="27"/>
        <v>0.31842602238898843</v>
      </c>
      <c r="F197">
        <f t="shared" si="31"/>
        <v>-3.5688946598785132E-2</v>
      </c>
      <c r="G197">
        <v>1</v>
      </c>
      <c r="H197">
        <f t="shared" si="28"/>
        <v>-0.35667494393873245</v>
      </c>
      <c r="I197">
        <f t="shared" si="28"/>
        <v>-5.2619497223771621</v>
      </c>
      <c r="J197">
        <f t="shared" si="28"/>
        <v>-6.0604574185949334</v>
      </c>
      <c r="K197">
        <v>0</v>
      </c>
      <c r="L197">
        <f t="shared" si="29"/>
        <v>-1.263237873995392</v>
      </c>
      <c r="M197">
        <f t="shared" si="32"/>
        <v>7.9940254026395166E-2</v>
      </c>
      <c r="N197">
        <f t="shared" si="30"/>
        <v>-1.1443650997428778</v>
      </c>
      <c r="O197">
        <f t="shared" si="33"/>
        <v>-0.11887277425251419</v>
      </c>
      <c r="P197">
        <f t="shared" si="34"/>
        <v>-3.3609740583224829E-2</v>
      </c>
    </row>
    <row r="198" spans="1:16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 (2)'!N24</f>
        <v>0.27848777704656091</v>
      </c>
      <c r="E198">
        <f t="shared" si="27"/>
        <v>0.31435603799183442</v>
      </c>
      <c r="F198">
        <f t="shared" si="31"/>
        <v>-3.5868260945273511E-2</v>
      </c>
      <c r="G198">
        <v>1</v>
      </c>
      <c r="H198">
        <f t="shared" si="28"/>
        <v>-0.35667494393873245</v>
      </c>
      <c r="I198">
        <f t="shared" si="28"/>
        <v>-5.2983173665480363</v>
      </c>
      <c r="J198">
        <f t="shared" si="28"/>
        <v>-6.0604574185949334</v>
      </c>
      <c r="K198">
        <v>0</v>
      </c>
      <c r="L198">
        <f t="shared" si="29"/>
        <v>-1.2783811091001507</v>
      </c>
      <c r="M198">
        <f t="shared" si="32"/>
        <v>7.7555441964335017E-2</v>
      </c>
      <c r="N198">
        <f t="shared" si="30"/>
        <v>-1.1572290564742163</v>
      </c>
      <c r="O198">
        <f t="shared" si="33"/>
        <v>-0.12115205262593443</v>
      </c>
      <c r="P198">
        <f t="shared" si="34"/>
        <v>-3.3739365820424444E-2</v>
      </c>
    </row>
    <row r="199" spans="1:16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 (2)'!N25</f>
        <v>0.26638560878517187</v>
      </c>
      <c r="E199">
        <f t="shared" si="27"/>
        <v>0.31047821162328609</v>
      </c>
      <c r="F199">
        <f t="shared" si="31"/>
        <v>-4.4092602838114225E-2</v>
      </c>
      <c r="G199">
        <v>1</v>
      </c>
      <c r="H199">
        <f t="shared" si="28"/>
        <v>-0.35667494393873245</v>
      </c>
      <c r="I199">
        <f t="shared" si="28"/>
        <v>-5.3334086863593066</v>
      </c>
      <c r="J199">
        <f t="shared" si="28"/>
        <v>-6.0604574185949334</v>
      </c>
      <c r="K199">
        <v>0</v>
      </c>
      <c r="L199">
        <f t="shared" si="29"/>
        <v>-1.322810362851776</v>
      </c>
      <c r="M199">
        <f t="shared" si="32"/>
        <v>7.096129256784664E-2</v>
      </c>
      <c r="N199">
        <f t="shared" si="30"/>
        <v>-1.1696415519764478</v>
      </c>
      <c r="O199">
        <f t="shared" si="33"/>
        <v>-0.15316881087532819</v>
      </c>
      <c r="P199">
        <f t="shared" si="34"/>
        <v>-4.080196693192515E-2</v>
      </c>
    </row>
    <row r="200" spans="1:16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 (2)'!N26</f>
        <v>0.25827833933400296</v>
      </c>
      <c r="E200">
        <f t="shared" si="27"/>
        <v>0.30677729966075601</v>
      </c>
      <c r="F200">
        <f t="shared" si="31"/>
        <v>-4.8498960326753049E-2</v>
      </c>
      <c r="G200">
        <v>1</v>
      </c>
      <c r="H200">
        <f t="shared" si="28"/>
        <v>-0.35667494393873245</v>
      </c>
      <c r="I200">
        <f t="shared" si="28"/>
        <v>-5.367310238034988</v>
      </c>
      <c r="J200">
        <f t="shared" si="28"/>
        <v>-6.0604574185949334</v>
      </c>
      <c r="K200">
        <v>0</v>
      </c>
      <c r="L200">
        <f t="shared" si="29"/>
        <v>-1.3537174409564705</v>
      </c>
      <c r="M200">
        <f t="shared" si="32"/>
        <v>6.6707700569130376E-2</v>
      </c>
      <c r="N200">
        <f t="shared" si="30"/>
        <v>-1.1816332029019829</v>
      </c>
      <c r="O200">
        <f t="shared" si="33"/>
        <v>-0.17208423805448758</v>
      </c>
      <c r="P200">
        <f t="shared" si="34"/>
        <v>-4.4445631230270288E-2</v>
      </c>
    </row>
  </sheetData>
  <pageMargins left="0.70866141732283472" right="0.70866141732283472" top="0.74803149606299213" bottom="0.74803149606299213" header="0.31496062992125984" footer="0.31496062992125984"/>
  <pageSetup scale="39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0"/>
  <sheetViews>
    <sheetView topLeftCell="I1" workbookViewId="0">
      <selection activeCell="N8" sqref="N8"/>
    </sheetView>
  </sheetViews>
  <sheetFormatPr baseColWidth="10" defaultRowHeight="14.5" x14ac:dyDescent="0.35"/>
  <cols>
    <col min="3" max="3" width="11.81640625" bestFit="1" customWidth="1"/>
    <col min="14" max="14" width="14.90625" bestFit="1" customWidth="1"/>
    <col min="18" max="18" width="11.81640625" bestFit="1" customWidth="1"/>
  </cols>
  <sheetData>
    <row r="1" spans="1:21" x14ac:dyDescent="0.35">
      <c r="A1" s="5" t="s">
        <v>169</v>
      </c>
      <c r="B1" s="5" t="s">
        <v>2</v>
      </c>
      <c r="C1" s="5" t="s">
        <v>3</v>
      </c>
      <c r="D1" s="5" t="s">
        <v>180</v>
      </c>
      <c r="E1" s="5" t="s">
        <v>18</v>
      </c>
      <c r="F1" s="5" t="s">
        <v>14</v>
      </c>
      <c r="G1" s="6" t="s">
        <v>176</v>
      </c>
      <c r="H1" s="6" t="s">
        <v>9</v>
      </c>
      <c r="I1" s="5" t="s">
        <v>13</v>
      </c>
      <c r="J1" s="5" t="s">
        <v>7</v>
      </c>
      <c r="K1" s="6" t="s">
        <v>179</v>
      </c>
      <c r="L1" s="5" t="s">
        <v>8</v>
      </c>
      <c r="M1" s="5" t="s">
        <v>10</v>
      </c>
      <c r="P1" s="5" t="s">
        <v>142</v>
      </c>
      <c r="R1" s="5" t="s">
        <v>143</v>
      </c>
      <c r="U1" s="5" t="s">
        <v>141</v>
      </c>
    </row>
    <row r="2" spans="1:21" x14ac:dyDescent="0.35">
      <c r="A2">
        <v>0.2</v>
      </c>
      <c r="B2">
        <v>2E-3</v>
      </c>
      <c r="C2">
        <f>B2/2</f>
        <v>1E-3</v>
      </c>
      <c r="D2">
        <f t="shared" ref="D2:D33" si="0">SQRT(B2*C2)</f>
        <v>1.414213562373095E-3</v>
      </c>
      <c r="E2">
        <v>1</v>
      </c>
      <c r="F2">
        <v>0</v>
      </c>
      <c r="G2">
        <f>'Figure S7A'!D2</f>
        <v>4.1476147495012473E-2</v>
      </c>
      <c r="H2">
        <f t="shared" ref="H2:H33" si="1">G2^2</f>
        <v>1.7202708110280295E-3</v>
      </c>
      <c r="I2">
        <f t="shared" ref="I2:I33" si="2">LN(G2)-LN(A2)-LN(D2)</f>
        <v>4.9879828249970926</v>
      </c>
      <c r="J2">
        <f t="shared" ref="J2:J65" si="3">E2*$P$2+F2*$P$3</f>
        <v>4.8103273863441576</v>
      </c>
      <c r="K2">
        <f t="shared" ref="K2:K33" si="4">EXP(E2*$P$2+F2*$P$3)*A2*D2</f>
        <v>3.4725110271135728E-2</v>
      </c>
      <c r="L2">
        <f t="shared" ref="L2:L33" si="5">G2-K2</f>
        <v>6.7510372238767449E-3</v>
      </c>
      <c r="M2">
        <f>SQRT(H2)*(I2-J2)</f>
        <v>7.3684631768602717E-3</v>
      </c>
      <c r="O2" s="5" t="s">
        <v>163</v>
      </c>
      <c r="P2">
        <f>O15*R11</f>
        <v>4.8103273863441576</v>
      </c>
      <c r="Q2" s="8" t="s">
        <v>139</v>
      </c>
      <c r="R2">
        <f>SQRT(O15)*U4</f>
        <v>8.0862243581637655E-3</v>
      </c>
      <c r="T2" s="5" t="s">
        <v>137</v>
      </c>
      <c r="U2">
        <f>COUNT(E2:E200)</f>
        <v>199</v>
      </c>
    </row>
    <row r="3" spans="1:21" x14ac:dyDescent="0.35">
      <c r="A3">
        <v>0.22</v>
      </c>
      <c r="B3">
        <v>2.2000000000000001E-3</v>
      </c>
      <c r="C3">
        <f t="shared" ref="C3:C32" si="6">B3/2</f>
        <v>1.1000000000000001E-3</v>
      </c>
      <c r="D3">
        <f t="shared" si="0"/>
        <v>1.5556349186104045E-3</v>
      </c>
      <c r="E3">
        <v>1</v>
      </c>
      <c r="F3">
        <v>0</v>
      </c>
      <c r="G3">
        <f>'Figure S7A'!D3</f>
        <v>4.6651911729877982E-2</v>
      </c>
      <c r="H3">
        <f t="shared" si="1"/>
        <v>2.1764008680523268E-3</v>
      </c>
      <c r="I3">
        <f t="shared" si="2"/>
        <v>4.9149578692752174</v>
      </c>
      <c r="J3">
        <f t="shared" si="3"/>
        <v>4.8103273863441576</v>
      </c>
      <c r="K3">
        <f t="shared" si="4"/>
        <v>4.201738342807422E-2</v>
      </c>
      <c r="L3">
        <f t="shared" si="5"/>
        <v>4.6345283018037614E-3</v>
      </c>
      <c r="M3">
        <f t="shared" ref="M3:M66" si="7">SQRT(H3)*(I3-J3)</f>
        <v>4.8812120539543074E-3</v>
      </c>
      <c r="O3" s="5" t="s">
        <v>164</v>
      </c>
      <c r="P3">
        <f>P16*R12</f>
        <v>5.3088204921416917</v>
      </c>
      <c r="Q3" s="8" t="s">
        <v>139</v>
      </c>
      <c r="R3">
        <f>SQRT(P16)*U4</f>
        <v>9.1198357709544372E-3</v>
      </c>
      <c r="T3" s="5" t="s">
        <v>11</v>
      </c>
      <c r="U3">
        <f>SUMSQ(M2:M200)</f>
        <v>8.1237573618230099E-2</v>
      </c>
    </row>
    <row r="4" spans="1:21" x14ac:dyDescent="0.35">
      <c r="A4">
        <v>0.24</v>
      </c>
      <c r="B4">
        <v>2.3999999999999998E-3</v>
      </c>
      <c r="C4">
        <f t="shared" si="6"/>
        <v>1.1999999999999999E-3</v>
      </c>
      <c r="D4">
        <f t="shared" si="0"/>
        <v>1.697056274847714E-3</v>
      </c>
      <c r="E4">
        <v>1</v>
      </c>
      <c r="F4">
        <v>0</v>
      </c>
      <c r="G4">
        <f>'Figure S7A'!D4</f>
        <v>4.9644164662205038E-2</v>
      </c>
      <c r="H4">
        <f t="shared" si="1"/>
        <v>2.4645430850081273E-3</v>
      </c>
      <c r="I4">
        <f t="shared" si="2"/>
        <v>4.8031020626881382</v>
      </c>
      <c r="J4">
        <f t="shared" si="3"/>
        <v>4.8103273863441576</v>
      </c>
      <c r="K4">
        <f t="shared" si="4"/>
        <v>5.0004158790435439E-2</v>
      </c>
      <c r="L4">
        <f t="shared" si="5"/>
        <v>-3.5999412823040089E-4</v>
      </c>
      <c r="M4">
        <f t="shared" si="7"/>
        <v>-3.5869515731715021E-4</v>
      </c>
      <c r="O4" s="5"/>
      <c r="Q4" s="8"/>
      <c r="T4" s="5" t="s">
        <v>12</v>
      </c>
      <c r="U4">
        <f>SQRT(U3/(COUNT(B2:B200)-2))</f>
        <v>2.0306980822941158E-2</v>
      </c>
    </row>
    <row r="5" spans="1:21" x14ac:dyDescent="0.35">
      <c r="A5">
        <v>0.26</v>
      </c>
      <c r="B5">
        <v>2.5999999999999999E-3</v>
      </c>
      <c r="C5">
        <f t="shared" si="6"/>
        <v>1.2999999999999999E-3</v>
      </c>
      <c r="D5">
        <f t="shared" si="0"/>
        <v>1.8384776310850235E-3</v>
      </c>
      <c r="E5">
        <v>1</v>
      </c>
      <c r="F5">
        <v>0</v>
      </c>
      <c r="G5">
        <f>'Figure S7A'!D5</f>
        <v>5.7640567819590337E-2</v>
      </c>
      <c r="H5">
        <f t="shared" si="1"/>
        <v>3.3224350585647931E-3</v>
      </c>
      <c r="I5">
        <f t="shared" si="2"/>
        <v>4.7923624154398761</v>
      </c>
      <c r="J5">
        <f t="shared" si="3"/>
        <v>4.8103273863441576</v>
      </c>
      <c r="K5">
        <f t="shared" si="4"/>
        <v>5.8685436358219364E-2</v>
      </c>
      <c r="L5">
        <f t="shared" si="5"/>
        <v>-1.0448685386290277E-3</v>
      </c>
      <c r="M5">
        <f t="shared" si="7"/>
        <v>-1.0355111237852054E-3</v>
      </c>
      <c r="O5" s="5" t="s">
        <v>165</v>
      </c>
      <c r="P5">
        <f>EXP(P2)</f>
        <v>122.77180475085351</v>
      </c>
      <c r="Q5" s="8" t="s">
        <v>140</v>
      </c>
      <c r="R5" s="1">
        <f>EXP(R2)</f>
        <v>1.00811900617114</v>
      </c>
      <c r="T5" s="5" t="s">
        <v>38</v>
      </c>
      <c r="U5">
        <f>SQRT(SUMSQ(L2:L200)/(COUNT(L2:L200)-2))</f>
        <v>2.0734591266470967E-2</v>
      </c>
    </row>
    <row r="6" spans="1:21" x14ac:dyDescent="0.35">
      <c r="A6">
        <v>0.28000000000000003</v>
      </c>
      <c r="B6">
        <v>2.8000000000000004E-3</v>
      </c>
      <c r="C6">
        <f t="shared" si="6"/>
        <v>1.4000000000000002E-3</v>
      </c>
      <c r="D6">
        <f t="shared" si="0"/>
        <v>1.9798989873223336E-3</v>
      </c>
      <c r="E6">
        <v>1</v>
      </c>
      <c r="F6">
        <v>0</v>
      </c>
      <c r="G6">
        <f>'Figure S7A'!D6</f>
        <v>6.7226555496731191E-2</v>
      </c>
      <c r="H6">
        <f t="shared" si="1"/>
        <v>4.5194097639550792E-3</v>
      </c>
      <c r="I6">
        <f t="shared" si="2"/>
        <v>4.7979881894635863</v>
      </c>
      <c r="J6">
        <f t="shared" si="3"/>
        <v>4.8103273863441576</v>
      </c>
      <c r="K6">
        <f t="shared" si="4"/>
        <v>6.8061216131426044E-2</v>
      </c>
      <c r="L6">
        <f t="shared" si="5"/>
        <v>-8.3466063469485319E-4</v>
      </c>
      <c r="M6">
        <f t="shared" si="7"/>
        <v>-8.2952170387681746E-4</v>
      </c>
      <c r="O6" s="5" t="s">
        <v>166</v>
      </c>
      <c r="P6">
        <f>EXP(P3)</f>
        <v>202.1116954070508</v>
      </c>
      <c r="Q6" s="8" t="s">
        <v>140</v>
      </c>
      <c r="R6" s="1">
        <f>EXP(R3)</f>
        <v>1.0091615481802123</v>
      </c>
    </row>
    <row r="7" spans="1:21" x14ac:dyDescent="0.35">
      <c r="A7">
        <v>0.3</v>
      </c>
      <c r="B7">
        <v>3.0000000000000001E-3</v>
      </c>
      <c r="C7">
        <f t="shared" si="6"/>
        <v>1.5E-3</v>
      </c>
      <c r="D7">
        <f t="shared" si="0"/>
        <v>2.1213203435596424E-3</v>
      </c>
      <c r="E7">
        <v>1</v>
      </c>
      <c r="F7">
        <v>0</v>
      </c>
      <c r="G7">
        <f>'Figure S7A'!D7</f>
        <v>7.3439538182051164E-2</v>
      </c>
      <c r="H7">
        <f t="shared" si="1"/>
        <v>5.3933657683929506E-3</v>
      </c>
      <c r="I7">
        <f t="shared" si="2"/>
        <v>4.7483965638594992</v>
      </c>
      <c r="J7">
        <f t="shared" si="3"/>
        <v>4.8103273863441576</v>
      </c>
      <c r="K7">
        <f t="shared" si="4"/>
        <v>7.8131498110055361E-2</v>
      </c>
      <c r="L7">
        <f t="shared" si="5"/>
        <v>-4.6919599280041968E-3</v>
      </c>
      <c r="M7">
        <f t="shared" si="7"/>
        <v>-4.5481710025079046E-3</v>
      </c>
    </row>
    <row r="8" spans="1:21" x14ac:dyDescent="0.35">
      <c r="A8">
        <v>0.32</v>
      </c>
      <c r="B8">
        <v>3.2000000000000002E-3</v>
      </c>
      <c r="C8">
        <f t="shared" si="6"/>
        <v>1.6000000000000001E-3</v>
      </c>
      <c r="D8">
        <f t="shared" si="0"/>
        <v>2.2627416997969521E-3</v>
      </c>
      <c r="E8">
        <v>1</v>
      </c>
      <c r="F8">
        <v>0</v>
      </c>
      <c r="G8">
        <f>'Figure S7A'!D8</f>
        <v>8.4103355040618458E-2</v>
      </c>
      <c r="H8">
        <f t="shared" si="1"/>
        <v>7.073374329088322E-3</v>
      </c>
      <c r="I8">
        <f t="shared" si="2"/>
        <v>4.7549035233133559</v>
      </c>
      <c r="J8">
        <f t="shared" si="3"/>
        <v>4.8103273863441576</v>
      </c>
      <c r="K8">
        <f t="shared" si="4"/>
        <v>8.889628229410744E-2</v>
      </c>
      <c r="L8">
        <f t="shared" si="5"/>
        <v>-4.7929272534889822E-3</v>
      </c>
      <c r="M8">
        <f t="shared" si="7"/>
        <v>-4.6613328302021239E-3</v>
      </c>
    </row>
    <row r="9" spans="1:21" x14ac:dyDescent="0.35">
      <c r="A9">
        <v>0.34</v>
      </c>
      <c r="B9">
        <v>3.4000000000000002E-3</v>
      </c>
      <c r="C9">
        <f t="shared" si="6"/>
        <v>1.7000000000000001E-3</v>
      </c>
      <c r="D9">
        <f t="shared" si="0"/>
        <v>2.4041630560342618E-3</v>
      </c>
      <c r="E9">
        <v>1</v>
      </c>
      <c r="F9">
        <v>0</v>
      </c>
      <c r="G9">
        <f>'Figure S7A'!D9</f>
        <v>9.7492538940399914E-2</v>
      </c>
      <c r="H9">
        <f t="shared" si="1"/>
        <v>9.504795149045394E-3</v>
      </c>
      <c r="I9">
        <f t="shared" si="2"/>
        <v>4.781383671417295</v>
      </c>
      <c r="J9">
        <f t="shared" si="3"/>
        <v>4.8103273863441576</v>
      </c>
      <c r="K9">
        <f t="shared" si="4"/>
        <v>0.10035556868358225</v>
      </c>
      <c r="L9">
        <f t="shared" si="5"/>
        <v>-2.8630297431823382E-3</v>
      </c>
      <c r="M9">
        <f t="shared" si="7"/>
        <v>-2.8217962545869805E-3</v>
      </c>
    </row>
    <row r="10" spans="1:21" ht="16.5" x14ac:dyDescent="0.35">
      <c r="A10">
        <v>0.36</v>
      </c>
      <c r="B10">
        <v>3.5999999999999999E-3</v>
      </c>
      <c r="C10">
        <f t="shared" si="6"/>
        <v>1.8E-3</v>
      </c>
      <c r="D10">
        <f t="shared" si="0"/>
        <v>2.5455844122715711E-3</v>
      </c>
      <c r="E10">
        <v>1</v>
      </c>
      <c r="F10">
        <v>0</v>
      </c>
      <c r="G10">
        <f>'Figure S7A'!D10</f>
        <v>0.11393204502317955</v>
      </c>
      <c r="H10">
        <f t="shared" si="1"/>
        <v>1.2980510883163812E-2</v>
      </c>
      <c r="I10">
        <f t="shared" si="2"/>
        <v>4.8228931667204584</v>
      </c>
      <c r="J10">
        <f t="shared" si="3"/>
        <v>4.8103273863441576</v>
      </c>
      <c r="K10">
        <f t="shared" si="4"/>
        <v>0.11250935727847973</v>
      </c>
      <c r="L10">
        <f t="shared" si="5"/>
        <v>1.4226877446998215E-3</v>
      </c>
      <c r="M10">
        <f t="shared" si="7"/>
        <v>1.4316450555840945E-3</v>
      </c>
      <c r="O10" s="5" t="s">
        <v>98</v>
      </c>
      <c r="R10" s="5" t="s">
        <v>99</v>
      </c>
    </row>
    <row r="11" spans="1:21" x14ac:dyDescent="0.35">
      <c r="A11">
        <v>0.38</v>
      </c>
      <c r="B11">
        <v>3.8E-3</v>
      </c>
      <c r="C11">
        <f t="shared" si="6"/>
        <v>1.9E-3</v>
      </c>
      <c r="D11">
        <f t="shared" si="0"/>
        <v>2.6870057685088808E-3</v>
      </c>
      <c r="E11">
        <v>1</v>
      </c>
      <c r="F11">
        <v>0</v>
      </c>
      <c r="G11">
        <f>'Figure S7A'!D11</f>
        <v>0.12346384012317516</v>
      </c>
      <c r="H11">
        <f t="shared" si="1"/>
        <v>1.5243319817960956E-2</v>
      </c>
      <c r="I11">
        <f t="shared" si="2"/>
        <v>4.7951048704803725</v>
      </c>
      <c r="J11">
        <f t="shared" si="3"/>
        <v>4.8103273863441576</v>
      </c>
      <c r="K11">
        <f t="shared" si="4"/>
        <v>0.12535764807879995</v>
      </c>
      <c r="L11">
        <f t="shared" si="5"/>
        <v>-1.8938079556247989E-3</v>
      </c>
      <c r="M11">
        <f t="shared" si="7"/>
        <v>-1.87943026487886E-3</v>
      </c>
      <c r="O11">
        <f>SUMPRODUCT(E2:E200,E2:E200,H2:H200)</f>
        <v>6.3066560087869918</v>
      </c>
      <c r="P11">
        <v>0</v>
      </c>
      <c r="R11">
        <f>SUMPRODUCT(E2:E200,H2:H200,I2:I200)</f>
        <v>30.337080115320003</v>
      </c>
    </row>
    <row r="12" spans="1:21" x14ac:dyDescent="0.35">
      <c r="A12">
        <v>0.4</v>
      </c>
      <c r="B12">
        <v>4.0000000000000001E-3</v>
      </c>
      <c r="C12">
        <f t="shared" si="6"/>
        <v>2E-3</v>
      </c>
      <c r="D12">
        <f t="shared" si="0"/>
        <v>2.8284271247461901E-3</v>
      </c>
      <c r="E12">
        <v>1</v>
      </c>
      <c r="F12">
        <v>0</v>
      </c>
      <c r="G12">
        <f>'Figure S7A'!D12</f>
        <v>0.13794496950345597</v>
      </c>
      <c r="H12">
        <f t="shared" si="1"/>
        <v>1.9028814611309397E-2</v>
      </c>
      <c r="I12">
        <f t="shared" si="2"/>
        <v>4.8034247949467703</v>
      </c>
      <c r="J12">
        <f t="shared" si="3"/>
        <v>4.8103273863441576</v>
      </c>
      <c r="K12">
        <f t="shared" si="4"/>
        <v>0.13890044108454291</v>
      </c>
      <c r="L12">
        <f t="shared" si="5"/>
        <v>-9.5547158108694186E-4</v>
      </c>
      <c r="M12">
        <f t="shared" si="7"/>
        <v>-9.5217775980740147E-4</v>
      </c>
      <c r="O12">
        <v>0</v>
      </c>
      <c r="P12">
        <f>SUMPRODUCT(F2:F200,F2:F200,H2:H200)</f>
        <v>4.9581159856083259</v>
      </c>
      <c r="R12">
        <f>SUMPRODUCT(F2:F200,H2:H200,I2:I200)</f>
        <v>26.321747746812783</v>
      </c>
    </row>
    <row r="13" spans="1:21" x14ac:dyDescent="0.35">
      <c r="A13">
        <v>0.42</v>
      </c>
      <c r="B13">
        <v>4.1999999999999997E-3</v>
      </c>
      <c r="C13">
        <f t="shared" si="6"/>
        <v>2.0999999999999999E-3</v>
      </c>
      <c r="D13">
        <f t="shared" si="0"/>
        <v>2.9698484809834993E-3</v>
      </c>
      <c r="E13">
        <v>1</v>
      </c>
      <c r="F13">
        <v>0</v>
      </c>
      <c r="G13">
        <f>'Figure S7A'!D13</f>
        <v>0.16498958469693659</v>
      </c>
      <c r="H13">
        <f t="shared" si="1"/>
        <v>2.722156305846761E-2</v>
      </c>
      <c r="I13">
        <f t="shared" si="2"/>
        <v>4.884871981554741</v>
      </c>
      <c r="J13">
        <f t="shared" si="3"/>
        <v>4.8103273863441576</v>
      </c>
      <c r="K13">
        <f t="shared" si="4"/>
        <v>0.15313773629570851</v>
      </c>
      <c r="L13">
        <f t="shared" si="5"/>
        <v>1.1851848401228077E-2</v>
      </c>
      <c r="M13">
        <f t="shared" si="7"/>
        <v>1.2299081805195409E-2</v>
      </c>
    </row>
    <row r="14" spans="1:21" ht="16.5" x14ac:dyDescent="0.35">
      <c r="A14">
        <v>0.44</v>
      </c>
      <c r="B14">
        <v>4.4000000000000003E-3</v>
      </c>
      <c r="C14">
        <f t="shared" si="6"/>
        <v>2.2000000000000001E-3</v>
      </c>
      <c r="D14">
        <f t="shared" si="0"/>
        <v>3.111269837220809E-3</v>
      </c>
      <c r="E14">
        <v>1</v>
      </c>
      <c r="F14">
        <v>0</v>
      </c>
      <c r="G14">
        <f>'Figure S7A'!D14</f>
        <v>0.1832397254997731</v>
      </c>
      <c r="H14">
        <f t="shared" si="1"/>
        <v>3.35767970012322E-2</v>
      </c>
      <c r="I14">
        <f t="shared" si="2"/>
        <v>4.8967448724064049</v>
      </c>
      <c r="J14">
        <f t="shared" si="3"/>
        <v>4.8103273863441576</v>
      </c>
      <c r="K14">
        <f t="shared" si="4"/>
        <v>0.16806953371229688</v>
      </c>
      <c r="L14">
        <f t="shared" si="5"/>
        <v>1.5170191787476223E-2</v>
      </c>
      <c r="M14">
        <f t="shared" si="7"/>
        <v>1.5835116424426664E-2</v>
      </c>
      <c r="O14" s="5" t="s">
        <v>100</v>
      </c>
    </row>
    <row r="15" spans="1:21" x14ac:dyDescent="0.35">
      <c r="A15">
        <v>0.46</v>
      </c>
      <c r="B15">
        <v>4.5999999999999999E-3</v>
      </c>
      <c r="C15">
        <f t="shared" si="6"/>
        <v>2.3E-3</v>
      </c>
      <c r="D15">
        <f t="shared" si="0"/>
        <v>3.2526911934581187E-3</v>
      </c>
      <c r="E15">
        <v>1</v>
      </c>
      <c r="F15">
        <v>0</v>
      </c>
      <c r="G15">
        <f>'Figure S7A'!D15</f>
        <v>0.19431502811291376</v>
      </c>
      <c r="H15">
        <f t="shared" si="1"/>
        <v>3.7758330150522469E-2</v>
      </c>
      <c r="I15">
        <f t="shared" si="2"/>
        <v>4.8665267745704011</v>
      </c>
      <c r="J15">
        <f t="shared" si="3"/>
        <v>4.8103273863441576</v>
      </c>
      <c r="K15">
        <f t="shared" si="4"/>
        <v>0.18369583333430797</v>
      </c>
      <c r="L15">
        <f t="shared" si="5"/>
        <v>1.0619194778605789E-2</v>
      </c>
      <c r="M15">
        <f t="shared" si="7"/>
        <v>1.0920385703111057E-2</v>
      </c>
      <c r="O15">
        <f t="array" ref="O15:P16">MINVERSE(O11:P12)</f>
        <v>0.15856263582581823</v>
      </c>
      <c r="P15">
        <v>0</v>
      </c>
    </row>
    <row r="16" spans="1:21" x14ac:dyDescent="0.35">
      <c r="A16">
        <v>0.48</v>
      </c>
      <c r="B16">
        <v>4.7999999999999996E-3</v>
      </c>
      <c r="C16">
        <f t="shared" si="6"/>
        <v>2.3999999999999998E-3</v>
      </c>
      <c r="D16">
        <f t="shared" si="0"/>
        <v>3.394112549695428E-3</v>
      </c>
      <c r="E16">
        <v>1</v>
      </c>
      <c r="F16">
        <v>0</v>
      </c>
      <c r="G16">
        <f>'Figure S7A'!D16</f>
        <v>0.21158750405628968</v>
      </c>
      <c r="H16">
        <f t="shared" si="1"/>
        <v>4.4769271872770404E-2</v>
      </c>
      <c r="I16">
        <f t="shared" si="2"/>
        <v>4.8665654911322864</v>
      </c>
      <c r="J16">
        <f t="shared" si="3"/>
        <v>4.8103273863441576</v>
      </c>
      <c r="K16">
        <f t="shared" si="4"/>
        <v>0.20001663516174176</v>
      </c>
      <c r="L16">
        <f t="shared" si="5"/>
        <v>1.157086889454792E-2</v>
      </c>
      <c r="M16">
        <f t="shared" si="7"/>
        <v>1.1899280224976256E-2</v>
      </c>
      <c r="O16">
        <v>0</v>
      </c>
      <c r="P16">
        <v>0.20168951329550372</v>
      </c>
    </row>
    <row r="17" spans="1:13" x14ac:dyDescent="0.35">
      <c r="A17">
        <v>0.5</v>
      </c>
      <c r="B17">
        <v>5.0000000000000001E-3</v>
      </c>
      <c r="C17">
        <f t="shared" si="6"/>
        <v>2.5000000000000001E-3</v>
      </c>
      <c r="D17">
        <f t="shared" si="0"/>
        <v>3.5355339059327377E-3</v>
      </c>
      <c r="E17">
        <v>1</v>
      </c>
      <c r="F17">
        <v>0</v>
      </c>
      <c r="G17">
        <f>'Figure S7A'!D17</f>
        <v>0.23741521761778261</v>
      </c>
      <c r="H17">
        <f t="shared" si="1"/>
        <v>5.6365985556499076E-2</v>
      </c>
      <c r="I17">
        <f t="shared" si="2"/>
        <v>4.9000934396970965</v>
      </c>
      <c r="J17">
        <f t="shared" si="3"/>
        <v>4.8103273863441576</v>
      </c>
      <c r="K17">
        <f t="shared" si="4"/>
        <v>0.21703193919459826</v>
      </c>
      <c r="L17">
        <f t="shared" si="5"/>
        <v>2.0383278423184353E-2</v>
      </c>
      <c r="M17">
        <f t="shared" si="7"/>
        <v>2.1311827091477491E-2</v>
      </c>
    </row>
    <row r="18" spans="1:13" x14ac:dyDescent="0.35">
      <c r="A18">
        <v>0.52</v>
      </c>
      <c r="B18">
        <v>5.1999999999999998E-3</v>
      </c>
      <c r="C18">
        <f t="shared" si="6"/>
        <v>2.5999999999999999E-3</v>
      </c>
      <c r="D18">
        <f t="shared" si="0"/>
        <v>3.6769552621700469E-3</v>
      </c>
      <c r="E18">
        <v>1</v>
      </c>
      <c r="F18">
        <v>0</v>
      </c>
      <c r="G18">
        <f>'Figure S7A'!D18</f>
        <v>0.25863127446470047</v>
      </c>
      <c r="H18">
        <f t="shared" si="1"/>
        <v>6.689013613123522E-2</v>
      </c>
      <c r="I18">
        <f t="shared" si="2"/>
        <v>4.9072448287298336</v>
      </c>
      <c r="J18">
        <f t="shared" si="3"/>
        <v>4.8103273863441576</v>
      </c>
      <c r="K18">
        <f t="shared" si="4"/>
        <v>0.23474174543287746</v>
      </c>
      <c r="L18">
        <f t="shared" si="5"/>
        <v>2.3889529031823009E-2</v>
      </c>
      <c r="M18">
        <f t="shared" si="7"/>
        <v>2.5065881642066568E-2</v>
      </c>
    </row>
    <row r="19" spans="1:13" x14ac:dyDescent="0.35">
      <c r="A19">
        <v>0.54</v>
      </c>
      <c r="B19">
        <v>5.4000000000000003E-3</v>
      </c>
      <c r="C19">
        <f t="shared" si="6"/>
        <v>2.7000000000000001E-3</v>
      </c>
      <c r="D19">
        <f t="shared" si="0"/>
        <v>3.8183766184073566E-3</v>
      </c>
      <c r="E19">
        <v>1</v>
      </c>
      <c r="F19">
        <v>0</v>
      </c>
      <c r="G19">
        <f>'Figure S7A'!D19</f>
        <v>0.27079780105470103</v>
      </c>
      <c r="H19">
        <f t="shared" si="1"/>
        <v>7.333144905606144E-2</v>
      </c>
      <c r="I19">
        <f t="shared" si="2"/>
        <v>4.8777331969566626</v>
      </c>
      <c r="J19">
        <f t="shared" si="3"/>
        <v>4.8103273863441576</v>
      </c>
      <c r="K19">
        <f t="shared" si="4"/>
        <v>0.2531460538765794</v>
      </c>
      <c r="L19">
        <f t="shared" si="5"/>
        <v>1.7651747178121624E-2</v>
      </c>
      <c r="M19">
        <f t="shared" si="7"/>
        <v>1.8253345292175999E-2</v>
      </c>
    </row>
    <row r="20" spans="1:13" x14ac:dyDescent="0.35">
      <c r="A20">
        <v>0.56000000000000005</v>
      </c>
      <c r="B20">
        <v>5.6000000000000008E-3</v>
      </c>
      <c r="C20">
        <f t="shared" si="6"/>
        <v>2.8000000000000004E-3</v>
      </c>
      <c r="D20">
        <f t="shared" si="0"/>
        <v>3.9597979746446672E-3</v>
      </c>
      <c r="E20">
        <v>1</v>
      </c>
      <c r="F20">
        <v>0</v>
      </c>
      <c r="G20">
        <f>'Figure S7A'!D20</f>
        <v>0.2863831434145937</v>
      </c>
      <c r="H20">
        <f t="shared" si="1"/>
        <v>8.2015304832023739E-2</v>
      </c>
      <c r="I20">
        <f t="shared" si="2"/>
        <v>4.8609560643535525</v>
      </c>
      <c r="J20">
        <f t="shared" si="3"/>
        <v>4.8103273863441576</v>
      </c>
      <c r="K20">
        <f t="shared" si="4"/>
        <v>0.27224486452570418</v>
      </c>
      <c r="L20">
        <f t="shared" si="5"/>
        <v>1.4138278888889522E-2</v>
      </c>
      <c r="M20">
        <f t="shared" si="7"/>
        <v>1.4499199955255846E-2</v>
      </c>
    </row>
    <row r="21" spans="1:13" x14ac:dyDescent="0.35">
      <c r="A21">
        <v>0.57999999999999996</v>
      </c>
      <c r="B21">
        <v>5.7999999999999996E-3</v>
      </c>
      <c r="C21">
        <f t="shared" si="6"/>
        <v>2.8999999999999998E-3</v>
      </c>
      <c r="D21">
        <f t="shared" si="0"/>
        <v>4.1012193308819752E-3</v>
      </c>
      <c r="E21">
        <v>1</v>
      </c>
      <c r="F21">
        <v>0</v>
      </c>
      <c r="G21">
        <f>'Figure S7A'!D21</f>
        <v>0.30429874357728642</v>
      </c>
      <c r="H21">
        <f t="shared" si="1"/>
        <v>9.2597725342715112E-2</v>
      </c>
      <c r="I21">
        <f t="shared" si="2"/>
        <v>4.851452776168788</v>
      </c>
      <c r="J21">
        <f t="shared" si="3"/>
        <v>4.8103273863441576</v>
      </c>
      <c r="K21">
        <f t="shared" si="4"/>
        <v>0.2920381773802514</v>
      </c>
      <c r="L21">
        <f t="shared" si="5"/>
        <v>1.2260566197035028E-2</v>
      </c>
      <c r="M21">
        <f t="shared" si="7"/>
        <v>1.251440445276116E-2</v>
      </c>
    </row>
    <row r="22" spans="1:13" x14ac:dyDescent="0.35">
      <c r="A22">
        <v>0.6</v>
      </c>
      <c r="B22">
        <v>6.0000000000000001E-3</v>
      </c>
      <c r="C22">
        <f t="shared" si="6"/>
        <v>3.0000000000000001E-3</v>
      </c>
      <c r="D22">
        <f t="shared" si="0"/>
        <v>4.2426406871192849E-3</v>
      </c>
      <c r="E22">
        <v>1</v>
      </c>
      <c r="F22">
        <v>0</v>
      </c>
      <c r="G22">
        <f>'Figure S7A'!D22</f>
        <v>0.323446540193156</v>
      </c>
      <c r="H22">
        <f t="shared" si="1"/>
        <v>0.10461766436292287</v>
      </c>
      <c r="I22">
        <f t="shared" si="2"/>
        <v>4.8446735906767451</v>
      </c>
      <c r="J22">
        <f t="shared" si="3"/>
        <v>4.8103273863441576</v>
      </c>
      <c r="K22">
        <f t="shared" si="4"/>
        <v>0.31252599244022145</v>
      </c>
      <c r="L22">
        <f t="shared" si="5"/>
        <v>1.0920547752934551E-2</v>
      </c>
      <c r="M22">
        <f t="shared" si="7"/>
        <v>1.1109160960142613E-2</v>
      </c>
    </row>
    <row r="23" spans="1:13" x14ac:dyDescent="0.35">
      <c r="A23">
        <v>0.62</v>
      </c>
      <c r="B23">
        <v>6.1999999999999998E-3</v>
      </c>
      <c r="C23">
        <f t="shared" si="6"/>
        <v>3.0999999999999999E-3</v>
      </c>
      <c r="D23">
        <f t="shared" si="0"/>
        <v>4.3840620433565946E-3</v>
      </c>
      <c r="E23">
        <v>1</v>
      </c>
      <c r="F23">
        <v>0</v>
      </c>
      <c r="G23">
        <f>'Figure S7A'!D23</f>
        <v>0.35961571509548002</v>
      </c>
      <c r="H23">
        <f t="shared" si="1"/>
        <v>0.12932346254363344</v>
      </c>
      <c r="I23">
        <f t="shared" si="2"/>
        <v>4.8850961024148383</v>
      </c>
      <c r="J23">
        <f t="shared" si="3"/>
        <v>4.8103273863441576</v>
      </c>
      <c r="K23">
        <f t="shared" si="4"/>
        <v>0.33370830970561427</v>
      </c>
      <c r="L23">
        <f t="shared" si="5"/>
        <v>2.5907405389865745E-2</v>
      </c>
      <c r="M23">
        <f t="shared" si="7"/>
        <v>2.6888005296528749E-2</v>
      </c>
    </row>
    <row r="24" spans="1:13" x14ac:dyDescent="0.35">
      <c r="A24">
        <v>0.64</v>
      </c>
      <c r="B24">
        <v>6.4000000000000003E-3</v>
      </c>
      <c r="C24">
        <f t="shared" si="6"/>
        <v>3.2000000000000002E-3</v>
      </c>
      <c r="D24">
        <f t="shared" si="0"/>
        <v>4.5254833995939043E-3</v>
      </c>
      <c r="E24">
        <v>1</v>
      </c>
      <c r="F24">
        <v>0</v>
      </c>
      <c r="G24">
        <f>'Figure S7A'!D24</f>
        <v>0.38460338147680062</v>
      </c>
      <c r="H24">
        <f t="shared" si="1"/>
        <v>0.14791976104338941</v>
      </c>
      <c r="I24">
        <f t="shared" si="2"/>
        <v>4.8887753278501638</v>
      </c>
      <c r="J24">
        <f t="shared" si="3"/>
        <v>4.8103273863441576</v>
      </c>
      <c r="K24">
        <f t="shared" si="4"/>
        <v>0.35558512917642976</v>
      </c>
      <c r="L24">
        <f t="shared" si="5"/>
        <v>2.9018252300370861E-2</v>
      </c>
      <c r="M24">
        <f t="shared" si="7"/>
        <v>3.0171343573104244E-2</v>
      </c>
    </row>
    <row r="25" spans="1:13" x14ac:dyDescent="0.35">
      <c r="A25">
        <v>0.66</v>
      </c>
      <c r="B25">
        <v>6.6E-3</v>
      </c>
      <c r="C25">
        <f t="shared" si="6"/>
        <v>3.3E-3</v>
      </c>
      <c r="D25">
        <f t="shared" si="0"/>
        <v>4.6669047558312131E-3</v>
      </c>
      <c r="E25">
        <v>1</v>
      </c>
      <c r="F25">
        <v>0</v>
      </c>
      <c r="G25">
        <f>'Figure S7A'!D25</f>
        <v>0.39351147387879232</v>
      </c>
      <c r="H25">
        <f t="shared" si="1"/>
        <v>0.15485128007425944</v>
      </c>
      <c r="I25">
        <f t="shared" si="2"/>
        <v>4.8501296111645944</v>
      </c>
      <c r="J25">
        <f t="shared" si="3"/>
        <v>4.8103273863441576</v>
      </c>
      <c r="K25">
        <f t="shared" si="4"/>
        <v>0.37815645085266797</v>
      </c>
      <c r="L25">
        <f t="shared" si="5"/>
        <v>1.5355023026124348E-2</v>
      </c>
      <c r="M25">
        <f t="shared" si="7"/>
        <v>1.5662632152745146E-2</v>
      </c>
    </row>
    <row r="26" spans="1:13" x14ac:dyDescent="0.35">
      <c r="A26">
        <v>0.68</v>
      </c>
      <c r="B26">
        <v>6.8000000000000005E-3</v>
      </c>
      <c r="C26">
        <f t="shared" si="6"/>
        <v>3.4000000000000002E-3</v>
      </c>
      <c r="D26">
        <f t="shared" si="0"/>
        <v>4.8083261120685237E-3</v>
      </c>
      <c r="E26">
        <v>1</v>
      </c>
      <c r="F26">
        <v>0</v>
      </c>
      <c r="G26">
        <f>'Figure S7A'!D26</f>
        <v>0.43416050222643382</v>
      </c>
      <c r="H26">
        <f t="shared" si="1"/>
        <v>0.18849534169350923</v>
      </c>
      <c r="I26">
        <f t="shared" si="2"/>
        <v>4.8887277454416793</v>
      </c>
      <c r="J26">
        <f t="shared" si="3"/>
        <v>4.8103273863441576</v>
      </c>
      <c r="K26">
        <f t="shared" si="4"/>
        <v>0.40142227473432901</v>
      </c>
      <c r="L26">
        <f t="shared" si="5"/>
        <v>3.273822749210481E-2</v>
      </c>
      <c r="M26">
        <f t="shared" si="7"/>
        <v>3.4038339280512801E-2</v>
      </c>
    </row>
    <row r="27" spans="1:13" x14ac:dyDescent="0.35">
      <c r="A27">
        <v>0.7</v>
      </c>
      <c r="B27">
        <v>6.9999999999999993E-3</v>
      </c>
      <c r="C27">
        <f t="shared" si="6"/>
        <v>3.4999999999999996E-3</v>
      </c>
      <c r="D27">
        <f t="shared" si="0"/>
        <v>4.9497474683058325E-3</v>
      </c>
      <c r="E27">
        <v>1</v>
      </c>
      <c r="F27">
        <v>0</v>
      </c>
      <c r="G27">
        <f>'Figure S7A'!D27</f>
        <v>0.47299971459805029</v>
      </c>
      <c r="H27">
        <f t="shared" si="1"/>
        <v>0.22372873000983703</v>
      </c>
      <c r="I27">
        <f t="shared" si="2"/>
        <v>4.9164331702683564</v>
      </c>
      <c r="J27">
        <f t="shared" si="3"/>
        <v>4.8103273863441576</v>
      </c>
      <c r="K27">
        <f t="shared" si="4"/>
        <v>0.42538260082141255</v>
      </c>
      <c r="L27">
        <f t="shared" si="5"/>
        <v>4.7617113776637743E-2</v>
      </c>
      <c r="M27">
        <f t="shared" si="7"/>
        <v>5.0188005513348413E-2</v>
      </c>
    </row>
    <row r="28" spans="1:13" x14ac:dyDescent="0.35">
      <c r="A28">
        <v>0.72</v>
      </c>
      <c r="B28">
        <v>7.1999999999999998E-3</v>
      </c>
      <c r="C28">
        <f t="shared" si="6"/>
        <v>3.5999999999999999E-3</v>
      </c>
      <c r="D28">
        <f t="shared" si="0"/>
        <v>5.0911688245431422E-3</v>
      </c>
      <c r="E28">
        <v>1</v>
      </c>
      <c r="F28">
        <v>0</v>
      </c>
      <c r="G28">
        <f>'Figure S7A'!D28</f>
        <v>0.48524930525455279</v>
      </c>
      <c r="H28">
        <f t="shared" si="1"/>
        <v>0.23546688825002615</v>
      </c>
      <c r="I28">
        <f t="shared" si="2"/>
        <v>4.8856594215512574</v>
      </c>
      <c r="J28">
        <f t="shared" si="3"/>
        <v>4.8103273863441576</v>
      </c>
      <c r="K28">
        <f t="shared" si="4"/>
        <v>0.45003742911391892</v>
      </c>
      <c r="L28">
        <f t="shared" si="5"/>
        <v>3.5211876140633869E-2</v>
      </c>
      <c r="M28">
        <f t="shared" si="7"/>
        <v>3.6554817747656718E-2</v>
      </c>
    </row>
    <row r="29" spans="1:13" x14ac:dyDescent="0.35">
      <c r="A29">
        <v>0.74</v>
      </c>
      <c r="B29">
        <v>7.4000000000000003E-3</v>
      </c>
      <c r="C29">
        <f t="shared" si="6"/>
        <v>3.7000000000000002E-3</v>
      </c>
      <c r="D29">
        <f t="shared" si="0"/>
        <v>5.2325901807804519E-3</v>
      </c>
      <c r="E29">
        <v>1</v>
      </c>
      <c r="F29">
        <v>0</v>
      </c>
      <c r="G29">
        <f>'Figure S7A'!D29</f>
        <v>0.49880104726040575</v>
      </c>
      <c r="H29">
        <f t="shared" si="1"/>
        <v>0.24880248474807753</v>
      </c>
      <c r="I29">
        <f t="shared" si="2"/>
        <v>4.8584059962172024</v>
      </c>
      <c r="J29">
        <f t="shared" si="3"/>
        <v>4.8103273863441576</v>
      </c>
      <c r="K29">
        <f t="shared" si="4"/>
        <v>0.47538675961184806</v>
      </c>
      <c r="L29">
        <f t="shared" si="5"/>
        <v>2.3414287648557686E-2</v>
      </c>
      <c r="M29">
        <f t="shared" si="7"/>
        <v>2.398166095549923E-2</v>
      </c>
    </row>
    <row r="30" spans="1:13" x14ac:dyDescent="0.35">
      <c r="A30">
        <v>0.76</v>
      </c>
      <c r="B30">
        <v>7.6E-3</v>
      </c>
      <c r="C30">
        <f t="shared" si="6"/>
        <v>3.8E-3</v>
      </c>
      <c r="D30">
        <f t="shared" si="0"/>
        <v>5.3740115370177616E-3</v>
      </c>
      <c r="E30">
        <v>1</v>
      </c>
      <c r="F30">
        <v>0</v>
      </c>
      <c r="G30">
        <f>'Figure S7A'!D30</f>
        <v>0.5219069803184857</v>
      </c>
      <c r="H30">
        <f t="shared" si="1"/>
        <v>0.2723868961051602</v>
      </c>
      <c r="I30">
        <f t="shared" si="2"/>
        <v>4.8503515620692346</v>
      </c>
      <c r="J30">
        <f t="shared" si="3"/>
        <v>4.8103273863441576</v>
      </c>
      <c r="K30">
        <f t="shared" si="4"/>
        <v>0.50143059231519982</v>
      </c>
      <c r="L30">
        <f t="shared" si="5"/>
        <v>2.0476388003285884E-2</v>
      </c>
      <c r="M30">
        <f t="shared" si="7"/>
        <v>2.0888896692411372E-2</v>
      </c>
    </row>
    <row r="31" spans="1:13" x14ac:dyDescent="0.35">
      <c r="A31">
        <v>0.78</v>
      </c>
      <c r="B31">
        <v>7.8000000000000005E-3</v>
      </c>
      <c r="C31">
        <f t="shared" si="6"/>
        <v>3.9000000000000003E-3</v>
      </c>
      <c r="D31">
        <f t="shared" si="0"/>
        <v>5.5154328932550713E-3</v>
      </c>
      <c r="E31">
        <v>1</v>
      </c>
      <c r="F31">
        <v>0</v>
      </c>
      <c r="G31">
        <f>'Figure S7A'!D31</f>
        <v>0.54382702435619634</v>
      </c>
      <c r="H31">
        <f t="shared" si="1"/>
        <v>0.29574783242011499</v>
      </c>
      <c r="I31">
        <f t="shared" si="2"/>
        <v>4.8395424422422479</v>
      </c>
      <c r="J31">
        <f t="shared" si="3"/>
        <v>4.8103273863441576</v>
      </c>
      <c r="K31">
        <f t="shared" si="4"/>
        <v>0.52816892722397446</v>
      </c>
      <c r="L31">
        <f t="shared" si="5"/>
        <v>1.5658097132221882E-2</v>
      </c>
      <c r="M31">
        <f t="shared" si="7"/>
        <v>1.588793691545843E-2</v>
      </c>
    </row>
    <row r="32" spans="1:13" x14ac:dyDescent="0.35">
      <c r="A32">
        <v>0.8</v>
      </c>
      <c r="B32">
        <v>8.0000000000000002E-3</v>
      </c>
      <c r="C32">
        <f t="shared" si="6"/>
        <v>4.0000000000000001E-3</v>
      </c>
      <c r="D32">
        <f t="shared" si="0"/>
        <v>5.6568542494923801E-3</v>
      </c>
      <c r="E32">
        <v>1</v>
      </c>
      <c r="F32">
        <v>0</v>
      </c>
      <c r="G32">
        <f>'Figure S7A'!D32</f>
        <v>0.57032193247112895</v>
      </c>
      <c r="H32">
        <f t="shared" si="1"/>
        <v>0.32526710665760294</v>
      </c>
      <c r="I32">
        <f t="shared" si="2"/>
        <v>4.836476595115947</v>
      </c>
      <c r="J32">
        <f t="shared" si="3"/>
        <v>4.8103273863441576</v>
      </c>
      <c r="K32">
        <f t="shared" si="4"/>
        <v>0.55560176433817166</v>
      </c>
      <c r="L32">
        <f t="shared" si="5"/>
        <v>1.472016813295729E-2</v>
      </c>
      <c r="M32">
        <f t="shared" si="7"/>
        <v>1.4913467279317921E-2</v>
      </c>
    </row>
    <row r="33" spans="1:13" x14ac:dyDescent="0.35">
      <c r="A33">
        <v>0.2</v>
      </c>
      <c r="B33">
        <v>2E-3</v>
      </c>
      <c r="C33">
        <v>1E-3</v>
      </c>
      <c r="D33">
        <f t="shared" si="0"/>
        <v>1.414213562373095E-3</v>
      </c>
      <c r="E33">
        <v>0</v>
      </c>
      <c r="F33">
        <v>1</v>
      </c>
      <c r="G33">
        <f>'Figure S7A'!D33</f>
        <v>0.12529936157162033</v>
      </c>
      <c r="H33">
        <f t="shared" si="1"/>
        <v>1.5699930010255644E-2</v>
      </c>
      <c r="I33">
        <f t="shared" si="2"/>
        <v>6.0935700888446087</v>
      </c>
      <c r="J33">
        <f t="shared" si="3"/>
        <v>5.3088204921416917</v>
      </c>
      <c r="K33">
        <f t="shared" si="4"/>
        <v>5.7165820151774252E-2</v>
      </c>
      <c r="L33">
        <f t="shared" si="5"/>
        <v>6.813354141984608E-2</v>
      </c>
      <c r="M33">
        <f t="shared" si="7"/>
        <v>9.8328623460462034E-2</v>
      </c>
    </row>
    <row r="34" spans="1:13" x14ac:dyDescent="0.35">
      <c r="A34">
        <v>0.2</v>
      </c>
      <c r="B34">
        <v>2E-3</v>
      </c>
      <c r="C34">
        <v>8.0000000000000004E-4</v>
      </c>
      <c r="D34">
        <f t="shared" ref="D34:D65" si="8">SQRT(B34*C34)</f>
        <v>1.2649110640673518E-3</v>
      </c>
      <c r="E34">
        <v>0</v>
      </c>
      <c r="F34">
        <v>1</v>
      </c>
      <c r="G34">
        <f>'Figure S7A'!D34</f>
        <v>9.2244780210257227E-2</v>
      </c>
      <c r="H34">
        <f t="shared" ref="H34:H65" si="9">G34^2</f>
        <v>8.5090994760386625E-3</v>
      </c>
      <c r="I34">
        <f t="shared" ref="I34:I65" si="10">LN(G34)-LN(A34)-LN(D34)</f>
        <v>5.8988817960443436</v>
      </c>
      <c r="J34">
        <f t="shared" si="3"/>
        <v>5.3088204921416917</v>
      </c>
      <c r="K34">
        <f t="shared" ref="K34:K65" si="11">EXP(E34*$P$2+F34*$P$3)*A34*D34</f>
        <v>5.1130663939557827E-2</v>
      </c>
      <c r="L34">
        <f t="shared" ref="L34:L65" si="12">G34-K34</f>
        <v>4.11141162706994E-2</v>
      </c>
      <c r="M34">
        <f t="shared" si="7"/>
        <v>5.4430075289077916E-2</v>
      </c>
    </row>
    <row r="35" spans="1:13" x14ac:dyDescent="0.35">
      <c r="A35">
        <v>0.2</v>
      </c>
      <c r="B35">
        <v>2E-3</v>
      </c>
      <c r="C35">
        <v>6.6666666666666675E-4</v>
      </c>
      <c r="D35">
        <f t="shared" si="8"/>
        <v>1.1547005383792516E-3</v>
      </c>
      <c r="E35">
        <v>0</v>
      </c>
      <c r="F35">
        <v>1</v>
      </c>
      <c r="G35">
        <f>'Figure S7A'!D35</f>
        <v>6.8970860210381735E-2</v>
      </c>
      <c r="H35">
        <f t="shared" si="9"/>
        <v>4.7569795581600188E-3</v>
      </c>
      <c r="I35">
        <f t="shared" si="10"/>
        <v>5.6992809758134717</v>
      </c>
      <c r="J35">
        <f t="shared" si="3"/>
        <v>5.3088204921416917</v>
      </c>
      <c r="K35">
        <f t="shared" si="11"/>
        <v>4.6675696699852977E-2</v>
      </c>
      <c r="L35">
        <f t="shared" si="12"/>
        <v>2.2295163510528758E-2</v>
      </c>
      <c r="M35">
        <f t="shared" si="7"/>
        <v>2.6930395437004376E-2</v>
      </c>
    </row>
    <row r="36" spans="1:13" x14ac:dyDescent="0.35">
      <c r="A36">
        <v>0.2</v>
      </c>
      <c r="B36">
        <v>2E-3</v>
      </c>
      <c r="C36">
        <v>5.7142857142857147E-4</v>
      </c>
      <c r="D36">
        <f t="shared" si="8"/>
        <v>1.0690449676496977E-3</v>
      </c>
      <c r="E36">
        <v>0</v>
      </c>
      <c r="F36">
        <v>1</v>
      </c>
      <c r="G36">
        <f>'Figure S7A'!D36</f>
        <v>5.2584337088867193E-2</v>
      </c>
      <c r="H36">
        <f t="shared" si="9"/>
        <v>2.7651125070756138E-3</v>
      </c>
      <c r="I36">
        <f t="shared" si="10"/>
        <v>5.5050905175461207</v>
      </c>
      <c r="J36">
        <f t="shared" si="3"/>
        <v>5.3088204921416917</v>
      </c>
      <c r="K36">
        <f t="shared" si="11"/>
        <v>4.3213298175611238E-2</v>
      </c>
      <c r="L36">
        <f t="shared" si="12"/>
        <v>9.3710389132559552E-3</v>
      </c>
      <c r="M36">
        <f t="shared" si="7"/>
        <v>1.032072917630702E-2</v>
      </c>
    </row>
    <row r="37" spans="1:13" x14ac:dyDescent="0.35">
      <c r="A37">
        <v>0.2</v>
      </c>
      <c r="B37">
        <v>2E-3</v>
      </c>
      <c r="C37">
        <v>5.0000000000000001E-4</v>
      </c>
      <c r="D37">
        <f t="shared" si="8"/>
        <v>1E-3</v>
      </c>
      <c r="E37">
        <v>0</v>
      </c>
      <c r="F37">
        <v>1</v>
      </c>
      <c r="G37">
        <f>'Figure S7A'!D37</f>
        <v>4.090627456607912E-2</v>
      </c>
      <c r="H37">
        <f t="shared" si="9"/>
        <v>1.6733232988754515E-3</v>
      </c>
      <c r="I37">
        <f t="shared" si="10"/>
        <v>5.3207213760899537</v>
      </c>
      <c r="J37">
        <f t="shared" si="3"/>
        <v>5.3088204921416917</v>
      </c>
      <c r="K37">
        <f t="shared" si="11"/>
        <v>4.0422339081410165E-2</v>
      </c>
      <c r="L37">
        <f t="shared" si="12"/>
        <v>4.8393548466895558E-4</v>
      </c>
      <c r="M37">
        <f t="shared" si="7"/>
        <v>4.8682082636664677E-4</v>
      </c>
    </row>
    <row r="38" spans="1:13" x14ac:dyDescent="0.35">
      <c r="A38">
        <v>0.2</v>
      </c>
      <c r="B38">
        <v>2E-3</v>
      </c>
      <c r="C38">
        <v>4.4444444444444447E-4</v>
      </c>
      <c r="D38">
        <f t="shared" si="8"/>
        <v>9.4280904158206339E-4</v>
      </c>
      <c r="E38">
        <v>0</v>
      </c>
      <c r="F38">
        <v>1</v>
      </c>
      <c r="G38">
        <f>'Figure S7A'!D38</f>
        <v>3.5546023626301132E-2</v>
      </c>
      <c r="H38">
        <f t="shared" si="9"/>
        <v>1.2635197956415583E-3</v>
      </c>
      <c r="I38">
        <f t="shared" si="10"/>
        <v>5.2391577272682204</v>
      </c>
      <c r="J38">
        <f t="shared" si="3"/>
        <v>5.3088204921416917</v>
      </c>
      <c r="K38">
        <f t="shared" si="11"/>
        <v>3.8110546767849501E-2</v>
      </c>
      <c r="L38">
        <f t="shared" si="12"/>
        <v>-2.5645231415483694E-3</v>
      </c>
      <c r="M38">
        <f t="shared" si="7"/>
        <v>-2.4762342860658727E-3</v>
      </c>
    </row>
    <row r="39" spans="1:13" x14ac:dyDescent="0.35">
      <c r="A39">
        <v>0.2</v>
      </c>
      <c r="B39">
        <v>2E-3</v>
      </c>
      <c r="C39">
        <v>4.0000000000000002E-4</v>
      </c>
      <c r="D39">
        <f t="shared" si="8"/>
        <v>8.9442719099991591E-4</v>
      </c>
      <c r="E39">
        <v>0</v>
      </c>
      <c r="F39">
        <v>1</v>
      </c>
      <c r="G39">
        <f>'Figure S7A'!D39</f>
        <v>3.2176374082314288E-2</v>
      </c>
      <c r="H39">
        <f t="shared" si="9"/>
        <v>1.0353190490850267E-3</v>
      </c>
      <c r="I39">
        <f t="shared" si="10"/>
        <v>5.1922421471825331</v>
      </c>
      <c r="J39">
        <f t="shared" si="3"/>
        <v>5.3088204921416917</v>
      </c>
      <c r="K39">
        <f t="shared" si="11"/>
        <v>3.6154839198231814E-2</v>
      </c>
      <c r="L39">
        <f t="shared" si="12"/>
        <v>-3.9784651159175261E-3</v>
      </c>
      <c r="M39">
        <f t="shared" si="7"/>
        <v>-3.7510684373029666E-3</v>
      </c>
    </row>
    <row r="40" spans="1:13" x14ac:dyDescent="0.35">
      <c r="A40">
        <v>0.2</v>
      </c>
      <c r="B40">
        <v>2E-3</v>
      </c>
      <c r="C40">
        <v>3.6363636363636367E-4</v>
      </c>
      <c r="D40">
        <f t="shared" si="8"/>
        <v>8.5280286542244177E-4</v>
      </c>
      <c r="E40">
        <v>0</v>
      </c>
      <c r="F40">
        <v>1</v>
      </c>
      <c r="G40">
        <f>'Figure S7A'!D40</f>
        <v>2.9113885021598736E-2</v>
      </c>
      <c r="H40">
        <f t="shared" si="9"/>
        <v>8.4761830105087126E-4</v>
      </c>
      <c r="I40">
        <f t="shared" si="10"/>
        <v>5.1398799868802101</v>
      </c>
      <c r="J40">
        <f t="shared" si="3"/>
        <v>5.3088204921416917</v>
      </c>
      <c r="K40">
        <f t="shared" si="11"/>
        <v>3.4472286595704144E-2</v>
      </c>
      <c r="L40">
        <f t="shared" si="12"/>
        <v>-5.3584015741054078E-3</v>
      </c>
      <c r="M40">
        <f t="shared" si="7"/>
        <v>-4.9185144456735724E-3</v>
      </c>
    </row>
    <row r="41" spans="1:13" x14ac:dyDescent="0.35">
      <c r="A41">
        <v>0.2</v>
      </c>
      <c r="B41">
        <v>2E-3</v>
      </c>
      <c r="C41">
        <v>3.3333333333333338E-4</v>
      </c>
      <c r="D41">
        <f t="shared" si="8"/>
        <v>8.1649658092772617E-4</v>
      </c>
      <c r="E41">
        <v>0</v>
      </c>
      <c r="F41">
        <v>1</v>
      </c>
      <c r="G41">
        <f>'Figure S7A'!D41</f>
        <v>2.4761600714462102E-2</v>
      </c>
      <c r="H41">
        <f t="shared" si="9"/>
        <v>6.1313686994245013E-4</v>
      </c>
      <c r="I41">
        <f t="shared" si="10"/>
        <v>5.021464561425816</v>
      </c>
      <c r="J41">
        <f t="shared" si="3"/>
        <v>5.3088204921416917</v>
      </c>
      <c r="K41">
        <f t="shared" si="11"/>
        <v>3.30047016530726E-2</v>
      </c>
      <c r="L41">
        <f t="shared" si="12"/>
        <v>-8.2431009386104981E-3</v>
      </c>
      <c r="M41">
        <f t="shared" si="7"/>
        <v>-7.1153928193191506E-3</v>
      </c>
    </row>
    <row r="42" spans="1:13" x14ac:dyDescent="0.35">
      <c r="A42">
        <v>0.2</v>
      </c>
      <c r="B42">
        <v>2E-3</v>
      </c>
      <c r="C42">
        <v>3.076923076923077E-4</v>
      </c>
      <c r="D42">
        <f t="shared" si="8"/>
        <v>7.8446454055273616E-4</v>
      </c>
      <c r="E42">
        <v>0</v>
      </c>
      <c r="F42">
        <v>1</v>
      </c>
      <c r="G42">
        <f>'Figure S7A'!D42</f>
        <v>2.3280122673413131E-2</v>
      </c>
      <c r="H42">
        <f t="shared" si="9"/>
        <v>5.4196411168916413E-4</v>
      </c>
      <c r="I42">
        <f t="shared" si="10"/>
        <v>4.9997917126508131</v>
      </c>
      <c r="J42">
        <f t="shared" si="3"/>
        <v>5.3088204921416917</v>
      </c>
      <c r="K42">
        <f t="shared" si="11"/>
        <v>3.1709891655565335E-2</v>
      </c>
      <c r="L42">
        <f t="shared" si="12"/>
        <v>-8.429768982152204E-3</v>
      </c>
      <c r="M42">
        <f t="shared" si="7"/>
        <v>-7.1942278961627899E-3</v>
      </c>
    </row>
    <row r="43" spans="1:13" x14ac:dyDescent="0.35">
      <c r="A43">
        <v>0.2</v>
      </c>
      <c r="B43">
        <v>2E-3</v>
      </c>
      <c r="C43">
        <v>2.8571428571428574E-4</v>
      </c>
      <c r="D43">
        <f t="shared" si="8"/>
        <v>7.5592894601845455E-4</v>
      </c>
      <c r="E43">
        <v>0</v>
      </c>
      <c r="F43">
        <v>1</v>
      </c>
      <c r="G43">
        <f>'Figure S7A'!D43</f>
        <v>2.2717938824731602E-2</v>
      </c>
      <c r="H43">
        <f t="shared" si="9"/>
        <v>5.1610474444424754E-4</v>
      </c>
      <c r="I43">
        <f t="shared" si="10"/>
        <v>5.0124006753969397</v>
      </c>
      <c r="J43">
        <f t="shared" si="3"/>
        <v>5.3088204921416917</v>
      </c>
      <c r="K43">
        <f t="shared" si="11"/>
        <v>3.0556416177410971E-2</v>
      </c>
      <c r="L43">
        <f t="shared" si="12"/>
        <v>-7.8384773526793683E-3</v>
      </c>
      <c r="M43">
        <f t="shared" si="7"/>
        <v>-6.7340472632454289E-3</v>
      </c>
    </row>
    <row r="44" spans="1:13" x14ac:dyDescent="0.35">
      <c r="A44">
        <v>0.2</v>
      </c>
      <c r="B44">
        <v>2E-3</v>
      </c>
      <c r="C44">
        <v>2.6666666666666668E-4</v>
      </c>
      <c r="D44">
        <f t="shared" si="8"/>
        <v>7.3029674334022148E-4</v>
      </c>
      <c r="E44">
        <v>0</v>
      </c>
      <c r="F44">
        <v>1</v>
      </c>
      <c r="G44">
        <f>'Figure S7A'!D44</f>
        <v>1.8053901494368862E-2</v>
      </c>
      <c r="H44">
        <f t="shared" si="9"/>
        <v>3.2594335916837422E-4</v>
      </c>
      <c r="I44">
        <f t="shared" si="10"/>
        <v>4.8171040528398024</v>
      </c>
      <c r="J44">
        <f t="shared" si="3"/>
        <v>5.3088204921416917</v>
      </c>
      <c r="K44">
        <f t="shared" si="11"/>
        <v>2.9520302589348003E-2</v>
      </c>
      <c r="L44">
        <f t="shared" si="12"/>
        <v>-1.146640109497914E-2</v>
      </c>
      <c r="M44">
        <f t="shared" si="7"/>
        <v>-8.8774001583181161E-3</v>
      </c>
    </row>
    <row r="45" spans="1:13" x14ac:dyDescent="0.35">
      <c r="A45">
        <v>0.2</v>
      </c>
      <c r="B45">
        <v>2E-3</v>
      </c>
      <c r="C45">
        <v>2.5000000000000001E-4</v>
      </c>
      <c r="D45">
        <f t="shared" si="8"/>
        <v>7.0710678118654751E-4</v>
      </c>
      <c r="E45">
        <v>0</v>
      </c>
      <c r="F45">
        <v>1</v>
      </c>
      <c r="G45">
        <f>'Figure S7A'!D45</f>
        <v>1.8568163788985775E-2</v>
      </c>
      <c r="H45">
        <f t="shared" si="9"/>
        <v>3.4477670649460255E-4</v>
      </c>
      <c r="I45">
        <f t="shared" si="10"/>
        <v>4.8774599926827289</v>
      </c>
      <c r="J45">
        <f t="shared" si="3"/>
        <v>5.3088204921416917</v>
      </c>
      <c r="K45">
        <f t="shared" si="11"/>
        <v>2.8582910075887126E-2</v>
      </c>
      <c r="L45">
        <f t="shared" si="12"/>
        <v>-1.0014746286901351E-2</v>
      </c>
      <c r="M45">
        <f t="shared" si="7"/>
        <v>-8.0095724060527309E-3</v>
      </c>
    </row>
    <row r="46" spans="1:13" x14ac:dyDescent="0.35">
      <c r="A46">
        <v>0.2</v>
      </c>
      <c r="B46">
        <v>2E-3</v>
      </c>
      <c r="C46">
        <v>2.3529411764705883E-4</v>
      </c>
      <c r="D46">
        <f t="shared" si="8"/>
        <v>6.8599434057003538E-4</v>
      </c>
      <c r="E46">
        <v>0</v>
      </c>
      <c r="F46">
        <v>1</v>
      </c>
      <c r="G46">
        <f>'Figure S7A'!D46</f>
        <v>1.9242421157553924E-2</v>
      </c>
      <c r="H46">
        <f t="shared" si="9"/>
        <v>3.702707720046789E-4</v>
      </c>
      <c r="I46">
        <f t="shared" si="10"/>
        <v>4.943441090732394</v>
      </c>
      <c r="J46">
        <f t="shared" si="3"/>
        <v>5.3088204921416917</v>
      </c>
      <c r="K46">
        <f t="shared" si="11"/>
        <v>2.7729495842450335E-2</v>
      </c>
      <c r="L46">
        <f t="shared" si="12"/>
        <v>-8.4870746848964111E-3</v>
      </c>
      <c r="M46">
        <f t="shared" si="7"/>
        <v>-7.0307843242126584E-3</v>
      </c>
    </row>
    <row r="47" spans="1:13" x14ac:dyDescent="0.35">
      <c r="A47">
        <v>0.2</v>
      </c>
      <c r="B47">
        <v>2E-3</v>
      </c>
      <c r="C47">
        <v>2.2222222222222223E-4</v>
      </c>
      <c r="D47">
        <f t="shared" si="8"/>
        <v>6.6666666666666675E-4</v>
      </c>
      <c r="E47">
        <v>0</v>
      </c>
      <c r="F47">
        <v>1</v>
      </c>
      <c r="G47">
        <f>'Figure S7A'!D47</f>
        <v>1.8710608789275916E-2</v>
      </c>
      <c r="H47">
        <f t="shared" si="9"/>
        <v>3.5008688126532915E-4</v>
      </c>
      <c r="I47">
        <f t="shared" si="10"/>
        <v>4.9439936984750661</v>
      </c>
      <c r="J47">
        <f t="shared" si="3"/>
        <v>5.3088204921416917</v>
      </c>
      <c r="K47">
        <f t="shared" si="11"/>
        <v>2.6948226054273446E-2</v>
      </c>
      <c r="L47">
        <f t="shared" si="12"/>
        <v>-8.23761726499753E-3</v>
      </c>
      <c r="M47">
        <f t="shared" si="7"/>
        <v>-6.8261314121421165E-3</v>
      </c>
    </row>
    <row r="48" spans="1:13" x14ac:dyDescent="0.35">
      <c r="A48">
        <v>0.2</v>
      </c>
      <c r="B48">
        <v>2E-3</v>
      </c>
      <c r="C48">
        <v>2.105263157894737E-4</v>
      </c>
      <c r="D48">
        <f t="shared" si="8"/>
        <v>6.488856845230502E-4</v>
      </c>
      <c r="E48">
        <v>0</v>
      </c>
      <c r="F48">
        <v>1</v>
      </c>
      <c r="G48">
        <f>'Figure S7A'!D48</f>
        <v>1.6216050066874984E-2</v>
      </c>
      <c r="H48">
        <f t="shared" si="9"/>
        <v>2.6296027977139617E-4</v>
      </c>
      <c r="I48">
        <f t="shared" si="10"/>
        <v>4.8279381278207918</v>
      </c>
      <c r="J48">
        <f t="shared" si="3"/>
        <v>5.3088204921416917</v>
      </c>
      <c r="K48">
        <f t="shared" si="11"/>
        <v>2.6229477164863679E-2</v>
      </c>
      <c r="L48">
        <f t="shared" si="12"/>
        <v>-1.0013427097988695E-2</v>
      </c>
      <c r="M48">
        <f t="shared" si="7"/>
        <v>-7.7980124961049297E-3</v>
      </c>
    </row>
    <row r="49" spans="1:13" x14ac:dyDescent="0.35">
      <c r="A49">
        <v>0.2</v>
      </c>
      <c r="B49">
        <v>2E-3</v>
      </c>
      <c r="C49">
        <v>2.0000000000000001E-4</v>
      </c>
      <c r="D49">
        <f t="shared" si="8"/>
        <v>6.3245553203367588E-4</v>
      </c>
      <c r="E49">
        <v>0</v>
      </c>
      <c r="F49">
        <v>1</v>
      </c>
      <c r="G49">
        <f>'Figure S7A'!D49</f>
        <v>1.4802478203030406E-2</v>
      </c>
      <c r="H49">
        <f t="shared" si="9"/>
        <v>2.1911336095119027E-4</v>
      </c>
      <c r="I49">
        <f t="shared" si="10"/>
        <v>4.7623778912744088</v>
      </c>
      <c r="J49">
        <f t="shared" si="3"/>
        <v>5.3088204921416917</v>
      </c>
      <c r="K49">
        <f t="shared" si="11"/>
        <v>2.5565331969778914E-2</v>
      </c>
      <c r="L49">
        <f t="shared" si="12"/>
        <v>-1.0762853766748508E-2</v>
      </c>
      <c r="M49">
        <f t="shared" si="7"/>
        <v>-8.0887046885451987E-3</v>
      </c>
    </row>
    <row r="50" spans="1:13" x14ac:dyDescent="0.35">
      <c r="A50">
        <v>0.2</v>
      </c>
      <c r="B50">
        <v>2E-3</v>
      </c>
      <c r="C50">
        <v>1.9047619047619048E-4</v>
      </c>
      <c r="D50">
        <f t="shared" si="8"/>
        <v>6.1721339984836766E-4</v>
      </c>
      <c r="E50">
        <v>0</v>
      </c>
      <c r="F50">
        <v>1</v>
      </c>
      <c r="G50">
        <f>'Figure S7A'!D50</f>
        <v>1.1895627300224983E-2</v>
      </c>
      <c r="H50">
        <f t="shared" si="9"/>
        <v>1.415059488658579E-4</v>
      </c>
      <c r="I50">
        <f t="shared" si="10"/>
        <v>4.5681492392830947</v>
      </c>
      <c r="J50">
        <f t="shared" si="3"/>
        <v>5.3088204921416917</v>
      </c>
      <c r="K50">
        <f t="shared" si="11"/>
        <v>2.4949209334260709E-2</v>
      </c>
      <c r="L50">
        <f t="shared" si="12"/>
        <v>-1.3053582034035727E-2</v>
      </c>
      <c r="M50">
        <f t="shared" si="7"/>
        <v>-8.8107491759965677E-3</v>
      </c>
    </row>
    <row r="51" spans="1:13" x14ac:dyDescent="0.35">
      <c r="A51">
        <v>0.2</v>
      </c>
      <c r="B51">
        <v>2E-3</v>
      </c>
      <c r="C51">
        <v>1.8181818181818183E-4</v>
      </c>
      <c r="D51">
        <f t="shared" si="8"/>
        <v>6.0302268915552728E-4</v>
      </c>
      <c r="E51">
        <v>0</v>
      </c>
      <c r="F51">
        <v>1</v>
      </c>
      <c r="G51">
        <f>'Figure S7A'!D51</f>
        <v>1.1093476144768228E-2</v>
      </c>
      <c r="H51">
        <f t="shared" si="9"/>
        <v>1.2306521297454176E-4</v>
      </c>
      <c r="I51">
        <f t="shared" si="10"/>
        <v>4.5215955691023177</v>
      </c>
      <c r="J51">
        <f t="shared" si="3"/>
        <v>5.3088204921416917</v>
      </c>
      <c r="K51">
        <f t="shared" si="11"/>
        <v>2.4375587614828526E-2</v>
      </c>
      <c r="L51">
        <f t="shared" si="12"/>
        <v>-1.3282111470060297E-2</v>
      </c>
      <c r="M51">
        <f t="shared" si="7"/>
        <v>-8.7330609043042989E-3</v>
      </c>
    </row>
    <row r="52" spans="1:13" x14ac:dyDescent="0.35">
      <c r="A52">
        <v>0.2</v>
      </c>
      <c r="B52">
        <v>2E-3</v>
      </c>
      <c r="C52">
        <v>1.7391304347826088E-4</v>
      </c>
      <c r="D52">
        <f t="shared" si="8"/>
        <v>5.8976782461958859E-4</v>
      </c>
      <c r="E52">
        <v>0</v>
      </c>
      <c r="F52">
        <v>1</v>
      </c>
      <c r="G52">
        <f>'Figure S7A'!D52</f>
        <v>1.382993826796872E-2</v>
      </c>
      <c r="H52">
        <f t="shared" si="9"/>
        <v>1.9126719249582563E-4</v>
      </c>
      <c r="I52">
        <f t="shared" si="10"/>
        <v>4.7642999315934098</v>
      </c>
      <c r="J52">
        <f t="shared" si="3"/>
        <v>5.3088204921416917</v>
      </c>
      <c r="K52">
        <f t="shared" si="11"/>
        <v>2.383979498607865E-2</v>
      </c>
      <c r="L52">
        <f t="shared" si="12"/>
        <v>-1.000985671810993E-2</v>
      </c>
      <c r="M52">
        <f t="shared" si="7"/>
        <v>-7.5306857380224622E-3</v>
      </c>
    </row>
    <row r="53" spans="1:13" x14ac:dyDescent="0.35">
      <c r="A53">
        <v>0.2</v>
      </c>
      <c r="B53">
        <v>2E-3</v>
      </c>
      <c r="C53">
        <v>1.6666666666666669E-4</v>
      </c>
      <c r="D53">
        <f t="shared" si="8"/>
        <v>5.773502691896258E-4</v>
      </c>
      <c r="E53">
        <v>0</v>
      </c>
      <c r="F53">
        <v>1</v>
      </c>
      <c r="G53">
        <f>'Figure S7A'!D53</f>
        <v>1.1212864195718849E-2</v>
      </c>
      <c r="H53">
        <f t="shared" si="9"/>
        <v>1.257283234716337E-4</v>
      </c>
      <c r="I53">
        <f t="shared" si="10"/>
        <v>4.5758057648490986</v>
      </c>
      <c r="J53">
        <f t="shared" si="3"/>
        <v>5.3088204921416917</v>
      </c>
      <c r="K53">
        <f t="shared" si="11"/>
        <v>2.3337848349926488E-2</v>
      </c>
      <c r="L53">
        <f t="shared" si="12"/>
        <v>-1.212498415420764E-2</v>
      </c>
      <c r="M53">
        <f t="shared" si="7"/>
        <v>-8.2191945905937328E-3</v>
      </c>
    </row>
    <row r="54" spans="1:13" x14ac:dyDescent="0.35">
      <c r="A54">
        <v>0.35</v>
      </c>
      <c r="B54">
        <v>3.4999999999999996E-3</v>
      </c>
      <c r="C54">
        <v>1.7499999999999998E-3</v>
      </c>
      <c r="D54">
        <f t="shared" si="8"/>
        <v>2.4748737341529162E-3</v>
      </c>
      <c r="E54">
        <v>0</v>
      </c>
      <c r="F54">
        <v>1</v>
      </c>
      <c r="G54">
        <f>'Figure S7A'!D54</f>
        <v>0.17950034716942412</v>
      </c>
      <c r="H54">
        <f t="shared" si="9"/>
        <v>3.2220374633943782E-2</v>
      </c>
      <c r="I54">
        <f t="shared" si="10"/>
        <v>5.3338098883012446</v>
      </c>
      <c r="J54">
        <f t="shared" si="3"/>
        <v>5.3088204921416917</v>
      </c>
      <c r="K54">
        <f t="shared" si="11"/>
        <v>0.17507032421480861</v>
      </c>
      <c r="L54">
        <f t="shared" si="12"/>
        <v>4.4300229546155034E-3</v>
      </c>
      <c r="M54">
        <f t="shared" si="7"/>
        <v>4.4856052861940139E-3</v>
      </c>
    </row>
    <row r="55" spans="1:13" x14ac:dyDescent="0.35">
      <c r="A55">
        <v>0.35</v>
      </c>
      <c r="B55">
        <v>3.4999999999999996E-3</v>
      </c>
      <c r="C55">
        <v>1.4E-3</v>
      </c>
      <c r="D55">
        <f t="shared" si="8"/>
        <v>2.2135943621178654E-3</v>
      </c>
      <c r="E55">
        <v>0</v>
      </c>
      <c r="F55">
        <v>1</v>
      </c>
      <c r="G55">
        <f>'Figure S7A'!D55</f>
        <v>0.16399477494779785</v>
      </c>
      <c r="H55">
        <f t="shared" si="9"/>
        <v>2.6894286210178864E-2</v>
      </c>
      <c r="I55">
        <f t="shared" si="10"/>
        <v>5.3550390891826396</v>
      </c>
      <c r="J55">
        <f t="shared" si="3"/>
        <v>5.3088204921416917</v>
      </c>
      <c r="K55">
        <f t="shared" si="11"/>
        <v>0.15658765831489582</v>
      </c>
      <c r="L55">
        <f t="shared" si="12"/>
        <v>7.4071166329020277E-3</v>
      </c>
      <c r="M55">
        <f t="shared" si="7"/>
        <v>7.5796084201332041E-3</v>
      </c>
    </row>
    <row r="56" spans="1:13" x14ac:dyDescent="0.35">
      <c r="A56">
        <v>0.35</v>
      </c>
      <c r="B56">
        <v>3.4999999999999996E-3</v>
      </c>
      <c r="C56">
        <v>1.1666666666666665E-3</v>
      </c>
      <c r="D56">
        <f t="shared" si="8"/>
        <v>2.0207259421636901E-3</v>
      </c>
      <c r="E56">
        <v>0</v>
      </c>
      <c r="F56">
        <v>1</v>
      </c>
      <c r="G56">
        <f>'Figure S7A'!D56</f>
        <v>0.14313850762120409</v>
      </c>
      <c r="H56">
        <f t="shared" si="9"/>
        <v>2.04886323640255E-2</v>
      </c>
      <c r="I56">
        <f t="shared" si="10"/>
        <v>5.3101780465853903</v>
      </c>
      <c r="J56">
        <f t="shared" si="3"/>
        <v>5.3088204921416917</v>
      </c>
      <c r="K56">
        <f t="shared" si="11"/>
        <v>0.14294432114329972</v>
      </c>
      <c r="L56">
        <f t="shared" si="12"/>
        <v>1.9418647790436783E-4</v>
      </c>
      <c r="M56">
        <f t="shared" si="7"/>
        <v>1.9431831708554594E-4</v>
      </c>
    </row>
    <row r="57" spans="1:13" x14ac:dyDescent="0.35">
      <c r="A57">
        <v>0.35</v>
      </c>
      <c r="B57">
        <v>3.4999999999999996E-3</v>
      </c>
      <c r="C57">
        <v>1E-3</v>
      </c>
      <c r="D57">
        <f t="shared" si="8"/>
        <v>1.8708286933869706E-3</v>
      </c>
      <c r="E57">
        <v>0</v>
      </c>
      <c r="F57">
        <v>1</v>
      </c>
      <c r="G57">
        <f>'Figure S7A'!D57</f>
        <v>0.13146071413409885</v>
      </c>
      <c r="H57">
        <f t="shared" si="9"/>
        <v>1.7281919360647258E-2</v>
      </c>
      <c r="I57">
        <f t="shared" si="10"/>
        <v>5.3021486954016463</v>
      </c>
      <c r="J57">
        <f t="shared" si="3"/>
        <v>5.3088204921416917</v>
      </c>
      <c r="K57">
        <f t="shared" si="11"/>
        <v>0.13234072566280938</v>
      </c>
      <c r="L57">
        <f t="shared" si="12"/>
        <v>-8.8001152871053367E-4</v>
      </c>
      <c r="M57">
        <f t="shared" si="7"/>
        <v>-8.7707916400391647E-4</v>
      </c>
    </row>
    <row r="58" spans="1:13" x14ac:dyDescent="0.35">
      <c r="A58">
        <v>0.35</v>
      </c>
      <c r="B58">
        <v>3.4999999999999996E-3</v>
      </c>
      <c r="C58">
        <v>8.7499999999999991E-4</v>
      </c>
      <c r="D58">
        <f t="shared" si="8"/>
        <v>1.7499999999999998E-3</v>
      </c>
      <c r="E58">
        <v>0</v>
      </c>
      <c r="F58">
        <v>1</v>
      </c>
      <c r="G58">
        <f>'Figure S7A'!D58</f>
        <v>0.11804181072518265</v>
      </c>
      <c r="H58">
        <f t="shared" si="9"/>
        <v>1.3933869079279845E-2</v>
      </c>
      <c r="I58">
        <f t="shared" si="10"/>
        <v>5.261245226449029</v>
      </c>
      <c r="J58">
        <f t="shared" si="3"/>
        <v>5.3088204921416917</v>
      </c>
      <c r="K58">
        <f t="shared" si="11"/>
        <v>0.1237934134368186</v>
      </c>
      <c r="L58">
        <f t="shared" si="12"/>
        <v>-5.751602711635953E-3</v>
      </c>
      <c r="M58">
        <f t="shared" si="7"/>
        <v>-5.615870508093564E-3</v>
      </c>
    </row>
    <row r="59" spans="1:13" x14ac:dyDescent="0.35">
      <c r="A59">
        <v>0.35</v>
      </c>
      <c r="B59">
        <v>3.4999999999999996E-3</v>
      </c>
      <c r="C59">
        <v>7.7777777777777773E-4</v>
      </c>
      <c r="D59">
        <f t="shared" si="8"/>
        <v>1.6499158227686109E-3</v>
      </c>
      <c r="E59">
        <v>0</v>
      </c>
      <c r="F59">
        <v>1</v>
      </c>
      <c r="G59">
        <f>'Figure S7A'!D59</f>
        <v>0.10696745877856981</v>
      </c>
      <c r="H59">
        <f t="shared" si="9"/>
        <v>1.1442037237545031E-2</v>
      </c>
      <c r="I59">
        <f t="shared" si="10"/>
        <v>5.2216225190336356</v>
      </c>
      <c r="J59">
        <f t="shared" si="3"/>
        <v>5.3088204921416917</v>
      </c>
      <c r="K59">
        <f t="shared" si="11"/>
        <v>0.11671354947653909</v>
      </c>
      <c r="L59">
        <f t="shared" si="12"/>
        <v>-9.7460906979692785E-3</v>
      </c>
      <c r="M59">
        <f t="shared" si="7"/>
        <v>-9.3273455940108291E-3</v>
      </c>
    </row>
    <row r="60" spans="1:13" x14ac:dyDescent="0.35">
      <c r="A60">
        <v>0.35</v>
      </c>
      <c r="B60">
        <v>3.4999999999999996E-3</v>
      </c>
      <c r="C60">
        <v>6.9999999999999999E-4</v>
      </c>
      <c r="D60">
        <f t="shared" si="8"/>
        <v>1.5652475842498528E-3</v>
      </c>
      <c r="E60">
        <v>0</v>
      </c>
      <c r="F60">
        <v>1</v>
      </c>
      <c r="G60">
        <f>'Figure S7A'!D60</f>
        <v>9.3807467234111819E-2</v>
      </c>
      <c r="H60">
        <f t="shared" si="9"/>
        <v>8.7998409088789632E-3</v>
      </c>
      <c r="I60">
        <f t="shared" si="10"/>
        <v>5.1430225731035595</v>
      </c>
      <c r="J60">
        <f t="shared" si="3"/>
        <v>5.3088204921416917</v>
      </c>
      <c r="K60">
        <f t="shared" si="11"/>
        <v>0.11072419504458492</v>
      </c>
      <c r="L60">
        <f t="shared" si="12"/>
        <v>-1.6916727810473098E-2</v>
      </c>
      <c r="M60">
        <f t="shared" si="7"/>
        <v>-1.5553082857653514E-2</v>
      </c>
    </row>
    <row r="61" spans="1:13" x14ac:dyDescent="0.35">
      <c r="A61">
        <v>0.35</v>
      </c>
      <c r="B61">
        <v>3.4999999999999996E-3</v>
      </c>
      <c r="C61">
        <v>6.363636363636363E-4</v>
      </c>
      <c r="D61">
        <f t="shared" si="8"/>
        <v>1.4924050144892729E-3</v>
      </c>
      <c r="E61">
        <v>0</v>
      </c>
      <c r="F61">
        <v>1</v>
      </c>
      <c r="G61">
        <f>'Figure S7A'!D61</f>
        <v>7.8901991604666918E-2</v>
      </c>
      <c r="H61">
        <f t="shared" si="9"/>
        <v>6.225524279182929E-3</v>
      </c>
      <c r="I61">
        <f t="shared" si="10"/>
        <v>5.0176396717935035</v>
      </c>
      <c r="J61">
        <f t="shared" si="3"/>
        <v>5.3088204921416917</v>
      </c>
      <c r="K61">
        <f t="shared" si="11"/>
        <v>0.10557137769934391</v>
      </c>
      <c r="L61">
        <f t="shared" si="12"/>
        <v>-2.6669386094676992E-2</v>
      </c>
      <c r="M61">
        <f t="shared" si="7"/>
        <v>-2.2974746642552776E-2</v>
      </c>
    </row>
    <row r="62" spans="1:13" x14ac:dyDescent="0.35">
      <c r="A62">
        <v>0.35</v>
      </c>
      <c r="B62">
        <v>3.4999999999999996E-3</v>
      </c>
      <c r="C62">
        <v>5.8333333333333327E-4</v>
      </c>
      <c r="D62">
        <f t="shared" si="8"/>
        <v>1.4288690166235204E-3</v>
      </c>
      <c r="E62">
        <v>0</v>
      </c>
      <c r="F62">
        <v>1</v>
      </c>
      <c r="G62">
        <f>'Figure S7A'!D62</f>
        <v>7.0136361577872175E-2</v>
      </c>
      <c r="H62">
        <f t="shared" si="9"/>
        <v>4.9191092153820243E-3</v>
      </c>
      <c r="I62">
        <f t="shared" si="10"/>
        <v>4.9433802602723365</v>
      </c>
      <c r="J62">
        <f t="shared" si="3"/>
        <v>5.3088204921416917</v>
      </c>
      <c r="K62">
        <f t="shared" si="11"/>
        <v>0.1010768988125348</v>
      </c>
      <c r="L62">
        <f t="shared" si="12"/>
        <v>-3.0940537234662627E-2</v>
      </c>
      <c r="M62">
        <f t="shared" si="7"/>
        <v>-2.5630648237490547E-2</v>
      </c>
    </row>
    <row r="63" spans="1:13" x14ac:dyDescent="0.35">
      <c r="A63">
        <v>0.35</v>
      </c>
      <c r="B63">
        <v>3.4999999999999996E-3</v>
      </c>
      <c r="C63">
        <v>5.3846153846153844E-4</v>
      </c>
      <c r="D63">
        <f t="shared" si="8"/>
        <v>1.3728129459672882E-3</v>
      </c>
      <c r="E63">
        <v>0</v>
      </c>
      <c r="F63">
        <v>1</v>
      </c>
      <c r="G63">
        <f>'Figure S7A'!D63</f>
        <v>5.9037115496713928E-2</v>
      </c>
      <c r="H63">
        <f t="shared" si="9"/>
        <v>3.4853810061723396E-3</v>
      </c>
      <c r="I63">
        <f t="shared" si="10"/>
        <v>4.8111265667898166</v>
      </c>
      <c r="J63">
        <f t="shared" si="3"/>
        <v>5.3088204921416917</v>
      </c>
      <c r="K63">
        <f t="shared" si="11"/>
        <v>9.711154319516882E-2</v>
      </c>
      <c r="L63">
        <f t="shared" si="12"/>
        <v>-3.8074427698454892E-2</v>
      </c>
      <c r="M63">
        <f t="shared" si="7"/>
        <v>-2.9382413753011569E-2</v>
      </c>
    </row>
    <row r="64" spans="1:13" x14ac:dyDescent="0.35">
      <c r="A64">
        <v>0.35</v>
      </c>
      <c r="B64">
        <v>3.4999999999999996E-3</v>
      </c>
      <c r="C64">
        <v>5.0000000000000001E-4</v>
      </c>
      <c r="D64">
        <f t="shared" si="8"/>
        <v>1.3228756555322952E-3</v>
      </c>
      <c r="E64">
        <v>0</v>
      </c>
      <c r="F64">
        <v>1</v>
      </c>
      <c r="G64">
        <f>'Figure S7A'!D64</f>
        <v>5.8294022364236746E-2</v>
      </c>
      <c r="H64">
        <f t="shared" si="9"/>
        <v>3.3981930434021338E-3</v>
      </c>
      <c r="I64">
        <f t="shared" si="10"/>
        <v>4.8355137862847588</v>
      </c>
      <c r="J64">
        <f t="shared" si="3"/>
        <v>5.3088204921416917</v>
      </c>
      <c r="K64">
        <f t="shared" si="11"/>
        <v>9.3579024543321065E-2</v>
      </c>
      <c r="L64">
        <f t="shared" si="12"/>
        <v>-3.528500217908432E-2</v>
      </c>
      <c r="M64">
        <f t="shared" si="7"/>
        <v>-2.7590951696367268E-2</v>
      </c>
    </row>
    <row r="65" spans="1:13" x14ac:dyDescent="0.35">
      <c r="A65">
        <v>0.35</v>
      </c>
      <c r="B65">
        <v>3.4999999999999996E-3</v>
      </c>
      <c r="C65">
        <v>4.6666666666666666E-4</v>
      </c>
      <c r="D65">
        <f t="shared" si="8"/>
        <v>1.2780193008453875E-3</v>
      </c>
      <c r="E65">
        <v>0</v>
      </c>
      <c r="F65">
        <v>1</v>
      </c>
      <c r="G65">
        <f>'Figure S7A'!D65</f>
        <v>5.4254354019398883E-2</v>
      </c>
      <c r="H65">
        <f t="shared" si="9"/>
        <v>2.9435349300622636E-3</v>
      </c>
      <c r="I65">
        <f t="shared" si="10"/>
        <v>4.7981939138965757</v>
      </c>
      <c r="J65">
        <f t="shared" si="3"/>
        <v>5.3088204921416917</v>
      </c>
      <c r="K65">
        <f t="shared" si="11"/>
        <v>9.0405926679878235E-2</v>
      </c>
      <c r="L65">
        <f t="shared" si="12"/>
        <v>-3.6151572660479352E-2</v>
      </c>
      <c r="M65">
        <f t="shared" si="7"/>
        <v>-2.7703715147824808E-2</v>
      </c>
    </row>
    <row r="66" spans="1:13" x14ac:dyDescent="0.35">
      <c r="A66">
        <v>0.35</v>
      </c>
      <c r="B66">
        <v>3.4999999999999996E-3</v>
      </c>
      <c r="C66">
        <v>4.3749999999999995E-4</v>
      </c>
      <c r="D66">
        <f t="shared" ref="D66:D97" si="13">SQRT(B66*C66)</f>
        <v>1.2374368670764581E-3</v>
      </c>
      <c r="E66">
        <v>0</v>
      </c>
      <c r="F66">
        <v>1</v>
      </c>
      <c r="G66">
        <f>'Figure S7A'!D66</f>
        <v>5.2241209743601975E-2</v>
      </c>
      <c r="H66">
        <f t="shared" ref="H66:H97" si="14">G66^2</f>
        <v>2.7291439954750139E-3</v>
      </c>
      <c r="I66">
        <f t="shared" ref="I66:I97" si="15">LN(G66)-LN(A66)-LN(D66)</f>
        <v>4.7926515689629134</v>
      </c>
      <c r="J66">
        <f t="shared" ref="J66:J129" si="16">E66*$P$2+F66*$P$3</f>
        <v>5.3088204921416917</v>
      </c>
      <c r="K66">
        <f t="shared" ref="K66:K97" si="17">EXP(E66*$P$2+F66*$P$3)*A66*D66</f>
        <v>8.7535162107404307E-2</v>
      </c>
      <c r="L66">
        <f t="shared" ref="L66:L97" si="18">G66-K66</f>
        <v>-3.5293952363802332E-2</v>
      </c>
      <c r="M66">
        <f t="shared" si="7"/>
        <v>-2.696528897891173E-2</v>
      </c>
    </row>
    <row r="67" spans="1:13" x14ac:dyDescent="0.35">
      <c r="A67">
        <v>0.35</v>
      </c>
      <c r="B67">
        <v>3.4999999999999996E-3</v>
      </c>
      <c r="C67">
        <v>4.1176470588235291E-4</v>
      </c>
      <c r="D67">
        <f t="shared" si="13"/>
        <v>1.2004900959975617E-3</v>
      </c>
      <c r="E67">
        <v>0</v>
      </c>
      <c r="F67">
        <v>1</v>
      </c>
      <c r="G67">
        <f>'Figure S7A'!D67</f>
        <v>5.3694718436594908E-2</v>
      </c>
      <c r="H67">
        <f t="shared" si="14"/>
        <v>2.883122787985205E-3</v>
      </c>
      <c r="I67">
        <f t="shared" si="15"/>
        <v>4.8504068812932424</v>
      </c>
      <c r="J67">
        <f t="shared" si="16"/>
        <v>5.3088204921416917</v>
      </c>
      <c r="K67">
        <f t="shared" si="17"/>
        <v>8.4921581017504133E-2</v>
      </c>
      <c r="L67">
        <f t="shared" si="18"/>
        <v>-3.1226862580909225E-2</v>
      </c>
      <c r="M67">
        <f t="shared" ref="M67:M130" si="19">SQRT(H67)*(I67-J67)</f>
        <v>-2.4614389762010275E-2</v>
      </c>
    </row>
    <row r="68" spans="1:13" x14ac:dyDescent="0.35">
      <c r="A68">
        <v>0.35</v>
      </c>
      <c r="B68">
        <v>3.4999999999999996E-3</v>
      </c>
      <c r="C68">
        <v>3.8888888888888887E-4</v>
      </c>
      <c r="D68">
        <f t="shared" si="13"/>
        <v>1.1666666666666665E-3</v>
      </c>
      <c r="E68">
        <v>0</v>
      </c>
      <c r="F68">
        <v>1</v>
      </c>
      <c r="G68">
        <f>'Figure S7A'!D68</f>
        <v>5.3979039043030932E-2</v>
      </c>
      <c r="H68">
        <f t="shared" si="14"/>
        <v>2.9137366560090579E-3</v>
      </c>
      <c r="I68">
        <f t="shared" si="15"/>
        <v>4.8842672500100246</v>
      </c>
      <c r="J68">
        <f t="shared" si="16"/>
        <v>5.3088204921416917</v>
      </c>
      <c r="K68">
        <f t="shared" si="17"/>
        <v>8.2528942291212395E-2</v>
      </c>
      <c r="L68">
        <f t="shared" si="18"/>
        <v>-2.8549903248181463E-2</v>
      </c>
      <c r="M68">
        <f t="shared" si="19"/>
        <v>-2.2916976032870625E-2</v>
      </c>
    </row>
    <row r="69" spans="1:13" x14ac:dyDescent="0.35">
      <c r="A69">
        <v>0.35</v>
      </c>
      <c r="B69">
        <v>3.4999999999999996E-3</v>
      </c>
      <c r="C69">
        <v>3.6842105263157891E-4</v>
      </c>
      <c r="D69">
        <f t="shared" si="13"/>
        <v>1.1355499479153376E-3</v>
      </c>
      <c r="E69">
        <v>0</v>
      </c>
      <c r="F69">
        <v>1</v>
      </c>
      <c r="G69">
        <f>'Figure S7A'!D69</f>
        <v>4.4571371918309025E-2</v>
      </c>
      <c r="H69">
        <f t="shared" si="14"/>
        <v>1.9866071946802264E-3</v>
      </c>
      <c r="I69">
        <f t="shared" si="15"/>
        <v>4.7197968229963401</v>
      </c>
      <c r="J69">
        <f t="shared" si="16"/>
        <v>5.3088204921416917</v>
      </c>
      <c r="K69">
        <f t="shared" si="17"/>
        <v>8.032777381739499E-2</v>
      </c>
      <c r="L69">
        <f t="shared" si="18"/>
        <v>-3.5756401899085966E-2</v>
      </c>
      <c r="M69">
        <f t="shared" si="19"/>
        <v>-2.6253593026164472E-2</v>
      </c>
    </row>
    <row r="70" spans="1:13" x14ac:dyDescent="0.35">
      <c r="A70">
        <v>0.35</v>
      </c>
      <c r="B70">
        <v>3.4999999999999996E-3</v>
      </c>
      <c r="C70">
        <v>3.5E-4</v>
      </c>
      <c r="D70">
        <f t="shared" si="13"/>
        <v>1.1067971810589327E-3</v>
      </c>
      <c r="E70">
        <v>0</v>
      </c>
      <c r="F70">
        <v>1</v>
      </c>
      <c r="G70">
        <f>'Figure S7A'!D70</f>
        <v>3.8461180568954589E-2</v>
      </c>
      <c r="H70">
        <f t="shared" si="14"/>
        <v>1.47926241075773E-3</v>
      </c>
      <c r="I70">
        <f t="shared" si="15"/>
        <v>4.5980011382105133</v>
      </c>
      <c r="J70">
        <f t="shared" si="16"/>
        <v>5.3088204921416917</v>
      </c>
      <c r="K70">
        <f t="shared" si="17"/>
        <v>7.8293829157447911E-2</v>
      </c>
      <c r="L70">
        <f t="shared" si="18"/>
        <v>-3.9832648588493322E-2</v>
      </c>
      <c r="M70">
        <f t="shared" si="19"/>
        <v>-2.7338951523454696E-2</v>
      </c>
    </row>
    <row r="71" spans="1:13" x14ac:dyDescent="0.35">
      <c r="A71">
        <v>0.35</v>
      </c>
      <c r="B71">
        <v>3.4999999999999996E-3</v>
      </c>
      <c r="C71">
        <v>3.3333333333333332E-4</v>
      </c>
      <c r="D71">
        <f t="shared" si="13"/>
        <v>1.0801234497346433E-3</v>
      </c>
      <c r="E71">
        <v>0</v>
      </c>
      <c r="F71">
        <v>1</v>
      </c>
      <c r="G71">
        <f>'Figure S7A'!D71</f>
        <v>4.8383905407643341E-2</v>
      </c>
      <c r="H71">
        <f t="shared" si="14"/>
        <v>2.3410023024957784E-3</v>
      </c>
      <c r="I71">
        <f t="shared" si="15"/>
        <v>4.8519140101063787</v>
      </c>
      <c r="J71">
        <f t="shared" si="16"/>
        <v>5.3088204921416917</v>
      </c>
      <c r="K71">
        <f t="shared" si="17"/>
        <v>7.6406953586173415E-2</v>
      </c>
      <c r="L71">
        <f t="shared" si="18"/>
        <v>-2.8023048178530074E-2</v>
      </c>
      <c r="M71">
        <f t="shared" si="19"/>
        <v>-2.2106920006935676E-2</v>
      </c>
    </row>
    <row r="72" spans="1:13" x14ac:dyDescent="0.35">
      <c r="A72">
        <v>0.35</v>
      </c>
      <c r="B72">
        <v>3.4999999999999996E-3</v>
      </c>
      <c r="C72">
        <v>3.1818181818181815E-4</v>
      </c>
      <c r="D72">
        <f t="shared" si="13"/>
        <v>1.0552897060221726E-3</v>
      </c>
      <c r="E72">
        <v>0</v>
      </c>
      <c r="F72">
        <v>1</v>
      </c>
      <c r="G72">
        <f>'Figure S7A'!D72</f>
        <v>4.1506305724627837E-2</v>
      </c>
      <c r="H72">
        <f t="shared" si="14"/>
        <v>1.7227734149062735E-3</v>
      </c>
      <c r="I72">
        <f t="shared" si="15"/>
        <v>4.7218521532684044</v>
      </c>
      <c r="J72">
        <f t="shared" si="16"/>
        <v>5.3088204921416917</v>
      </c>
      <c r="K72">
        <f t="shared" si="17"/>
        <v>7.4650237070412337E-2</v>
      </c>
      <c r="L72">
        <f t="shared" si="18"/>
        <v>-3.31439313457845E-2</v>
      </c>
      <c r="M72">
        <f t="shared" si="19"/>
        <v>-2.4362887323951619E-2</v>
      </c>
    </row>
    <row r="73" spans="1:13" x14ac:dyDescent="0.35">
      <c r="A73">
        <v>0.35</v>
      </c>
      <c r="B73">
        <v>3.4999999999999996E-3</v>
      </c>
      <c r="C73">
        <v>3.043478260869565E-4</v>
      </c>
      <c r="D73">
        <f t="shared" si="13"/>
        <v>1.0320936930842798E-3</v>
      </c>
      <c r="E73">
        <v>0</v>
      </c>
      <c r="F73">
        <v>1</v>
      </c>
      <c r="G73">
        <f>'Figure S7A'!D73</f>
        <v>4.5990852194830317E-2</v>
      </c>
      <c r="H73">
        <f t="shared" si="14"/>
        <v>2.1151584856067287E-3</v>
      </c>
      <c r="I73">
        <f t="shared" si="15"/>
        <v>4.8466751850708993</v>
      </c>
      <c r="J73">
        <f t="shared" si="16"/>
        <v>5.3088204921416917</v>
      </c>
      <c r="K73">
        <f t="shared" si="17"/>
        <v>7.3009372144865844E-2</v>
      </c>
      <c r="L73">
        <f t="shared" si="18"/>
        <v>-2.7018519950035527E-2</v>
      </c>
      <c r="M73">
        <f t="shared" si="19"/>
        <v>-2.1254456510027282E-2</v>
      </c>
    </row>
    <row r="74" spans="1:13" x14ac:dyDescent="0.35">
      <c r="A74">
        <v>0.35</v>
      </c>
      <c r="B74">
        <v>3.4999999999999996E-3</v>
      </c>
      <c r="C74">
        <v>2.9166666666666664E-4</v>
      </c>
      <c r="D74">
        <f t="shared" si="13"/>
        <v>1.010362971081845E-3</v>
      </c>
      <c r="E74">
        <v>0</v>
      </c>
      <c r="F74">
        <v>1</v>
      </c>
      <c r="G74">
        <f>'Figure S7A'!D74</f>
        <v>4.498775365710099E-2</v>
      </c>
      <c r="H74">
        <f t="shared" si="14"/>
        <v>2.0238979791120035E-3</v>
      </c>
      <c r="I74">
        <f t="shared" si="15"/>
        <v>4.8459027926772498</v>
      </c>
      <c r="J74">
        <f t="shared" si="16"/>
        <v>5.3088204921416917</v>
      </c>
      <c r="K74">
        <f t="shared" si="17"/>
        <v>7.1472160571649859E-2</v>
      </c>
      <c r="L74">
        <f t="shared" si="18"/>
        <v>-2.6484406914548869E-2</v>
      </c>
      <c r="M74">
        <f t="shared" si="19"/>
        <v>-2.0825627427018226E-2</v>
      </c>
    </row>
    <row r="75" spans="1:13" x14ac:dyDescent="0.35">
      <c r="A75">
        <v>0.5</v>
      </c>
      <c r="B75">
        <v>5.0000000000000001E-3</v>
      </c>
      <c r="C75">
        <v>2.5000000000000001E-3</v>
      </c>
      <c r="D75">
        <f t="shared" si="13"/>
        <v>3.5355339059327377E-3</v>
      </c>
      <c r="E75">
        <v>0</v>
      </c>
      <c r="F75">
        <v>1</v>
      </c>
      <c r="G75">
        <f>'Figure S7A'!D75</f>
        <v>0.34662669019981485</v>
      </c>
      <c r="H75">
        <f t="shared" si="14"/>
        <v>0.12015006235887842</v>
      </c>
      <c r="I75">
        <f t="shared" si="15"/>
        <v>5.2785312384923371</v>
      </c>
      <c r="J75">
        <f t="shared" si="16"/>
        <v>5.3088204921416917</v>
      </c>
      <c r="K75">
        <f t="shared" si="17"/>
        <v>0.35728637594858903</v>
      </c>
      <c r="L75">
        <f t="shared" si="18"/>
        <v>-1.0659685748774184E-2</v>
      </c>
      <c r="M75">
        <f t="shared" si="19"/>
        <v>-1.0499063741098463E-2</v>
      </c>
    </row>
    <row r="76" spans="1:13" x14ac:dyDescent="0.35">
      <c r="A76">
        <v>0.5</v>
      </c>
      <c r="B76">
        <v>5.0000000000000001E-3</v>
      </c>
      <c r="C76">
        <v>2E-3</v>
      </c>
      <c r="D76">
        <f t="shared" si="13"/>
        <v>3.1622776601683794E-3</v>
      </c>
      <c r="E76">
        <v>0</v>
      </c>
      <c r="F76">
        <v>1</v>
      </c>
      <c r="G76">
        <f>'Figure S7A'!D76</f>
        <v>0.3333650392117134</v>
      </c>
      <c r="H76">
        <f t="shared" si="14"/>
        <v>0.11113224936862721</v>
      </c>
      <c r="I76">
        <f t="shared" si="15"/>
        <v>5.3510927374886945</v>
      </c>
      <c r="J76">
        <f t="shared" si="16"/>
        <v>5.3088204921416917</v>
      </c>
      <c r="K76">
        <f t="shared" si="17"/>
        <v>0.31956664962223641</v>
      </c>
      <c r="L76">
        <f t="shared" si="18"/>
        <v>1.3798389589476989E-2</v>
      </c>
      <c r="M76">
        <f t="shared" si="19"/>
        <v>1.4092088727670758E-2</v>
      </c>
    </row>
    <row r="77" spans="1:13" x14ac:dyDescent="0.35">
      <c r="A77">
        <v>0.5</v>
      </c>
      <c r="B77">
        <v>5.0000000000000001E-3</v>
      </c>
      <c r="C77">
        <v>1.6666666666666668E-3</v>
      </c>
      <c r="D77">
        <f t="shared" si="13"/>
        <v>2.886751345948129E-3</v>
      </c>
      <c r="E77">
        <v>0</v>
      </c>
      <c r="F77">
        <v>1</v>
      </c>
      <c r="G77">
        <f>'Figure S7A'!D77</f>
        <v>0.31187621161675078</v>
      </c>
      <c r="H77">
        <f t="shared" si="14"/>
        <v>9.7266771372416308E-2</v>
      </c>
      <c r="I77">
        <f t="shared" si="15"/>
        <v>5.3756217639016262</v>
      </c>
      <c r="J77">
        <f t="shared" si="16"/>
        <v>5.3088204921416917</v>
      </c>
      <c r="K77">
        <f t="shared" si="17"/>
        <v>0.29172310437408111</v>
      </c>
      <c r="L77">
        <f t="shared" si="18"/>
        <v>2.0153107242669666E-2</v>
      </c>
      <c r="M77">
        <f t="shared" si="19"/>
        <v>2.0833727567669394E-2</v>
      </c>
    </row>
    <row r="78" spans="1:13" x14ac:dyDescent="0.35">
      <c r="A78">
        <v>0.5</v>
      </c>
      <c r="B78">
        <v>5.0000000000000001E-3</v>
      </c>
      <c r="C78">
        <v>1.4285714285714286E-3</v>
      </c>
      <c r="D78">
        <f t="shared" si="13"/>
        <v>2.672612419124244E-3</v>
      </c>
      <c r="E78">
        <v>0</v>
      </c>
      <c r="F78">
        <v>1</v>
      </c>
      <c r="G78">
        <f>'Figure S7A'!D78</f>
        <v>0.26458590339815302</v>
      </c>
      <c r="H78">
        <f t="shared" si="14"/>
        <v>7.0005700277016761E-2</v>
      </c>
      <c r="I78">
        <f t="shared" si="15"/>
        <v>5.2882567274959582</v>
      </c>
      <c r="J78">
        <f t="shared" si="16"/>
        <v>5.3088204921416917</v>
      </c>
      <c r="K78">
        <f t="shared" si="17"/>
        <v>0.2700831135975702</v>
      </c>
      <c r="L78">
        <f t="shared" si="18"/>
        <v>-5.4972101994171796E-3</v>
      </c>
      <c r="M78">
        <f t="shared" si="19"/>
        <v>-5.4408822460584004E-3</v>
      </c>
    </row>
    <row r="79" spans="1:13" x14ac:dyDescent="0.35">
      <c r="A79">
        <v>0.5</v>
      </c>
      <c r="B79">
        <v>5.0000000000000001E-3</v>
      </c>
      <c r="C79">
        <v>1.25E-3</v>
      </c>
      <c r="D79">
        <f t="shared" si="13"/>
        <v>2.5000000000000001E-3</v>
      </c>
      <c r="E79">
        <v>0</v>
      </c>
      <c r="F79">
        <v>1</v>
      </c>
      <c r="G79">
        <f>'Figure S7A'!D79</f>
        <v>0.24363186724373045</v>
      </c>
      <c r="H79">
        <f t="shared" si="14"/>
        <v>5.93564867366667E-2</v>
      </c>
      <c r="I79">
        <f t="shared" si="15"/>
        <v>5.2725147938791226</v>
      </c>
      <c r="J79">
        <f t="shared" si="16"/>
        <v>5.3088204921416917</v>
      </c>
      <c r="K79">
        <f t="shared" si="17"/>
        <v>0.25263961925881351</v>
      </c>
      <c r="L79">
        <f t="shared" si="18"/>
        <v>-9.0077520150830537E-3</v>
      </c>
      <c r="M79">
        <f t="shared" si="19"/>
        <v>-8.8452250592971782E-3</v>
      </c>
    </row>
    <row r="80" spans="1:13" x14ac:dyDescent="0.35">
      <c r="A80">
        <v>0.5</v>
      </c>
      <c r="B80">
        <v>5.0000000000000001E-3</v>
      </c>
      <c r="C80">
        <v>1.1111111111111111E-3</v>
      </c>
      <c r="D80">
        <f t="shared" si="13"/>
        <v>2.3570226039551583E-3</v>
      </c>
      <c r="E80">
        <v>0</v>
      </c>
      <c r="F80">
        <v>1</v>
      </c>
      <c r="G80">
        <f>'Figure S7A'!D80</f>
        <v>0.22940662887759983</v>
      </c>
      <c r="H80">
        <f t="shared" si="14"/>
        <v>5.2627401372984821E-2</v>
      </c>
      <c r="I80">
        <f t="shared" si="15"/>
        <v>5.2712440673811169</v>
      </c>
      <c r="J80">
        <f t="shared" si="16"/>
        <v>5.3088204921416917</v>
      </c>
      <c r="K80">
        <f t="shared" si="17"/>
        <v>0.23819091729905933</v>
      </c>
      <c r="L80">
        <f t="shared" si="18"/>
        <v>-8.7842884214595074E-3</v>
      </c>
      <c r="M80">
        <f t="shared" si="19"/>
        <v>-8.6202809295962291E-3</v>
      </c>
    </row>
    <row r="81" spans="1:13" x14ac:dyDescent="0.35">
      <c r="A81">
        <v>0.5</v>
      </c>
      <c r="B81">
        <v>5.0000000000000001E-3</v>
      </c>
      <c r="C81">
        <v>1E-3</v>
      </c>
      <c r="D81">
        <f t="shared" si="13"/>
        <v>2.2360679774997899E-3</v>
      </c>
      <c r="E81">
        <v>0</v>
      </c>
      <c r="F81">
        <v>1</v>
      </c>
      <c r="G81">
        <f>'Figure S7A'!D81</f>
        <v>0.22042946054057294</v>
      </c>
      <c r="H81">
        <f t="shared" si="14"/>
        <v>4.8589147074208E-2</v>
      </c>
      <c r="I81">
        <f t="shared" si="15"/>
        <v>5.2840059612032109</v>
      </c>
      <c r="J81">
        <f t="shared" si="16"/>
        <v>5.3088204921416917</v>
      </c>
      <c r="K81">
        <f t="shared" si="17"/>
        <v>0.22596774498894884</v>
      </c>
      <c r="L81">
        <f t="shared" si="18"/>
        <v>-5.5382844483758964E-3</v>
      </c>
      <c r="M81">
        <f t="shared" si="19"/>
        <v>-5.4698536683366909E-3</v>
      </c>
    </row>
    <row r="82" spans="1:13" x14ac:dyDescent="0.35">
      <c r="A82">
        <v>0.5</v>
      </c>
      <c r="B82">
        <v>5.0000000000000001E-3</v>
      </c>
      <c r="C82">
        <v>9.0909090909090909E-4</v>
      </c>
      <c r="D82">
        <f t="shared" si="13"/>
        <v>2.1320071635561044E-3</v>
      </c>
      <c r="E82">
        <v>0</v>
      </c>
      <c r="F82">
        <v>1</v>
      </c>
      <c r="G82">
        <f>'Figure S7A'!D82</f>
        <v>0.21507824770488396</v>
      </c>
      <c r="H82">
        <f t="shared" si="14"/>
        <v>4.6258652635803421E-2</v>
      </c>
      <c r="I82">
        <f t="shared" si="15"/>
        <v>5.3070852189750122</v>
      </c>
      <c r="J82">
        <f t="shared" si="16"/>
        <v>5.3088204921416917</v>
      </c>
      <c r="K82">
        <f t="shared" si="17"/>
        <v>0.21545179122315086</v>
      </c>
      <c r="L82">
        <f t="shared" si="18"/>
        <v>-3.7354351826690557E-4</v>
      </c>
      <c r="M82">
        <f t="shared" si="19"/>
        <v>-3.7321951197874064E-4</v>
      </c>
    </row>
    <row r="83" spans="1:13" x14ac:dyDescent="0.35">
      <c r="A83">
        <v>0.5</v>
      </c>
      <c r="B83">
        <v>5.0000000000000001E-3</v>
      </c>
      <c r="C83">
        <v>8.3333333333333339E-4</v>
      </c>
      <c r="D83">
        <f t="shared" si="13"/>
        <v>2.0412414523193153E-3</v>
      </c>
      <c r="E83">
        <v>0</v>
      </c>
      <c r="F83">
        <v>1</v>
      </c>
      <c r="G83">
        <f>'Figure S7A'!D83</f>
        <v>0.20570339565119616</v>
      </c>
      <c r="H83">
        <f t="shared" si="14"/>
        <v>4.2313886982432547E-2</v>
      </c>
      <c r="I83">
        <f t="shared" si="15"/>
        <v>5.3060243070466653</v>
      </c>
      <c r="J83">
        <f t="shared" si="16"/>
        <v>5.3088204921416917</v>
      </c>
      <c r="K83">
        <f t="shared" si="17"/>
        <v>0.20627938533170373</v>
      </c>
      <c r="L83">
        <f t="shared" si="18"/>
        <v>-5.7598968050756594E-4</v>
      </c>
      <c r="M83">
        <f t="shared" si="19"/>
        <v>-5.7518476891620085E-4</v>
      </c>
    </row>
    <row r="84" spans="1:13" x14ac:dyDescent="0.35">
      <c r="A84">
        <v>0.5</v>
      </c>
      <c r="B84">
        <v>5.0000000000000001E-3</v>
      </c>
      <c r="C84">
        <v>7.6923076923076923E-4</v>
      </c>
      <c r="D84">
        <f t="shared" si="13"/>
        <v>1.9611613513818402E-3</v>
      </c>
      <c r="E84">
        <v>0</v>
      </c>
      <c r="F84">
        <v>1</v>
      </c>
      <c r="G84">
        <f>'Figure S7A'!D84</f>
        <v>0.17926906214601507</v>
      </c>
      <c r="H84">
        <f t="shared" si="14"/>
        <v>3.2137396642711813E-2</v>
      </c>
      <c r="I84">
        <f t="shared" si="15"/>
        <v>5.2084981743130809</v>
      </c>
      <c r="J84">
        <f t="shared" si="16"/>
        <v>5.3088204921416917</v>
      </c>
      <c r="K84">
        <f t="shared" si="17"/>
        <v>0.19818682284728331</v>
      </c>
      <c r="L84">
        <f t="shared" si="18"/>
        <v>-1.8917760701268244E-2</v>
      </c>
      <c r="M84">
        <f t="shared" si="19"/>
        <v>-1.7984687829449501E-2</v>
      </c>
    </row>
    <row r="85" spans="1:13" x14ac:dyDescent="0.35">
      <c r="A85">
        <v>0.5</v>
      </c>
      <c r="B85">
        <v>5.0000000000000001E-3</v>
      </c>
      <c r="C85">
        <v>7.1428571428571429E-4</v>
      </c>
      <c r="D85">
        <f t="shared" si="13"/>
        <v>1.8898223650461361E-3</v>
      </c>
      <c r="E85">
        <v>0</v>
      </c>
      <c r="F85">
        <v>1</v>
      </c>
      <c r="G85">
        <f>'Figure S7A'!D85</f>
        <v>0.17685158018492736</v>
      </c>
      <c r="H85">
        <f t="shared" si="14"/>
        <v>3.1276481413905793E-2</v>
      </c>
      <c r="I85">
        <f t="shared" si="15"/>
        <v>5.2319751934357104</v>
      </c>
      <c r="J85">
        <f t="shared" si="16"/>
        <v>5.3088204921416917</v>
      </c>
      <c r="K85">
        <f t="shared" si="17"/>
        <v>0.19097760110881851</v>
      </c>
      <c r="L85">
        <f t="shared" si="18"/>
        <v>-1.4126020923891147E-2</v>
      </c>
      <c r="M85">
        <f t="shared" si="19"/>
        <v>-1.3590212505935553E-2</v>
      </c>
    </row>
    <row r="86" spans="1:13" x14ac:dyDescent="0.35">
      <c r="A86">
        <v>0.5</v>
      </c>
      <c r="B86">
        <v>5.0000000000000001E-3</v>
      </c>
      <c r="C86">
        <v>6.6666666666666664E-4</v>
      </c>
      <c r="D86">
        <f t="shared" si="13"/>
        <v>1.8257418583505537E-3</v>
      </c>
      <c r="E86">
        <v>0</v>
      </c>
      <c r="F86">
        <v>1</v>
      </c>
      <c r="G86">
        <f>'Figure S7A'!D86</f>
        <v>0.17360779686321862</v>
      </c>
      <c r="H86">
        <f t="shared" si="14"/>
        <v>3.0139667131700579E-2</v>
      </c>
      <c r="I86">
        <f t="shared" si="15"/>
        <v>5.247959492421236</v>
      </c>
      <c r="J86">
        <f t="shared" si="16"/>
        <v>5.3088204921416917</v>
      </c>
      <c r="K86">
        <f t="shared" si="17"/>
        <v>0.184501891183425</v>
      </c>
      <c r="L86">
        <f t="shared" si="18"/>
        <v>-1.0894094320206382E-2</v>
      </c>
      <c r="M86">
        <f t="shared" si="19"/>
        <v>-1.0565944076361272E-2</v>
      </c>
    </row>
    <row r="87" spans="1:13" x14ac:dyDescent="0.35">
      <c r="A87">
        <v>0.5</v>
      </c>
      <c r="B87">
        <v>5.0000000000000001E-3</v>
      </c>
      <c r="C87">
        <v>6.2500000000000001E-4</v>
      </c>
      <c r="D87">
        <f t="shared" si="13"/>
        <v>1.7677669529663688E-3</v>
      </c>
      <c r="E87">
        <v>0</v>
      </c>
      <c r="F87">
        <v>1</v>
      </c>
      <c r="G87">
        <f>'Figure S7A'!D87</f>
        <v>0.17877313869481917</v>
      </c>
      <c r="H87">
        <f t="shared" si="14"/>
        <v>3.1959835118797054E-2</v>
      </c>
      <c r="I87">
        <f t="shared" si="15"/>
        <v>5.3095476594060518</v>
      </c>
      <c r="J87">
        <f t="shared" si="16"/>
        <v>5.3088204921416917</v>
      </c>
      <c r="K87">
        <f t="shared" si="17"/>
        <v>0.17864318797429452</v>
      </c>
      <c r="L87">
        <f t="shared" si="18"/>
        <v>1.299507205246575E-4</v>
      </c>
      <c r="M87">
        <f t="shared" si="19"/>
        <v>1.2999797420577366E-4</v>
      </c>
    </row>
    <row r="88" spans="1:13" x14ac:dyDescent="0.35">
      <c r="A88">
        <v>0.5</v>
      </c>
      <c r="B88">
        <v>5.0000000000000001E-3</v>
      </c>
      <c r="C88">
        <v>5.8823529411764701E-4</v>
      </c>
      <c r="D88">
        <f t="shared" si="13"/>
        <v>1.7149858514250882E-3</v>
      </c>
      <c r="E88">
        <v>0</v>
      </c>
      <c r="F88">
        <v>1</v>
      </c>
      <c r="G88">
        <f>'Figure S7A'!D88</f>
        <v>0.18198055013659126</v>
      </c>
      <c r="H88">
        <f t="shared" si="14"/>
        <v>3.3116920628016404E-2</v>
      </c>
      <c r="I88">
        <f t="shared" si="15"/>
        <v>5.3576421638586833</v>
      </c>
      <c r="J88">
        <f t="shared" si="16"/>
        <v>5.3088204921416917</v>
      </c>
      <c r="K88">
        <f t="shared" si="17"/>
        <v>0.17330934901531456</v>
      </c>
      <c r="L88">
        <f t="shared" si="18"/>
        <v>8.6712011212767004E-3</v>
      </c>
      <c r="M88">
        <f t="shared" si="19"/>
        <v>8.8845946776461866E-3</v>
      </c>
    </row>
    <row r="89" spans="1:13" x14ac:dyDescent="0.35">
      <c r="A89">
        <v>0.5</v>
      </c>
      <c r="B89">
        <v>5.0000000000000001E-3</v>
      </c>
      <c r="C89">
        <v>5.5555555555555556E-4</v>
      </c>
      <c r="D89">
        <f t="shared" si="13"/>
        <v>1.6666666666666668E-3</v>
      </c>
      <c r="E89">
        <v>0</v>
      </c>
      <c r="F89">
        <v>1</v>
      </c>
      <c r="G89">
        <f>'Figure S7A'!D89</f>
        <v>0.17133990317304706</v>
      </c>
      <c r="H89">
        <f t="shared" si="14"/>
        <v>2.9357362419349144E-2</v>
      </c>
      <c r="I89">
        <f t="shared" si="15"/>
        <v>5.3259708782138242</v>
      </c>
      <c r="J89">
        <f t="shared" si="16"/>
        <v>5.3088204921416917</v>
      </c>
      <c r="K89">
        <f t="shared" si="17"/>
        <v>0.16842641283920901</v>
      </c>
      <c r="L89">
        <f t="shared" si="18"/>
        <v>2.9134903338380591E-3</v>
      </c>
      <c r="M89">
        <f t="shared" si="19"/>
        <v>2.9385454889795546E-3</v>
      </c>
    </row>
    <row r="90" spans="1:13" x14ac:dyDescent="0.35">
      <c r="A90">
        <v>0.5</v>
      </c>
      <c r="B90">
        <v>5.0000000000000001E-3</v>
      </c>
      <c r="C90">
        <v>5.263157894736842E-4</v>
      </c>
      <c r="D90">
        <f t="shared" si="13"/>
        <v>1.6222142113076253E-3</v>
      </c>
      <c r="E90">
        <v>0</v>
      </c>
      <c r="F90">
        <v>1</v>
      </c>
      <c r="G90">
        <f>'Figure S7A'!D90</f>
        <v>0.1780778830780877</v>
      </c>
      <c r="H90">
        <f t="shared" si="14"/>
        <v>3.1711732441573069E-2</v>
      </c>
      <c r="I90">
        <f t="shared" si="15"/>
        <v>5.3915761674086253</v>
      </c>
      <c r="J90">
        <f t="shared" si="16"/>
        <v>5.3088204921416917</v>
      </c>
      <c r="K90">
        <f t="shared" si="17"/>
        <v>0.16393423228039797</v>
      </c>
      <c r="L90">
        <f t="shared" si="18"/>
        <v>1.4143650797689727E-2</v>
      </c>
      <c r="M90">
        <f t="shared" si="19"/>
        <v>1.4736955464233198E-2</v>
      </c>
    </row>
    <row r="91" spans="1:13" x14ac:dyDescent="0.35">
      <c r="A91">
        <v>0.5</v>
      </c>
      <c r="B91">
        <v>5.0000000000000001E-3</v>
      </c>
      <c r="C91">
        <v>5.0000000000000001E-4</v>
      </c>
      <c r="D91">
        <f t="shared" si="13"/>
        <v>1.5811388300841897E-3</v>
      </c>
      <c r="E91">
        <v>0</v>
      </c>
      <c r="F91">
        <v>1</v>
      </c>
      <c r="G91">
        <f>'Figure S7A'!D91</f>
        <v>0.17107478069527304</v>
      </c>
      <c r="H91">
        <f t="shared" si="14"/>
        <v>2.9266580589935767E-2</v>
      </c>
      <c r="I91">
        <f t="shared" si="15"/>
        <v>5.3771025895390707</v>
      </c>
      <c r="J91">
        <f t="shared" si="16"/>
        <v>5.3088204921416917</v>
      </c>
      <c r="K91">
        <f t="shared" si="17"/>
        <v>0.1597833248111182</v>
      </c>
      <c r="L91">
        <f t="shared" si="18"/>
        <v>1.1291455884154838E-2</v>
      </c>
      <c r="M91">
        <f t="shared" si="19"/>
        <v>1.1681344837669888E-2</v>
      </c>
    </row>
    <row r="92" spans="1:13" x14ac:dyDescent="0.35">
      <c r="A92">
        <v>0.5</v>
      </c>
      <c r="B92">
        <v>5.0000000000000001E-3</v>
      </c>
      <c r="C92">
        <v>4.7619047619047619E-4</v>
      </c>
      <c r="D92">
        <f t="shared" si="13"/>
        <v>1.5430334996209192E-3</v>
      </c>
      <c r="E92">
        <v>0</v>
      </c>
      <c r="F92">
        <v>1</v>
      </c>
      <c r="G92">
        <f>'Figure S7A'!D92</f>
        <v>0.16924798519609871</v>
      </c>
      <c r="H92">
        <f t="shared" si="14"/>
        <v>2.8644880492938847E-2</v>
      </c>
      <c r="I92">
        <f t="shared" si="15"/>
        <v>5.3907619041224564</v>
      </c>
      <c r="J92">
        <f t="shared" si="16"/>
        <v>5.3088204921416917</v>
      </c>
      <c r="K92">
        <f t="shared" si="17"/>
        <v>0.15593255833912942</v>
      </c>
      <c r="L92">
        <f t="shared" si="18"/>
        <v>1.3315426856969292E-2</v>
      </c>
      <c r="M92">
        <f t="shared" si="19"/>
        <v>1.3868418881867881E-2</v>
      </c>
    </row>
    <row r="93" spans="1:13" x14ac:dyDescent="0.35">
      <c r="A93">
        <v>0.5</v>
      </c>
      <c r="B93">
        <v>5.0000000000000001E-3</v>
      </c>
      <c r="C93">
        <v>4.5454545454545455E-4</v>
      </c>
      <c r="D93">
        <f t="shared" si="13"/>
        <v>1.5075567228888182E-3</v>
      </c>
      <c r="E93">
        <v>0</v>
      </c>
      <c r="F93">
        <v>1</v>
      </c>
      <c r="G93">
        <f>'Figure S7A'!D93</f>
        <v>0.16533622516761107</v>
      </c>
      <c r="H93">
        <f t="shared" si="14"/>
        <v>2.7336067352674989E-2</v>
      </c>
      <c r="I93">
        <f t="shared" si="15"/>
        <v>5.3906380333620145</v>
      </c>
      <c r="J93">
        <f t="shared" si="16"/>
        <v>5.3088204921416917</v>
      </c>
      <c r="K93">
        <f t="shared" si="17"/>
        <v>0.15234742259267825</v>
      </c>
      <c r="L93">
        <f t="shared" si="18"/>
        <v>1.2988802574932817E-2</v>
      </c>
      <c r="M93">
        <f t="shared" si="19"/>
        <v>1.3527403417863591E-2</v>
      </c>
    </row>
    <row r="94" spans="1:13" x14ac:dyDescent="0.35">
      <c r="A94">
        <v>0.5</v>
      </c>
      <c r="B94">
        <v>5.0000000000000001E-3</v>
      </c>
      <c r="C94">
        <v>4.3478260869565219E-4</v>
      </c>
      <c r="D94">
        <f t="shared" si="13"/>
        <v>1.4744195615489714E-3</v>
      </c>
      <c r="E94">
        <v>0</v>
      </c>
      <c r="F94">
        <v>1</v>
      </c>
      <c r="G94">
        <f>'Figure S7A'!D94</f>
        <v>0.16127380710703249</v>
      </c>
      <c r="H94">
        <f t="shared" si="14"/>
        <v>2.6009240858796322E-2</v>
      </c>
      <c r="I94">
        <f t="shared" si="15"/>
        <v>5.3879863715623175</v>
      </c>
      <c r="J94">
        <f t="shared" si="16"/>
        <v>5.3088204921416917</v>
      </c>
      <c r="K94">
        <f t="shared" si="17"/>
        <v>0.14899871866299155</v>
      </c>
      <c r="L94">
        <f t="shared" si="18"/>
        <v>1.2275088444040932E-2</v>
      </c>
      <c r="M94">
        <f t="shared" si="19"/>
        <v>1.2767382767140598E-2</v>
      </c>
    </row>
    <row r="95" spans="1:13" x14ac:dyDescent="0.35">
      <c r="A95">
        <v>0.5</v>
      </c>
      <c r="B95">
        <v>5.0000000000000001E-3</v>
      </c>
      <c r="C95">
        <v>4.1666666666666669E-4</v>
      </c>
      <c r="D95">
        <f t="shared" si="13"/>
        <v>1.4433756729740645E-3</v>
      </c>
      <c r="E95">
        <v>0</v>
      </c>
      <c r="F95">
        <v>1</v>
      </c>
      <c r="G95">
        <f>'Figure S7A'!D95</f>
        <v>0.15271536112310058</v>
      </c>
      <c r="H95">
        <f t="shared" si="14"/>
        <v>2.3321981522959018E-2</v>
      </c>
      <c r="I95">
        <f t="shared" si="15"/>
        <v>5.3547383969308298</v>
      </c>
      <c r="J95">
        <f t="shared" si="16"/>
        <v>5.3088204921416917</v>
      </c>
      <c r="K95">
        <f t="shared" si="17"/>
        <v>0.14586155218704056</v>
      </c>
      <c r="L95">
        <f t="shared" si="18"/>
        <v>6.8538089360600241E-3</v>
      </c>
      <c r="M95">
        <f t="shared" si="19"/>
        <v>7.0123694118893656E-3</v>
      </c>
    </row>
    <row r="96" spans="1:13" x14ac:dyDescent="0.35">
      <c r="A96">
        <v>0.7</v>
      </c>
      <c r="B96">
        <v>6.9999999999999993E-3</v>
      </c>
      <c r="C96">
        <v>3.4999999999999996E-3</v>
      </c>
      <c r="D96">
        <f t="shared" si="13"/>
        <v>4.9497474683058325E-3</v>
      </c>
      <c r="E96">
        <v>0</v>
      </c>
      <c r="F96">
        <v>1</v>
      </c>
      <c r="G96">
        <f>'Figure S7A'!D96</f>
        <v>0.58710903653896707</v>
      </c>
      <c r="H96">
        <f t="shared" si="14"/>
        <v>0.34469702078571418</v>
      </c>
      <c r="I96">
        <f t="shared" si="15"/>
        <v>5.1325489399375401</v>
      </c>
      <c r="J96">
        <f t="shared" si="16"/>
        <v>5.3088204921416917</v>
      </c>
      <c r="K96">
        <f t="shared" si="17"/>
        <v>0.70028129685923446</v>
      </c>
      <c r="L96">
        <f t="shared" si="18"/>
        <v>-0.11317226032026739</v>
      </c>
      <c r="M96">
        <f t="shared" si="19"/>
        <v>-0.10349062118380767</v>
      </c>
    </row>
    <row r="97" spans="1:13" x14ac:dyDescent="0.35">
      <c r="A97">
        <v>0.7</v>
      </c>
      <c r="B97">
        <v>6.9999999999999993E-3</v>
      </c>
      <c r="C97">
        <v>2.8E-3</v>
      </c>
      <c r="D97">
        <f t="shared" si="13"/>
        <v>4.4271887242357307E-3</v>
      </c>
      <c r="E97">
        <v>0</v>
      </c>
      <c r="F97">
        <v>1</v>
      </c>
      <c r="G97">
        <f>'Figure S7A'!D97</f>
        <v>0.57255415434514823</v>
      </c>
      <c r="H97">
        <f t="shared" si="14"/>
        <v>0.3278182596578878</v>
      </c>
      <c r="I97">
        <f t="shared" si="15"/>
        <v>5.2190174845178969</v>
      </c>
      <c r="J97">
        <f t="shared" si="16"/>
        <v>5.3088204921416917</v>
      </c>
      <c r="K97">
        <f t="shared" si="17"/>
        <v>0.62635063325958329</v>
      </c>
      <c r="L97">
        <f t="shared" si="18"/>
        <v>-5.3796478914435064E-2</v>
      </c>
      <c r="M97">
        <f t="shared" si="19"/>
        <v>-5.1417085087692722E-2</v>
      </c>
    </row>
    <row r="98" spans="1:13" x14ac:dyDescent="0.35">
      <c r="A98">
        <v>0.7</v>
      </c>
      <c r="B98">
        <v>6.9999999999999993E-3</v>
      </c>
      <c r="C98">
        <v>2.3333333333333331E-3</v>
      </c>
      <c r="D98">
        <f t="shared" ref="D98:D129" si="20">SQRT(B98*C98)</f>
        <v>4.0414518843273801E-3</v>
      </c>
      <c r="E98">
        <v>0</v>
      </c>
      <c r="F98">
        <v>1</v>
      </c>
      <c r="G98">
        <f>'Figure S7A'!D98</f>
        <v>0.53473299714351885</v>
      </c>
      <c r="H98">
        <f t="shared" ref="H98:H129" si="21">G98^2</f>
        <v>0.28593937823409055</v>
      </c>
      <c r="I98">
        <f t="shared" ref="I98:I129" si="22">LN(G98)-LN(A98)-LN(D98)</f>
        <v>5.2418384907764413</v>
      </c>
      <c r="J98">
        <f t="shared" si="16"/>
        <v>5.3088204921416917</v>
      </c>
      <c r="K98">
        <f t="shared" ref="K98:K129" si="23">EXP(E98*$P$2+F98*$P$3)*A98*D98</f>
        <v>0.57177728457319887</v>
      </c>
      <c r="L98">
        <f t="shared" ref="L98:L129" si="24">G98-K98</f>
        <v>-3.7044287429680023E-2</v>
      </c>
      <c r="M98">
        <f t="shared" si="19"/>
        <v>-3.5817486344711644E-2</v>
      </c>
    </row>
    <row r="99" spans="1:13" x14ac:dyDescent="0.35">
      <c r="A99">
        <v>0.7</v>
      </c>
      <c r="B99">
        <v>6.9999999999999993E-3</v>
      </c>
      <c r="C99">
        <v>2E-3</v>
      </c>
      <c r="D99">
        <f t="shared" si="20"/>
        <v>3.7416573867739412E-3</v>
      </c>
      <c r="E99">
        <v>0</v>
      </c>
      <c r="F99">
        <v>1</v>
      </c>
      <c r="G99">
        <f>'Figure S7A'!D99</f>
        <v>0.50184896072774865</v>
      </c>
      <c r="H99">
        <f t="shared" si="21"/>
        <v>0.2518523793835214</v>
      </c>
      <c r="I99">
        <f t="shared" si="22"/>
        <v>5.2554454785065294</v>
      </c>
      <c r="J99">
        <f t="shared" si="16"/>
        <v>5.3088204921416917</v>
      </c>
      <c r="K99">
        <f t="shared" si="23"/>
        <v>0.52936290265123753</v>
      </c>
      <c r="L99">
        <f t="shared" si="24"/>
        <v>-2.7513941923488883E-2</v>
      </c>
      <c r="M99">
        <f t="shared" si="19"/>
        <v>-2.6786195121635607E-2</v>
      </c>
    </row>
    <row r="100" spans="1:13" x14ac:dyDescent="0.35">
      <c r="A100">
        <v>0.7</v>
      </c>
      <c r="B100">
        <v>6.9999999999999993E-3</v>
      </c>
      <c r="C100">
        <v>1.7499999999999998E-3</v>
      </c>
      <c r="D100">
        <f t="shared" si="20"/>
        <v>3.4999999999999996E-3</v>
      </c>
      <c r="E100">
        <v>0</v>
      </c>
      <c r="F100">
        <v>1</v>
      </c>
      <c r="G100">
        <f>'Figure S7A'!D100</f>
        <v>0.47138056119783484</v>
      </c>
      <c r="H100">
        <f t="shared" si="21"/>
        <v>0.2221996334751857</v>
      </c>
      <c r="I100">
        <f t="shared" si="22"/>
        <v>5.2595777287732091</v>
      </c>
      <c r="J100">
        <f t="shared" si="16"/>
        <v>5.3088204921416917</v>
      </c>
      <c r="K100">
        <f t="shared" si="23"/>
        <v>0.4951736537472744</v>
      </c>
      <c r="L100">
        <f t="shared" si="24"/>
        <v>-2.3793092549439565E-2</v>
      </c>
      <c r="M100">
        <f t="shared" si="19"/>
        <v>-2.3212081431567538E-2</v>
      </c>
    </row>
    <row r="101" spans="1:13" x14ac:dyDescent="0.35">
      <c r="A101">
        <v>0.7</v>
      </c>
      <c r="B101">
        <v>6.9999999999999993E-3</v>
      </c>
      <c r="C101">
        <v>1.5555555555555555E-3</v>
      </c>
      <c r="D101">
        <f t="shared" si="20"/>
        <v>3.2998316455372218E-3</v>
      </c>
      <c r="E101">
        <v>0</v>
      </c>
      <c r="F101">
        <v>1</v>
      </c>
      <c r="G101">
        <f>'Figure S7A'!D101</f>
        <v>0.45429954517738003</v>
      </c>
      <c r="H101">
        <f t="shared" si="21"/>
        <v>0.20638807674837437</v>
      </c>
      <c r="I101">
        <f t="shared" si="22"/>
        <v>5.2815602648860276</v>
      </c>
      <c r="J101">
        <f t="shared" si="16"/>
        <v>5.3088204921416917</v>
      </c>
      <c r="K101">
        <f t="shared" si="23"/>
        <v>0.46685419790615634</v>
      </c>
      <c r="L101">
        <f t="shared" si="24"/>
        <v>-1.2554652728776317E-2</v>
      </c>
      <c r="M101">
        <f t="shared" si="19"/>
        <v>-1.2384308843680232E-2</v>
      </c>
    </row>
    <row r="102" spans="1:13" x14ac:dyDescent="0.35">
      <c r="A102">
        <v>0.7</v>
      </c>
      <c r="B102">
        <v>6.9999999999999993E-3</v>
      </c>
      <c r="C102">
        <v>1.4E-3</v>
      </c>
      <c r="D102">
        <f t="shared" si="20"/>
        <v>3.1304951684997056E-3</v>
      </c>
      <c r="E102">
        <v>0</v>
      </c>
      <c r="F102">
        <v>1</v>
      </c>
      <c r="G102">
        <f>'Figure S7A'!D102</f>
        <v>0.44088536340653617</v>
      </c>
      <c r="H102">
        <f t="shared" si="21"/>
        <v>0.19437990366611346</v>
      </c>
      <c r="I102">
        <f t="shared" si="22"/>
        <v>5.3042686458313035</v>
      </c>
      <c r="J102">
        <f t="shared" si="16"/>
        <v>5.3088204921416917</v>
      </c>
      <c r="K102">
        <f t="shared" si="23"/>
        <v>0.44289678017833967</v>
      </c>
      <c r="L102">
        <f t="shared" si="24"/>
        <v>-2.0114167718034981E-3</v>
      </c>
      <c r="M102">
        <f t="shared" si="19"/>
        <v>-2.0068424147261961E-3</v>
      </c>
    </row>
    <row r="103" spans="1:13" x14ac:dyDescent="0.35">
      <c r="A103">
        <v>0.7</v>
      </c>
      <c r="B103">
        <v>6.9999999999999993E-3</v>
      </c>
      <c r="C103">
        <v>1.2727272727272726E-3</v>
      </c>
      <c r="D103">
        <f t="shared" si="20"/>
        <v>2.9848100289785458E-3</v>
      </c>
      <c r="E103">
        <v>0</v>
      </c>
      <c r="F103">
        <v>1</v>
      </c>
      <c r="G103">
        <f>'Figure S7A'!D103</f>
        <v>0.42573957343085178</v>
      </c>
      <c r="H103">
        <f t="shared" si="21"/>
        <v>0.18125418438508364</v>
      </c>
      <c r="I103">
        <f t="shared" si="22"/>
        <v>5.3169666703591165</v>
      </c>
      <c r="J103">
        <f t="shared" si="16"/>
        <v>5.3088204921416917</v>
      </c>
      <c r="K103">
        <f t="shared" si="23"/>
        <v>0.42228551079737564</v>
      </c>
      <c r="L103">
        <f t="shared" si="24"/>
        <v>3.4540626334761404E-3</v>
      </c>
      <c r="M103">
        <f t="shared" si="19"/>
        <v>3.4681504393781325E-3</v>
      </c>
    </row>
    <row r="104" spans="1:13" x14ac:dyDescent="0.35">
      <c r="A104">
        <v>0.7</v>
      </c>
      <c r="B104">
        <v>6.9999999999999993E-3</v>
      </c>
      <c r="C104">
        <v>1.1666666666666665E-3</v>
      </c>
      <c r="D104">
        <f t="shared" si="20"/>
        <v>2.8577380332470408E-3</v>
      </c>
      <c r="E104">
        <v>0</v>
      </c>
      <c r="F104">
        <v>1</v>
      </c>
      <c r="G104">
        <f>'Figure S7A'!D104</f>
        <v>0.41997843669902463</v>
      </c>
      <c r="H104">
        <f t="shared" si="21"/>
        <v>0.17638188729215665</v>
      </c>
      <c r="I104">
        <f t="shared" si="22"/>
        <v>5.3468478982640582</v>
      </c>
      <c r="J104">
        <f t="shared" si="16"/>
        <v>5.3088204921416917</v>
      </c>
      <c r="K104">
        <f t="shared" si="23"/>
        <v>0.40430759525013921</v>
      </c>
      <c r="L104">
        <f t="shared" si="24"/>
        <v>1.567084144888542E-2</v>
      </c>
      <c r="M104">
        <f t="shared" si="19"/>
        <v>1.5970690574990374E-2</v>
      </c>
    </row>
    <row r="105" spans="1:13" x14ac:dyDescent="0.35">
      <c r="A105">
        <v>0.7</v>
      </c>
      <c r="B105">
        <v>6.9999999999999993E-3</v>
      </c>
      <c r="C105">
        <v>1.0769230769230769E-3</v>
      </c>
      <c r="D105">
        <f t="shared" si="20"/>
        <v>2.7456258919345763E-3</v>
      </c>
      <c r="E105">
        <v>0</v>
      </c>
      <c r="F105">
        <v>1</v>
      </c>
      <c r="G105">
        <f>'Figure S7A'!D105</f>
        <v>0.41719765820598548</v>
      </c>
      <c r="H105">
        <f t="shared" si="21"/>
        <v>0.17405388601255828</v>
      </c>
      <c r="I105">
        <f t="shared" si="22"/>
        <v>5.3802259933242382</v>
      </c>
      <c r="J105">
        <f t="shared" si="16"/>
        <v>5.3088204921416917</v>
      </c>
      <c r="K105">
        <f t="shared" si="23"/>
        <v>0.38844617278067528</v>
      </c>
      <c r="L105">
        <f t="shared" si="24"/>
        <v>2.8751485425310197E-2</v>
      </c>
      <c r="M105">
        <f t="shared" si="19"/>
        <v>2.9790207876383132E-2</v>
      </c>
    </row>
    <row r="106" spans="1:13" x14ac:dyDescent="0.35">
      <c r="A106">
        <v>0.7</v>
      </c>
      <c r="B106">
        <v>6.9999999999999993E-3</v>
      </c>
      <c r="C106">
        <v>1E-3</v>
      </c>
      <c r="D106">
        <f t="shared" si="20"/>
        <v>2.6457513110645903E-3</v>
      </c>
      <c r="E106">
        <v>0</v>
      </c>
      <c r="F106">
        <v>1</v>
      </c>
      <c r="G106">
        <f>'Figure S7A'!D106</f>
        <v>0.4108757158489173</v>
      </c>
      <c r="H106">
        <f t="shared" si="21"/>
        <v>0.16881885387436024</v>
      </c>
      <c r="I106">
        <f t="shared" si="22"/>
        <v>5.4020106436486834</v>
      </c>
      <c r="J106">
        <f t="shared" si="16"/>
        <v>5.3088204921416917</v>
      </c>
      <c r="K106">
        <f t="shared" si="23"/>
        <v>0.37431609817328426</v>
      </c>
      <c r="L106">
        <f t="shared" si="24"/>
        <v>3.6559617675633038E-2</v>
      </c>
      <c r="M106">
        <f t="shared" si="19"/>
        <v>3.8289570210504283E-2</v>
      </c>
    </row>
    <row r="107" spans="1:13" x14ac:dyDescent="0.35">
      <c r="A107">
        <v>0.7</v>
      </c>
      <c r="B107">
        <v>6.9999999999999993E-3</v>
      </c>
      <c r="C107">
        <v>9.3333333333333332E-4</v>
      </c>
      <c r="D107">
        <f t="shared" si="20"/>
        <v>2.556038601690775E-3</v>
      </c>
      <c r="E107">
        <v>0</v>
      </c>
      <c r="F107">
        <v>1</v>
      </c>
      <c r="G107">
        <f>'Figure S7A'!D107</f>
        <v>0.4005452920012012</v>
      </c>
      <c r="H107">
        <f t="shared" si="21"/>
        <v>0.16043653094432753</v>
      </c>
      <c r="I107">
        <f t="shared" si="22"/>
        <v>5.4110431539111268</v>
      </c>
      <c r="J107">
        <f t="shared" si="16"/>
        <v>5.3088204921416917</v>
      </c>
      <c r="K107">
        <f t="shared" si="23"/>
        <v>0.36162370671951294</v>
      </c>
      <c r="L107">
        <f t="shared" si="24"/>
        <v>3.8921585281688265E-2</v>
      </c>
      <c r="M107">
        <f t="shared" si="19"/>
        <v>4.0944805907578395E-2</v>
      </c>
    </row>
    <row r="108" spans="1:13" x14ac:dyDescent="0.35">
      <c r="A108">
        <v>0.7</v>
      </c>
      <c r="B108">
        <v>6.9999999999999993E-3</v>
      </c>
      <c r="C108">
        <v>8.7499999999999991E-4</v>
      </c>
      <c r="D108">
        <f t="shared" si="20"/>
        <v>2.4748737341529162E-3</v>
      </c>
      <c r="E108">
        <v>0</v>
      </c>
      <c r="F108">
        <v>1</v>
      </c>
      <c r="G108">
        <f>'Figure S7A'!D108</f>
        <v>0.38673831379635693</v>
      </c>
      <c r="H108">
        <f t="shared" si="21"/>
        <v>0.14956652335804943</v>
      </c>
      <c r="I108">
        <f t="shared" si="22"/>
        <v>5.4082338382916921</v>
      </c>
      <c r="J108">
        <f t="shared" si="16"/>
        <v>5.3088204921416917</v>
      </c>
      <c r="K108">
        <f t="shared" si="23"/>
        <v>0.35014064842961723</v>
      </c>
      <c r="L108">
        <f t="shared" si="24"/>
        <v>3.6597665366739696E-2</v>
      </c>
      <c r="M108">
        <f t="shared" si="19"/>
        <v>3.8446949858904712E-2</v>
      </c>
    </row>
    <row r="109" spans="1:13" x14ac:dyDescent="0.35">
      <c r="A109">
        <v>0.7</v>
      </c>
      <c r="B109">
        <v>6.9999999999999993E-3</v>
      </c>
      <c r="C109">
        <v>8.2352941176470581E-4</v>
      </c>
      <c r="D109">
        <f t="shared" si="20"/>
        <v>2.4009801919951234E-3</v>
      </c>
      <c r="E109">
        <v>0</v>
      </c>
      <c r="F109">
        <v>1</v>
      </c>
      <c r="G109">
        <f>'Figure S7A'!D109</f>
        <v>0.36957066230073937</v>
      </c>
      <c r="H109">
        <f t="shared" si="21"/>
        <v>0.13658247443340715</v>
      </c>
      <c r="I109">
        <f t="shared" si="22"/>
        <v>5.3931398363566325</v>
      </c>
      <c r="J109">
        <f t="shared" si="16"/>
        <v>5.3088204921416917</v>
      </c>
      <c r="K109">
        <f t="shared" si="23"/>
        <v>0.33968632407001653</v>
      </c>
      <c r="L109">
        <f t="shared" si="24"/>
        <v>2.988433823072284E-2</v>
      </c>
      <c r="M109">
        <f t="shared" si="19"/>
        <v>3.116195588627969E-2</v>
      </c>
    </row>
    <row r="110" spans="1:13" x14ac:dyDescent="0.35">
      <c r="A110">
        <v>0.7</v>
      </c>
      <c r="B110">
        <v>6.9999999999999993E-3</v>
      </c>
      <c r="C110">
        <v>7.7777777777777773E-4</v>
      </c>
      <c r="D110">
        <f t="shared" si="20"/>
        <v>2.3333333333333331E-3</v>
      </c>
      <c r="E110">
        <v>0</v>
      </c>
      <c r="F110">
        <v>1</v>
      </c>
      <c r="G110">
        <f>'Figure S7A'!D110</f>
        <v>0.36377868921334572</v>
      </c>
      <c r="H110">
        <f t="shared" si="21"/>
        <v>0.13233493472577998</v>
      </c>
      <c r="I110">
        <f t="shared" si="22"/>
        <v>5.405922769616712</v>
      </c>
      <c r="J110">
        <f t="shared" si="16"/>
        <v>5.3088204921416917</v>
      </c>
      <c r="K110">
        <f t="shared" si="23"/>
        <v>0.33011576916484958</v>
      </c>
      <c r="L110">
        <f t="shared" si="24"/>
        <v>3.3662920048496137E-2</v>
      </c>
      <c r="M110">
        <f t="shared" si="19"/>
        <v>3.5323739219493479E-2</v>
      </c>
    </row>
    <row r="111" spans="1:13" x14ac:dyDescent="0.35">
      <c r="A111">
        <v>0.7</v>
      </c>
      <c r="B111">
        <v>6.9999999999999993E-3</v>
      </c>
      <c r="C111">
        <v>7.3684210526315781E-4</v>
      </c>
      <c r="D111">
        <f t="shared" si="20"/>
        <v>2.2710998958306752E-3</v>
      </c>
      <c r="E111">
        <v>0</v>
      </c>
      <c r="F111">
        <v>1</v>
      </c>
      <c r="G111">
        <f>'Figure S7A'!D111</f>
        <v>0.35369740353996748</v>
      </c>
      <c r="H111">
        <f t="shared" si="21"/>
        <v>0.12510185327091461</v>
      </c>
      <c r="I111">
        <f t="shared" si="22"/>
        <v>5.404852449517235</v>
      </c>
      <c r="J111">
        <f t="shared" si="16"/>
        <v>5.3088204921416917</v>
      </c>
      <c r="K111">
        <f t="shared" si="23"/>
        <v>0.32131109526957996</v>
      </c>
      <c r="L111">
        <f t="shared" si="24"/>
        <v>3.238630827038752E-2</v>
      </c>
      <c r="M111">
        <f t="shared" si="19"/>
        <v>3.3966253980590486E-2</v>
      </c>
    </row>
    <row r="112" spans="1:13" x14ac:dyDescent="0.35">
      <c r="A112">
        <v>0.7</v>
      </c>
      <c r="B112">
        <v>6.9999999999999993E-3</v>
      </c>
      <c r="C112">
        <v>6.9999999999999999E-4</v>
      </c>
      <c r="D112">
        <f t="shared" si="20"/>
        <v>2.2135943621178654E-3</v>
      </c>
      <c r="E112">
        <v>0</v>
      </c>
      <c r="F112">
        <v>1</v>
      </c>
      <c r="G112">
        <f>'Figure S7A'!D112</f>
        <v>0.33410089957753647</v>
      </c>
      <c r="H112">
        <f t="shared" si="21"/>
        <v>0.11162341109851912</v>
      </c>
      <c r="I112">
        <f t="shared" si="22"/>
        <v>5.3735003832792962</v>
      </c>
      <c r="J112">
        <f t="shared" si="16"/>
        <v>5.3088204921416917</v>
      </c>
      <c r="K112">
        <f t="shared" si="23"/>
        <v>0.31317531662979164</v>
      </c>
      <c r="L112">
        <f t="shared" si="24"/>
        <v>2.0925582947744825E-2</v>
      </c>
      <c r="M112">
        <f t="shared" si="19"/>
        <v>2.1609609813650801E-2</v>
      </c>
    </row>
    <row r="113" spans="1:13" x14ac:dyDescent="0.35">
      <c r="A113">
        <v>0.7</v>
      </c>
      <c r="B113">
        <v>6.9999999999999993E-3</v>
      </c>
      <c r="C113">
        <v>6.6666666666666664E-4</v>
      </c>
      <c r="D113">
        <f t="shared" si="20"/>
        <v>2.1602468994692866E-3</v>
      </c>
      <c r="E113">
        <v>0</v>
      </c>
      <c r="F113">
        <v>1</v>
      </c>
      <c r="G113">
        <f>'Figure S7A'!D113</f>
        <v>0.32435783488346553</v>
      </c>
      <c r="H113">
        <f t="shared" si="21"/>
        <v>0.10520800505028949</v>
      </c>
      <c r="I113">
        <f t="shared" si="22"/>
        <v>5.3682997584775096</v>
      </c>
      <c r="J113">
        <f t="shared" si="16"/>
        <v>5.3088204921416917</v>
      </c>
      <c r="K113">
        <f t="shared" si="23"/>
        <v>0.30562781434469366</v>
      </c>
      <c r="L113">
        <f t="shared" si="24"/>
        <v>1.8730020538771874E-2</v>
      </c>
      <c r="M113">
        <f t="shared" si="19"/>
        <v>1.9292566049142895E-2</v>
      </c>
    </row>
    <row r="114" spans="1:13" x14ac:dyDescent="0.35">
      <c r="A114">
        <v>0.7</v>
      </c>
      <c r="B114">
        <v>6.9999999999999993E-3</v>
      </c>
      <c r="C114">
        <v>6.363636363636363E-4</v>
      </c>
      <c r="D114">
        <f t="shared" si="20"/>
        <v>2.1105794120443453E-3</v>
      </c>
      <c r="E114">
        <v>0</v>
      </c>
      <c r="F114">
        <v>1</v>
      </c>
      <c r="G114">
        <f>'Figure S7A'!D114</f>
        <v>0.32392588117255561</v>
      </c>
      <c r="H114">
        <f t="shared" si="21"/>
        <v>0.10492797649341662</v>
      </c>
      <c r="I114">
        <f t="shared" si="22"/>
        <v>5.3902271590918591</v>
      </c>
      <c r="J114">
        <f t="shared" si="16"/>
        <v>5.3088204921416917</v>
      </c>
      <c r="K114">
        <f t="shared" si="23"/>
        <v>0.29860094828164935</v>
      </c>
      <c r="L114">
        <f t="shared" si="24"/>
        <v>2.532493289090626E-2</v>
      </c>
      <c r="M114">
        <f t="shared" si="19"/>
        <v>2.6369726325153737E-2</v>
      </c>
    </row>
    <row r="115" spans="1:13" x14ac:dyDescent="0.35">
      <c r="A115">
        <v>0.7</v>
      </c>
      <c r="B115">
        <v>6.9999999999999993E-3</v>
      </c>
      <c r="C115">
        <v>6.0869565217391299E-4</v>
      </c>
      <c r="D115">
        <f t="shared" si="20"/>
        <v>2.0641873861685597E-3</v>
      </c>
      <c r="E115">
        <v>0</v>
      </c>
      <c r="F115">
        <v>1</v>
      </c>
      <c r="G115">
        <f>'Figure S7A'!D115</f>
        <v>0.3087201316166035</v>
      </c>
      <c r="H115">
        <f t="shared" si="21"/>
        <v>9.530811966537299E-2</v>
      </c>
      <c r="I115">
        <f t="shared" si="22"/>
        <v>5.3643734561273133</v>
      </c>
      <c r="J115">
        <f t="shared" si="16"/>
        <v>5.3088204921416917</v>
      </c>
      <c r="K115">
        <f t="shared" si="23"/>
        <v>0.29203748857946338</v>
      </c>
      <c r="L115">
        <f t="shared" si="24"/>
        <v>1.6682643037140121E-2</v>
      </c>
      <c r="M115">
        <f t="shared" si="19"/>
        <v>1.7150318353333534E-2</v>
      </c>
    </row>
    <row r="116" spans="1:13" x14ac:dyDescent="0.35">
      <c r="A116">
        <v>0.7</v>
      </c>
      <c r="B116">
        <v>6.9999999999999993E-3</v>
      </c>
      <c r="C116">
        <v>5.8333333333333327E-4</v>
      </c>
      <c r="D116">
        <f t="shared" si="20"/>
        <v>2.0207259421636901E-3</v>
      </c>
      <c r="E116">
        <v>0</v>
      </c>
      <c r="F116">
        <v>1</v>
      </c>
      <c r="G116">
        <f>'Figure S7A'!D116</f>
        <v>0.29725402437201626</v>
      </c>
      <c r="H116">
        <f t="shared" si="21"/>
        <v>8.8359955005359231E-2</v>
      </c>
      <c r="I116">
        <f t="shared" si="22"/>
        <v>5.3478051939345992</v>
      </c>
      <c r="J116">
        <f t="shared" si="16"/>
        <v>5.3088204921416917</v>
      </c>
      <c r="K116">
        <f t="shared" si="23"/>
        <v>0.28588864228659944</v>
      </c>
      <c r="L116">
        <f t="shared" si="24"/>
        <v>1.136538208541682E-2</v>
      </c>
      <c r="M116">
        <f t="shared" si="19"/>
        <v>1.1588359496884703E-2</v>
      </c>
    </row>
    <row r="117" spans="1:13" x14ac:dyDescent="0.35">
      <c r="A117">
        <v>0.2</v>
      </c>
      <c r="B117">
        <v>4.0000000000000001E-3</v>
      </c>
      <c r="C117">
        <v>6.6666666666666675E-4</v>
      </c>
      <c r="D117">
        <f t="shared" si="20"/>
        <v>1.6329931618554523E-3</v>
      </c>
      <c r="E117">
        <v>1</v>
      </c>
      <c r="F117">
        <v>0</v>
      </c>
      <c r="G117">
        <f>'Figure S7A'!D117</f>
        <v>2.8004859637191196E-2</v>
      </c>
      <c r="H117">
        <f t="shared" si="21"/>
        <v>7.8427216329878056E-4</v>
      </c>
      <c r="I117">
        <f t="shared" si="22"/>
        <v>4.4514013395150265</v>
      </c>
      <c r="J117">
        <f t="shared" si="16"/>
        <v>4.8103273863441576</v>
      </c>
      <c r="K117">
        <f t="shared" si="23"/>
        <v>4.0097103525359307E-2</v>
      </c>
      <c r="L117">
        <f t="shared" si="24"/>
        <v>-1.2092243888168111E-2</v>
      </c>
      <c r="M117">
        <f t="shared" si="19"/>
        <v>-1.005167356158173E-2</v>
      </c>
    </row>
    <row r="118" spans="1:13" x14ac:dyDescent="0.35">
      <c r="A118">
        <v>0.2</v>
      </c>
      <c r="B118">
        <v>3.6363636363636364E-3</v>
      </c>
      <c r="C118">
        <v>6.6666666666666675E-4</v>
      </c>
      <c r="D118">
        <f t="shared" si="20"/>
        <v>1.5569978883230461E-3</v>
      </c>
      <c r="E118">
        <v>1</v>
      </c>
      <c r="F118">
        <v>0</v>
      </c>
      <c r="G118">
        <f>'Figure S7A'!D118</f>
        <v>2.6278195241782324E-2</v>
      </c>
      <c r="H118">
        <f t="shared" si="21"/>
        <v>6.9054354516523116E-4</v>
      </c>
      <c r="I118">
        <f t="shared" si="22"/>
        <v>4.435417892879431</v>
      </c>
      <c r="J118">
        <f t="shared" si="16"/>
        <v>4.8103273863441576</v>
      </c>
      <c r="K118">
        <f t="shared" si="23"/>
        <v>3.8231088148537651E-2</v>
      </c>
      <c r="L118">
        <f t="shared" si="24"/>
        <v>-1.1952892906755327E-2</v>
      </c>
      <c r="M118">
        <f t="shared" si="19"/>
        <v>-9.8519448672637986E-3</v>
      </c>
    </row>
    <row r="119" spans="1:13" x14ac:dyDescent="0.35">
      <c r="A119">
        <v>0.2</v>
      </c>
      <c r="B119">
        <v>3.3333333333333335E-3</v>
      </c>
      <c r="C119">
        <v>6.6666666666666675E-4</v>
      </c>
      <c r="D119">
        <f t="shared" si="20"/>
        <v>1.4907119849998599E-3</v>
      </c>
      <c r="E119">
        <v>1</v>
      </c>
      <c r="F119">
        <v>0</v>
      </c>
      <c r="G119">
        <f>'Figure S7A'!D119</f>
        <v>2.7426065642070049E-2</v>
      </c>
      <c r="H119">
        <f t="shared" si="21"/>
        <v>7.5218907660313519E-4</v>
      </c>
      <c r="I119">
        <f t="shared" si="22"/>
        <v>4.5216779263248661</v>
      </c>
      <c r="J119">
        <f t="shared" si="16"/>
        <v>4.8103273863441576</v>
      </c>
      <c r="K119">
        <f t="shared" si="23"/>
        <v>3.6603480152432019E-2</v>
      </c>
      <c r="L119">
        <f t="shared" si="24"/>
        <v>-9.1774145103619698E-3</v>
      </c>
      <c r="M119">
        <f t="shared" si="19"/>
        <v>-7.9165190380371623E-3</v>
      </c>
    </row>
    <row r="120" spans="1:13" x14ac:dyDescent="0.35">
      <c r="A120">
        <v>0.2</v>
      </c>
      <c r="B120">
        <v>3.0769230769230769E-3</v>
      </c>
      <c r="C120">
        <v>6.6666666666666675E-4</v>
      </c>
      <c r="D120">
        <f t="shared" si="20"/>
        <v>1.4322297480788657E-3</v>
      </c>
      <c r="E120">
        <v>1</v>
      </c>
      <c r="F120">
        <v>0</v>
      </c>
      <c r="G120">
        <f>'Figure S7A'!D120</f>
        <v>1.8987692856941882E-2</v>
      </c>
      <c r="H120">
        <f t="shared" si="21"/>
        <v>3.6053248002956178E-4</v>
      </c>
      <c r="I120">
        <f t="shared" si="22"/>
        <v>4.1939964430799224</v>
      </c>
      <c r="J120">
        <f t="shared" si="16"/>
        <v>4.8103273863441576</v>
      </c>
      <c r="K120">
        <f t="shared" si="23"/>
        <v>3.5167486197900527E-2</v>
      </c>
      <c r="L120">
        <f t="shared" si="24"/>
        <v>-1.6179793340958645E-2</v>
      </c>
      <c r="M120">
        <f t="shared" si="19"/>
        <v>-1.1702702648930571E-2</v>
      </c>
    </row>
    <row r="121" spans="1:13" x14ac:dyDescent="0.35">
      <c r="A121">
        <v>0.2</v>
      </c>
      <c r="B121">
        <v>2.8571428571428571E-3</v>
      </c>
      <c r="C121">
        <v>6.6666666666666675E-4</v>
      </c>
      <c r="D121">
        <f t="shared" si="20"/>
        <v>1.3801311186847085E-3</v>
      </c>
      <c r="E121">
        <v>1</v>
      </c>
      <c r="F121">
        <v>0</v>
      </c>
      <c r="G121">
        <f>'Figure S7A'!D121</f>
        <v>1.6236380287964113E-2</v>
      </c>
      <c r="H121">
        <f t="shared" si="21"/>
        <v>2.6362004485538959E-4</v>
      </c>
      <c r="I121">
        <f t="shared" si="22"/>
        <v>4.0745138254568429</v>
      </c>
      <c r="J121">
        <f t="shared" si="16"/>
        <v>4.8103273863441576</v>
      </c>
      <c r="K121">
        <f t="shared" si="23"/>
        <v>3.3888237646747213E-2</v>
      </c>
      <c r="L121">
        <f t="shared" si="24"/>
        <v>-1.76518573587831E-2</v>
      </c>
      <c r="M121">
        <f t="shared" si="19"/>
        <v>-1.1946948795607476E-2</v>
      </c>
    </row>
    <row r="122" spans="1:13" x14ac:dyDescent="0.35">
      <c r="A122">
        <v>0.2</v>
      </c>
      <c r="B122">
        <v>2.666666666666667E-3</v>
      </c>
      <c r="C122">
        <v>6.6666666666666675E-4</v>
      </c>
      <c r="D122">
        <f t="shared" si="20"/>
        <v>1.3333333333333335E-3</v>
      </c>
      <c r="E122">
        <v>1</v>
      </c>
      <c r="F122">
        <v>0</v>
      </c>
      <c r="G122">
        <f>'Figure S7A'!D122</f>
        <v>2.0125805841086718E-2</v>
      </c>
      <c r="H122">
        <f t="shared" si="21"/>
        <v>4.0504806075312023E-4</v>
      </c>
      <c r="I122">
        <f t="shared" si="22"/>
        <v>4.3237587042784238</v>
      </c>
      <c r="J122">
        <f t="shared" si="16"/>
        <v>4.8103273863441576</v>
      </c>
      <c r="K122">
        <f t="shared" si="23"/>
        <v>3.273914793356094E-2</v>
      </c>
      <c r="L122">
        <f t="shared" si="24"/>
        <v>-1.2613342092474222E-2</v>
      </c>
      <c r="M122">
        <f t="shared" si="19"/>
        <v>-9.7925868236084113E-3</v>
      </c>
    </row>
    <row r="123" spans="1:13" x14ac:dyDescent="0.35">
      <c r="A123">
        <v>0.2</v>
      </c>
      <c r="B123">
        <v>2.5000000000000001E-3</v>
      </c>
      <c r="C123">
        <v>6.6666666666666675E-4</v>
      </c>
      <c r="D123">
        <f t="shared" si="20"/>
        <v>1.2909944487358056E-3</v>
      </c>
      <c r="E123">
        <v>1</v>
      </c>
      <c r="F123">
        <v>0</v>
      </c>
      <c r="G123">
        <f>'Figure S7A'!D123</f>
        <v>1.7037683197331583E-2</v>
      </c>
      <c r="H123">
        <f t="shared" si="21"/>
        <v>2.9028264873263494E-4</v>
      </c>
      <c r="I123">
        <f t="shared" si="22"/>
        <v>4.1894526501106109</v>
      </c>
      <c r="J123">
        <f t="shared" si="16"/>
        <v>4.8103273863441576</v>
      </c>
      <c r="K123">
        <f t="shared" si="23"/>
        <v>3.1699543678925621E-2</v>
      </c>
      <c r="L123">
        <f t="shared" si="24"/>
        <v>-1.4661860481594038E-2</v>
      </c>
      <c r="M123">
        <f t="shared" si="19"/>
        <v>-1.0578267061173978E-2</v>
      </c>
    </row>
    <row r="124" spans="1:13" x14ac:dyDescent="0.35">
      <c r="A124">
        <v>0.2</v>
      </c>
      <c r="B124">
        <v>2.3529411764705885E-3</v>
      </c>
      <c r="C124">
        <v>6.6666666666666675E-4</v>
      </c>
      <c r="D124">
        <f t="shared" si="20"/>
        <v>1.2524485821702991E-3</v>
      </c>
      <c r="E124">
        <v>1</v>
      </c>
      <c r="F124">
        <v>0</v>
      </c>
      <c r="G124">
        <f>'Figure S7A'!D124</f>
        <v>2.5474781544432928E-2</v>
      </c>
      <c r="H124">
        <f t="shared" si="21"/>
        <v>6.4896449473658051E-4</v>
      </c>
      <c r="I124">
        <f t="shared" si="22"/>
        <v>4.622026415239211</v>
      </c>
      <c r="J124">
        <f t="shared" si="16"/>
        <v>4.8103273863441576</v>
      </c>
      <c r="K124">
        <f t="shared" si="23"/>
        <v>3.0753074558139058E-2</v>
      </c>
      <c r="L124">
        <f t="shared" si="24"/>
        <v>-5.2782930137061299E-3</v>
      </c>
      <c r="M124">
        <f t="shared" si="19"/>
        <v>-4.7969261035030915E-3</v>
      </c>
    </row>
    <row r="125" spans="1:13" x14ac:dyDescent="0.35">
      <c r="A125">
        <v>0.2</v>
      </c>
      <c r="B125">
        <v>2.2222222222222222E-3</v>
      </c>
      <c r="C125">
        <v>6.6666666666666675E-4</v>
      </c>
      <c r="D125">
        <f t="shared" si="20"/>
        <v>1.2171612389003691E-3</v>
      </c>
      <c r="E125">
        <v>1</v>
      </c>
      <c r="F125">
        <v>0</v>
      </c>
      <c r="G125">
        <f>'Figure S7A'!D125</f>
        <v>1.8278547747389344E-2</v>
      </c>
      <c r="H125">
        <f t="shared" si="21"/>
        <v>3.3410530775359205E-4</v>
      </c>
      <c r="I125">
        <f t="shared" si="22"/>
        <v>4.3186447363582143</v>
      </c>
      <c r="J125">
        <f t="shared" si="16"/>
        <v>4.8103273863441576</v>
      </c>
      <c r="K125">
        <f t="shared" si="23"/>
        <v>2.9886616394516619E-2</v>
      </c>
      <c r="L125">
        <f t="shared" si="24"/>
        <v>-1.1608068647127275E-2</v>
      </c>
      <c r="M125">
        <f t="shared" si="19"/>
        <v>-8.9872447943309865E-3</v>
      </c>
    </row>
    <row r="126" spans="1:13" x14ac:dyDescent="0.35">
      <c r="A126">
        <v>0.2</v>
      </c>
      <c r="B126">
        <v>2.1052631578947368E-3</v>
      </c>
      <c r="C126">
        <v>6.6666666666666675E-4</v>
      </c>
      <c r="D126">
        <f t="shared" si="20"/>
        <v>1.1846977555181847E-3</v>
      </c>
      <c r="E126">
        <v>1</v>
      </c>
      <c r="F126">
        <v>0</v>
      </c>
      <c r="G126">
        <f>'Figure S7A'!D126</f>
        <v>1.8959456089409996E-2</v>
      </c>
      <c r="H126">
        <f t="shared" si="21"/>
        <v>3.5946097520626582E-4</v>
      </c>
      <c r="I126">
        <f t="shared" si="22"/>
        <v>4.3822530381624176</v>
      </c>
      <c r="J126">
        <f t="shared" si="16"/>
        <v>4.8103273863441576</v>
      </c>
      <c r="K126">
        <f t="shared" si="23"/>
        <v>2.9089496305850594E-2</v>
      </c>
      <c r="L126">
        <f t="shared" si="24"/>
        <v>-1.0130040216440598E-2</v>
      </c>
      <c r="M126">
        <f t="shared" si="19"/>
        <v>-8.1160568073545044E-3</v>
      </c>
    </row>
    <row r="127" spans="1:13" x14ac:dyDescent="0.35">
      <c r="A127">
        <v>0.2</v>
      </c>
      <c r="B127">
        <v>2E-3</v>
      </c>
      <c r="C127">
        <v>6.6666666666666675E-4</v>
      </c>
      <c r="D127">
        <f t="shared" si="20"/>
        <v>1.1547005383792516E-3</v>
      </c>
      <c r="E127">
        <v>1</v>
      </c>
      <c r="F127">
        <v>0</v>
      </c>
      <c r="G127">
        <f>'Figure S7A'!D127</f>
        <v>1.552556247850137E-2</v>
      </c>
      <c r="H127">
        <f t="shared" si="21"/>
        <v>2.410430902738496E-4</v>
      </c>
      <c r="I127">
        <f t="shared" si="22"/>
        <v>4.2080847338707272</v>
      </c>
      <c r="J127">
        <f t="shared" si="16"/>
        <v>4.8103273863441576</v>
      </c>
      <c r="K127">
        <f t="shared" si="23"/>
        <v>2.8352933808720584E-2</v>
      </c>
      <c r="L127">
        <f t="shared" si="24"/>
        <v>-1.2827371330219214E-2</v>
      </c>
      <c r="M127">
        <f t="shared" si="19"/>
        <v>-9.3501559281946311E-3</v>
      </c>
    </row>
    <row r="128" spans="1:13" x14ac:dyDescent="0.35">
      <c r="A128">
        <v>0.2</v>
      </c>
      <c r="B128">
        <v>1.9047619047619048E-3</v>
      </c>
      <c r="C128">
        <v>6.6666666666666675E-4</v>
      </c>
      <c r="D128">
        <f t="shared" si="20"/>
        <v>1.1268723396380223E-3</v>
      </c>
      <c r="E128">
        <v>1</v>
      </c>
      <c r="F128">
        <v>0</v>
      </c>
      <c r="G128">
        <f>'Figure S7A'!D128</f>
        <v>2.267707146604098E-2</v>
      </c>
      <c r="H128">
        <f t="shared" si="21"/>
        <v>5.1424957027593004E-4</v>
      </c>
      <c r="I128">
        <f t="shared" si="22"/>
        <v>4.6113463047429786</v>
      </c>
      <c r="J128">
        <f t="shared" si="16"/>
        <v>4.8103273863441576</v>
      </c>
      <c r="K128">
        <f t="shared" si="23"/>
        <v>2.7669630172235352E-2</v>
      </c>
      <c r="L128">
        <f t="shared" si="24"/>
        <v>-4.9925587061943714E-3</v>
      </c>
      <c r="M128">
        <f t="shared" si="19"/>
        <v>-4.5123082078600682E-3</v>
      </c>
    </row>
    <row r="129" spans="1:13" x14ac:dyDescent="0.35">
      <c r="A129">
        <v>0.2</v>
      </c>
      <c r="B129">
        <v>1.8181818181818182E-3</v>
      </c>
      <c r="C129">
        <v>6.6666666666666675E-4</v>
      </c>
      <c r="D129">
        <f t="shared" si="20"/>
        <v>1.1009637651263606E-3</v>
      </c>
      <c r="E129">
        <v>1</v>
      </c>
      <c r="F129">
        <v>0</v>
      </c>
      <c r="G129">
        <f>'Figure S7A'!D129</f>
        <v>1.6196554099625771E-2</v>
      </c>
      <c r="H129">
        <f t="shared" si="21"/>
        <v>2.6232836470210439E-4</v>
      </c>
      <c r="I129">
        <f t="shared" si="22"/>
        <v>4.298050475823108</v>
      </c>
      <c r="J129">
        <f t="shared" si="16"/>
        <v>4.8103273863441576</v>
      </c>
      <c r="K129">
        <f t="shared" si="23"/>
        <v>2.703346168197162E-2</v>
      </c>
      <c r="L129">
        <f t="shared" si="24"/>
        <v>-1.0836907582345848E-2</v>
      </c>
      <c r="M129">
        <f t="shared" si="19"/>
        <v>-8.2971206952433315E-3</v>
      </c>
    </row>
    <row r="130" spans="1:13" x14ac:dyDescent="0.35">
      <c r="A130">
        <v>0.2</v>
      </c>
      <c r="B130">
        <v>1.7391304347826088E-3</v>
      </c>
      <c r="C130">
        <v>6.6666666666666675E-4</v>
      </c>
      <c r="D130">
        <f t="shared" ref="D130:D161" si="25">SQRT(B130*C130)</f>
        <v>1.0767638041163311E-3</v>
      </c>
      <c r="E130">
        <v>1</v>
      </c>
      <c r="F130">
        <v>0</v>
      </c>
      <c r="G130">
        <f>'Figure S7A'!D130</f>
        <v>2.3197480269058122E-2</v>
      </c>
      <c r="H130">
        <f t="shared" ref="H130:H161" si="26">G130^2</f>
        <v>5.381230908333409E-4</v>
      </c>
      <c r="I130">
        <f t="shared" ref="I130:I161" si="27">LN(G130)-LN(A130)-LN(D130)</f>
        <v>4.6795215110773363</v>
      </c>
      <c r="J130">
        <f t="shared" ref="J130:J193" si="28">E130*$P$2+F130*$P$3</f>
        <v>4.8103273863441576</v>
      </c>
      <c r="K130">
        <f t="shared" ref="K130:K161" si="29">EXP(E130*$P$2+F130*$P$3)*A130*D130</f>
        <v>2.6439247104351297E-2</v>
      </c>
      <c r="L130">
        <f t="shared" ref="L130:L161" si="30">G130-K130</f>
        <v>-3.241766835293175E-3</v>
      </c>
      <c r="M130">
        <f t="shared" si="19"/>
        <v>-3.0343667105789652E-3</v>
      </c>
    </row>
    <row r="131" spans="1:13" x14ac:dyDescent="0.35">
      <c r="A131">
        <v>0.2</v>
      </c>
      <c r="B131">
        <v>1.6666666666666668E-3</v>
      </c>
      <c r="C131">
        <v>6.6666666666666675E-4</v>
      </c>
      <c r="D131">
        <f t="shared" si="25"/>
        <v>1.0540925533894599E-3</v>
      </c>
      <c r="E131">
        <v>1</v>
      </c>
      <c r="F131">
        <v>0</v>
      </c>
      <c r="G131">
        <f>'Figure S7A'!D131</f>
        <v>1.7124942375980889E-2</v>
      </c>
      <c r="H131">
        <f t="shared" si="26"/>
        <v>2.9326365138066597E-4</v>
      </c>
      <c r="I131">
        <f t="shared" si="27"/>
        <v>4.3972936738415891</v>
      </c>
      <c r="J131">
        <f t="shared" si="28"/>
        <v>4.8103273863441576</v>
      </c>
      <c r="K131">
        <f t="shared" si="29"/>
        <v>2.5882569030811882E-2</v>
      </c>
      <c r="L131">
        <f t="shared" si="30"/>
        <v>-8.7576266548309925E-3</v>
      </c>
      <c r="M131">
        <f t="shared" ref="M131:M194" si="31">SQRT(H131)*(I131-J131)</f>
        <v>-7.0731785259439423E-3</v>
      </c>
    </row>
    <row r="132" spans="1:13" x14ac:dyDescent="0.35">
      <c r="A132">
        <v>0.2</v>
      </c>
      <c r="B132">
        <v>1.6000000000000001E-3</v>
      </c>
      <c r="C132">
        <v>6.6666666666666675E-4</v>
      </c>
      <c r="D132">
        <f t="shared" si="25"/>
        <v>1.0327955589886446E-3</v>
      </c>
      <c r="E132">
        <v>1</v>
      </c>
      <c r="F132">
        <v>0</v>
      </c>
      <c r="G132">
        <f>'Figure S7A'!D132</f>
        <v>1.9113941873974433E-2</v>
      </c>
      <c r="H132">
        <f t="shared" si="26"/>
        <v>3.6534277396167329E-4</v>
      </c>
      <c r="I132">
        <f t="shared" si="27"/>
        <v>4.5275866616862857</v>
      </c>
      <c r="J132">
        <f t="shared" si="28"/>
        <v>4.8103273863441576</v>
      </c>
      <c r="K132">
        <f t="shared" si="29"/>
        <v>2.5359634943140499E-2</v>
      </c>
      <c r="L132">
        <f t="shared" si="30"/>
        <v>-6.2456930691660653E-3</v>
      </c>
      <c r="M132">
        <f t="shared" si="31"/>
        <v>-5.4042897765159735E-3</v>
      </c>
    </row>
    <row r="133" spans="1:13" x14ac:dyDescent="0.35">
      <c r="A133">
        <v>0.2</v>
      </c>
      <c r="B133">
        <v>1.5384615384615385E-3</v>
      </c>
      <c r="C133">
        <v>6.6666666666666675E-4</v>
      </c>
      <c r="D133">
        <f t="shared" si="25"/>
        <v>1.0127393670836665E-3</v>
      </c>
      <c r="E133">
        <v>1</v>
      </c>
      <c r="F133">
        <v>0</v>
      </c>
      <c r="G133">
        <f>'Figure S7A'!D133</f>
        <v>2.4583949363680871E-2</v>
      </c>
      <c r="H133">
        <f t="shared" si="26"/>
        <v>6.0437056631602512E-4</v>
      </c>
      <c r="I133">
        <f t="shared" si="27"/>
        <v>4.7988727735414018</v>
      </c>
      <c r="J133">
        <f t="shared" si="28"/>
        <v>4.8103273863441576</v>
      </c>
      <c r="K133">
        <f t="shared" si="29"/>
        <v>2.4867167967819775E-2</v>
      </c>
      <c r="L133">
        <f t="shared" si="30"/>
        <v>-2.8321860413890385E-4</v>
      </c>
      <c r="M133">
        <f t="shared" si="31"/>
        <v>-2.8159962112351736E-4</v>
      </c>
    </row>
    <row r="134" spans="1:13" x14ac:dyDescent="0.35">
      <c r="A134">
        <v>0.2</v>
      </c>
      <c r="B134">
        <v>1.4814814814814816E-3</v>
      </c>
      <c r="C134">
        <v>6.6666666666666675E-4</v>
      </c>
      <c r="D134">
        <f t="shared" si="25"/>
        <v>9.9380798999990669E-4</v>
      </c>
      <c r="E134">
        <v>1</v>
      </c>
      <c r="F134">
        <v>0</v>
      </c>
      <c r="G134">
        <f>'Figure S7A'!D134</f>
        <v>2.0653343531816411E-2</v>
      </c>
      <c r="H134">
        <f t="shared" si="26"/>
        <v>4.2656059904322278E-4</v>
      </c>
      <c r="I134">
        <f t="shared" si="27"/>
        <v>4.6435263931073791</v>
      </c>
      <c r="J134">
        <f t="shared" si="28"/>
        <v>4.8103273863441576</v>
      </c>
      <c r="K134">
        <f t="shared" si="29"/>
        <v>2.4402320101621345E-2</v>
      </c>
      <c r="L134">
        <f t="shared" si="30"/>
        <v>-3.7489765698049335E-3</v>
      </c>
      <c r="M134">
        <f t="shared" si="31"/>
        <v>-3.4449982147673709E-3</v>
      </c>
    </row>
    <row r="135" spans="1:13" x14ac:dyDescent="0.35">
      <c r="A135">
        <v>0.2</v>
      </c>
      <c r="B135">
        <v>1.4285714285714286E-3</v>
      </c>
      <c r="C135">
        <v>6.6666666666666675E-4</v>
      </c>
      <c r="D135">
        <f t="shared" si="25"/>
        <v>9.759000729485332E-4</v>
      </c>
      <c r="E135">
        <v>1</v>
      </c>
      <c r="F135">
        <v>0</v>
      </c>
      <c r="G135">
        <f>'Figure S7A'!D135</f>
        <v>2.249335325923621E-2</v>
      </c>
      <c r="H135">
        <f t="shared" si="26"/>
        <v>5.0595094084479218E-4</v>
      </c>
      <c r="I135">
        <f t="shared" si="27"/>
        <v>4.7470528493862414</v>
      </c>
      <c r="J135">
        <f t="shared" si="28"/>
        <v>4.8103273863441576</v>
      </c>
      <c r="K135">
        <f t="shared" si="29"/>
        <v>2.3962602642476204E-2</v>
      </c>
      <c r="L135">
        <f t="shared" si="30"/>
        <v>-1.4692493832399942E-3</v>
      </c>
      <c r="M135">
        <f t="shared" si="31"/>
        <v>-1.4232565121090059E-3</v>
      </c>
    </row>
    <row r="136" spans="1:13" x14ac:dyDescent="0.35">
      <c r="A136">
        <v>0.2</v>
      </c>
      <c r="B136">
        <v>1.3793103448275863E-3</v>
      </c>
      <c r="C136">
        <v>6.6666666666666675E-4</v>
      </c>
      <c r="D136">
        <f t="shared" si="25"/>
        <v>9.5892660297076839E-4</v>
      </c>
      <c r="E136">
        <v>1</v>
      </c>
      <c r="F136">
        <v>0</v>
      </c>
      <c r="G136">
        <f>'Figure S7A'!D136</f>
        <v>2.9369742937734554E-2</v>
      </c>
      <c r="H136">
        <f t="shared" si="26"/>
        <v>8.6258180022860871E-4</v>
      </c>
      <c r="I136">
        <f t="shared" si="27"/>
        <v>5.0313436470510364</v>
      </c>
      <c r="J136">
        <f t="shared" si="28"/>
        <v>4.8103273863441576</v>
      </c>
      <c r="K136">
        <f t="shared" si="29"/>
        <v>2.3545829934065281E-2</v>
      </c>
      <c r="L136">
        <f t="shared" si="30"/>
        <v>5.8239130036692732E-3</v>
      </c>
      <c r="M136">
        <f t="shared" si="31"/>
        <v>6.4911907620203539E-3</v>
      </c>
    </row>
    <row r="137" spans="1:13" x14ac:dyDescent="0.35">
      <c r="A137">
        <v>0.2</v>
      </c>
      <c r="B137">
        <v>1.3333333333333335E-3</v>
      </c>
      <c r="C137">
        <v>6.6666666666666675E-4</v>
      </c>
      <c r="D137">
        <f t="shared" si="25"/>
        <v>9.428090415820635E-4</v>
      </c>
      <c r="E137">
        <v>1</v>
      </c>
      <c r="F137">
        <v>0</v>
      </c>
      <c r="G137">
        <f>'Figure S7A'!D137</f>
        <v>2.9115731508512602E-2</v>
      </c>
      <c r="H137">
        <f t="shared" si="26"/>
        <v>8.4772582127579359E-4</v>
      </c>
      <c r="I137">
        <f t="shared" si="27"/>
        <v>5.0396080600344</v>
      </c>
      <c r="J137">
        <f t="shared" si="28"/>
        <v>4.8103273863441576</v>
      </c>
      <c r="K137">
        <f t="shared" si="29"/>
        <v>2.3150073514090486E-2</v>
      </c>
      <c r="L137">
        <f t="shared" si="30"/>
        <v>5.9656579944221168E-3</v>
      </c>
      <c r="M137">
        <f t="shared" si="31"/>
        <v>6.6756745352559875E-3</v>
      </c>
    </row>
    <row r="138" spans="1:13" x14ac:dyDescent="0.35">
      <c r="A138">
        <v>0.35</v>
      </c>
      <c r="B138">
        <v>6.9999999999999993E-3</v>
      </c>
      <c r="C138">
        <v>1.1666666666666665E-3</v>
      </c>
      <c r="D138">
        <f t="shared" si="25"/>
        <v>2.8577380332470408E-3</v>
      </c>
      <c r="E138">
        <v>1</v>
      </c>
      <c r="F138">
        <v>0</v>
      </c>
      <c r="G138">
        <f>'Figure S7A'!D138</f>
        <v>0.10826993019013476</v>
      </c>
      <c r="H138">
        <f t="shared" si="26"/>
        <v>1.1722377783376653E-2</v>
      </c>
      <c r="I138">
        <f t="shared" si="27"/>
        <v>4.6844191726042901</v>
      </c>
      <c r="J138">
        <f t="shared" si="28"/>
        <v>4.8103273863441576</v>
      </c>
      <c r="K138">
        <f t="shared" si="29"/>
        <v>0.12279737954641282</v>
      </c>
      <c r="L138">
        <f t="shared" si="30"/>
        <v>-1.452744935627806E-2</v>
      </c>
      <c r="M138">
        <f t="shared" si="31"/>
        <v>-1.3632073511980019E-2</v>
      </c>
    </row>
    <row r="139" spans="1:13" x14ac:dyDescent="0.35">
      <c r="A139">
        <v>0.35</v>
      </c>
      <c r="B139">
        <v>6.363636363636363E-3</v>
      </c>
      <c r="C139">
        <v>1.1666666666666665E-3</v>
      </c>
      <c r="D139">
        <f t="shared" si="25"/>
        <v>2.7247463045653301E-3</v>
      </c>
      <c r="E139">
        <v>1</v>
      </c>
      <c r="F139">
        <v>0</v>
      </c>
      <c r="G139">
        <f>'Figure S7A'!D139</f>
        <v>0.10737863011710809</v>
      </c>
      <c r="H139">
        <f t="shared" si="26"/>
        <v>1.1530170205826713E-2</v>
      </c>
      <c r="I139">
        <f t="shared" si="27"/>
        <v>4.723807987535185</v>
      </c>
      <c r="J139">
        <f t="shared" si="28"/>
        <v>4.8103273863441576</v>
      </c>
      <c r="K139">
        <f t="shared" si="29"/>
        <v>0.1170827074548965</v>
      </c>
      <c r="L139">
        <f t="shared" si="30"/>
        <v>-9.7040773377884137E-3</v>
      </c>
      <c r="M139">
        <f t="shared" si="31"/>
        <v>-9.2903345226632225E-3</v>
      </c>
    </row>
    <row r="140" spans="1:13" x14ac:dyDescent="0.35">
      <c r="A140">
        <v>0.35</v>
      </c>
      <c r="B140">
        <v>5.8333333333333327E-3</v>
      </c>
      <c r="C140">
        <v>1.1666666666666665E-3</v>
      </c>
      <c r="D140">
        <f t="shared" si="25"/>
        <v>2.6087459737497544E-3</v>
      </c>
      <c r="E140">
        <v>1</v>
      </c>
      <c r="F140">
        <v>0</v>
      </c>
      <c r="G140">
        <f>'Figure S7A'!D140</f>
        <v>0.10692957080635472</v>
      </c>
      <c r="H140">
        <f t="shared" si="26"/>
        <v>1.1433933112831227E-2</v>
      </c>
      <c r="I140">
        <f t="shared" si="27"/>
        <v>4.7631228894334781</v>
      </c>
      <c r="J140">
        <f t="shared" si="28"/>
        <v>4.8103273863441576</v>
      </c>
      <c r="K140">
        <f t="shared" si="29"/>
        <v>0.112098157966823</v>
      </c>
      <c r="L140">
        <f t="shared" si="30"/>
        <v>-5.1685871604682798E-3</v>
      </c>
      <c r="M140">
        <f t="shared" si="31"/>
        <v>-5.0475565947888578E-3</v>
      </c>
    </row>
    <row r="141" spans="1:13" x14ac:dyDescent="0.35">
      <c r="A141">
        <v>0.35</v>
      </c>
      <c r="B141">
        <v>5.3846153846153844E-3</v>
      </c>
      <c r="C141">
        <v>1.1666666666666665E-3</v>
      </c>
      <c r="D141">
        <f t="shared" si="25"/>
        <v>2.5064020591380148E-3</v>
      </c>
      <c r="E141">
        <v>1</v>
      </c>
      <c r="F141">
        <v>0</v>
      </c>
      <c r="G141">
        <f>'Figure S7A'!D141</f>
        <v>0.10616756585073449</v>
      </c>
      <c r="H141">
        <f t="shared" si="26"/>
        <v>1.1271552038670044E-2</v>
      </c>
      <c r="I141">
        <f t="shared" si="27"/>
        <v>4.7959924981510387</v>
      </c>
      <c r="J141">
        <f t="shared" si="28"/>
        <v>4.8103273863441576</v>
      </c>
      <c r="K141">
        <f t="shared" si="29"/>
        <v>0.10770042648107032</v>
      </c>
      <c r="L141">
        <f t="shared" si="30"/>
        <v>-1.5328606303358361E-3</v>
      </c>
      <c r="M141">
        <f t="shared" si="31"/>
        <v>-1.5219001862058672E-3</v>
      </c>
    </row>
    <row r="142" spans="1:13" x14ac:dyDescent="0.35">
      <c r="A142">
        <v>0.35</v>
      </c>
      <c r="B142">
        <v>5.0000000000000001E-3</v>
      </c>
      <c r="C142">
        <v>1.1666666666666665E-3</v>
      </c>
      <c r="D142">
        <f t="shared" si="25"/>
        <v>2.4152294576982396E-3</v>
      </c>
      <c r="E142">
        <v>1</v>
      </c>
      <c r="F142">
        <v>0</v>
      </c>
      <c r="G142">
        <f>'Figure S7A'!D142</f>
        <v>0.10360121858503943</v>
      </c>
      <c r="H142">
        <f t="shared" si="26"/>
        <v>1.0733212492305119E-2</v>
      </c>
      <c r="I142">
        <f t="shared" si="27"/>
        <v>4.8085769205280595</v>
      </c>
      <c r="J142">
        <f t="shared" si="28"/>
        <v>4.8103273863441576</v>
      </c>
      <c r="K142">
        <f t="shared" si="29"/>
        <v>0.1037827277931633</v>
      </c>
      <c r="L142">
        <f t="shared" si="30"/>
        <v>-1.8150920812387561E-4</v>
      </c>
      <c r="M142">
        <f t="shared" si="31"/>
        <v>-1.8135039163921421E-4</v>
      </c>
    </row>
    <row r="143" spans="1:13" x14ac:dyDescent="0.35">
      <c r="A143">
        <v>0.35</v>
      </c>
      <c r="B143">
        <v>4.6666666666666662E-3</v>
      </c>
      <c r="C143">
        <v>1.1666666666666665E-3</v>
      </c>
      <c r="D143">
        <f t="shared" si="25"/>
        <v>2.3333333333333331E-3</v>
      </c>
      <c r="E143">
        <v>1</v>
      </c>
      <c r="F143">
        <v>0</v>
      </c>
      <c r="G143">
        <f>'Figure S7A'!D143</f>
        <v>0.10173891861288334</v>
      </c>
      <c r="H143">
        <f t="shared" si="26"/>
        <v>1.03508075605189E-2</v>
      </c>
      <c r="I143">
        <f t="shared" si="27"/>
        <v>4.8249341745217826</v>
      </c>
      <c r="J143">
        <f t="shared" si="28"/>
        <v>4.8103273863441576</v>
      </c>
      <c r="K143">
        <f t="shared" si="29"/>
        <v>0.10026364054653034</v>
      </c>
      <c r="L143">
        <f t="shared" si="30"/>
        <v>1.475278066353003E-3</v>
      </c>
      <c r="M143">
        <f t="shared" si="31"/>
        <v>1.4860788335990228E-3</v>
      </c>
    </row>
    <row r="144" spans="1:13" x14ac:dyDescent="0.35">
      <c r="A144">
        <v>0.35</v>
      </c>
      <c r="B144">
        <v>4.3749999999999995E-3</v>
      </c>
      <c r="C144">
        <v>1.1666666666666665E-3</v>
      </c>
      <c r="D144">
        <f t="shared" si="25"/>
        <v>2.2592402852876598E-3</v>
      </c>
      <c r="E144">
        <v>1</v>
      </c>
      <c r="F144">
        <v>0</v>
      </c>
      <c r="G144">
        <f>'Figure S7A'!D144</f>
        <v>9.7718998328266277E-2</v>
      </c>
      <c r="H144">
        <f t="shared" si="26"/>
        <v>9.5490026342797078E-3</v>
      </c>
      <c r="I144">
        <f t="shared" si="27"/>
        <v>4.8168895205901894</v>
      </c>
      <c r="J144">
        <f t="shared" si="28"/>
        <v>4.8103273863441576</v>
      </c>
      <c r="K144">
        <f t="shared" si="29"/>
        <v>9.7079852516709683E-2</v>
      </c>
      <c r="L144">
        <f t="shared" si="30"/>
        <v>6.3914581155659345E-4</v>
      </c>
      <c r="M144">
        <f t="shared" si="31"/>
        <v>6.4124518541784062E-4</v>
      </c>
    </row>
    <row r="145" spans="1:13" x14ac:dyDescent="0.35">
      <c r="A145">
        <v>0.35</v>
      </c>
      <c r="B145">
        <v>4.1176470588235288E-3</v>
      </c>
      <c r="C145">
        <v>1.1666666666666665E-3</v>
      </c>
      <c r="D145">
        <f t="shared" si="25"/>
        <v>2.1917850187980229E-3</v>
      </c>
      <c r="E145">
        <v>1</v>
      </c>
      <c r="F145">
        <v>0</v>
      </c>
      <c r="G145">
        <f>'Figure S7A'!D145</f>
        <v>9.5213760695176217E-2</v>
      </c>
      <c r="H145">
        <f t="shared" si="26"/>
        <v>9.065660225718284E-3</v>
      </c>
      <c r="I145">
        <f t="shared" si="27"/>
        <v>4.8212303120575548</v>
      </c>
      <c r="J145">
        <f t="shared" si="28"/>
        <v>4.8103273863441576</v>
      </c>
      <c r="K145">
        <f t="shared" si="29"/>
        <v>9.418129083430081E-2</v>
      </c>
      <c r="L145">
        <f t="shared" si="30"/>
        <v>1.0324698608754068E-3</v>
      </c>
      <c r="M145">
        <f t="shared" si="31"/>
        <v>1.038108559752688E-3</v>
      </c>
    </row>
    <row r="146" spans="1:13" x14ac:dyDescent="0.35">
      <c r="A146">
        <v>0.35</v>
      </c>
      <c r="B146">
        <v>3.8888888888888888E-3</v>
      </c>
      <c r="C146">
        <v>1.1666666666666665E-3</v>
      </c>
      <c r="D146">
        <f t="shared" si="25"/>
        <v>2.1300321680756459E-3</v>
      </c>
      <c r="E146">
        <v>1</v>
      </c>
      <c r="F146">
        <v>0</v>
      </c>
      <c r="G146">
        <f>'Figure S7A'!D146</f>
        <v>9.2187161407071644E-2</v>
      </c>
      <c r="H146">
        <f t="shared" si="26"/>
        <v>8.4984727282934793E-3</v>
      </c>
      <c r="I146">
        <f t="shared" si="27"/>
        <v>4.8175059161634017</v>
      </c>
      <c r="J146">
        <f t="shared" si="28"/>
        <v>4.8103273863441576</v>
      </c>
      <c r="K146">
        <f t="shared" si="29"/>
        <v>9.1527762708207117E-2</v>
      </c>
      <c r="L146">
        <f t="shared" si="30"/>
        <v>6.5939869886452729E-4</v>
      </c>
      <c r="M146">
        <f t="shared" si="31"/>
        <v>6.617682871121384E-4</v>
      </c>
    </row>
    <row r="147" spans="1:13" x14ac:dyDescent="0.35">
      <c r="A147">
        <v>0.35</v>
      </c>
      <c r="B147">
        <v>3.6842105263157894E-3</v>
      </c>
      <c r="C147">
        <v>1.1666666666666665E-3</v>
      </c>
      <c r="D147">
        <f t="shared" si="25"/>
        <v>2.0732210721568231E-3</v>
      </c>
      <c r="E147">
        <v>1</v>
      </c>
      <c r="F147">
        <v>0</v>
      </c>
      <c r="G147">
        <f>'Figure S7A'!D147</f>
        <v>8.9822475928973189E-2</v>
      </c>
      <c r="H147">
        <f t="shared" si="26"/>
        <v>8.0680771820109687E-3</v>
      </c>
      <c r="I147">
        <f t="shared" si="27"/>
        <v>4.8185538858760921</v>
      </c>
      <c r="J147">
        <f t="shared" si="28"/>
        <v>4.8103273863441576</v>
      </c>
      <c r="K147">
        <f t="shared" si="29"/>
        <v>8.9086582436667422E-2</v>
      </c>
      <c r="L147">
        <f t="shared" si="30"/>
        <v>7.3589349230576695E-4</v>
      </c>
      <c r="M147">
        <f t="shared" si="31"/>
        <v>7.3892455618690032E-4</v>
      </c>
    </row>
    <row r="148" spans="1:13" x14ac:dyDescent="0.35">
      <c r="A148">
        <v>0.35</v>
      </c>
      <c r="B148">
        <v>3.4999999999999996E-3</v>
      </c>
      <c r="C148">
        <v>1.1666666666666665E-3</v>
      </c>
      <c r="D148">
        <f t="shared" si="25"/>
        <v>2.0207259421636901E-3</v>
      </c>
      <c r="E148">
        <v>1</v>
      </c>
      <c r="F148">
        <v>0</v>
      </c>
      <c r="G148">
        <f>'Figure S7A'!D148</f>
        <v>8.6277345326732688E-2</v>
      </c>
      <c r="H148">
        <f t="shared" si="26"/>
        <v>7.4437803166282832E-3</v>
      </c>
      <c r="I148">
        <f t="shared" si="27"/>
        <v>4.8039323532664362</v>
      </c>
      <c r="J148">
        <f t="shared" si="28"/>
        <v>4.8103273863441576</v>
      </c>
      <c r="K148">
        <f t="shared" si="29"/>
        <v>8.6830859789206752E-2</v>
      </c>
      <c r="L148">
        <f t="shared" si="30"/>
        <v>-5.53514462474064E-4</v>
      </c>
      <c r="M148">
        <f t="shared" si="31"/>
        <v>-5.5174647722244557E-4</v>
      </c>
    </row>
    <row r="149" spans="1:13" x14ac:dyDescent="0.35">
      <c r="A149">
        <v>0.35</v>
      </c>
      <c r="B149">
        <v>3.3333333333333331E-3</v>
      </c>
      <c r="C149">
        <v>1.1666666666666665E-3</v>
      </c>
      <c r="D149">
        <f t="shared" si="25"/>
        <v>1.9720265943665386E-3</v>
      </c>
      <c r="E149">
        <v>1</v>
      </c>
      <c r="F149">
        <v>0</v>
      </c>
      <c r="G149">
        <f>'Figure S7A'!D149</f>
        <v>8.3845825208343008E-2</v>
      </c>
      <c r="H149">
        <f t="shared" si="26"/>
        <v>7.0301224048680078E-3</v>
      </c>
      <c r="I149">
        <f t="shared" si="27"/>
        <v>4.799740080642529</v>
      </c>
      <c r="J149">
        <f t="shared" si="28"/>
        <v>4.8103273863441576</v>
      </c>
      <c r="K149">
        <f t="shared" si="29"/>
        <v>8.4738242402470729E-2</v>
      </c>
      <c r="L149">
        <f t="shared" si="30"/>
        <v>-8.9241719412772036E-4</v>
      </c>
      <c r="M149">
        <f t="shared" si="31"/>
        <v>-8.8770138328604328E-4</v>
      </c>
    </row>
    <row r="150" spans="1:13" x14ac:dyDescent="0.35">
      <c r="A150">
        <v>0.35</v>
      </c>
      <c r="B150">
        <v>3.1818181818181815E-3</v>
      </c>
      <c r="C150">
        <v>1.1666666666666665E-3</v>
      </c>
      <c r="D150">
        <f t="shared" si="25"/>
        <v>1.9266865889711309E-3</v>
      </c>
      <c r="E150">
        <v>1</v>
      </c>
      <c r="F150">
        <v>0</v>
      </c>
      <c r="G150">
        <f>'Figure S7A'!D150</f>
        <v>7.7909313867444971E-2</v>
      </c>
      <c r="H150">
        <f t="shared" si="26"/>
        <v>6.069861187296053E-3</v>
      </c>
      <c r="I150">
        <f t="shared" si="27"/>
        <v>4.7495658978106814</v>
      </c>
      <c r="J150">
        <f t="shared" si="28"/>
        <v>4.8103273863441576</v>
      </c>
      <c r="K150">
        <f t="shared" si="29"/>
        <v>8.2789976401038051E-2</v>
      </c>
      <c r="L150">
        <f t="shared" si="30"/>
        <v>-4.8806625335930803E-3</v>
      </c>
      <c r="M150">
        <f t="shared" si="31"/>
        <v>-4.7338858812077545E-3</v>
      </c>
    </row>
    <row r="151" spans="1:13" x14ac:dyDescent="0.35">
      <c r="A151">
        <v>0.35</v>
      </c>
      <c r="B151">
        <v>3.0434782608695652E-3</v>
      </c>
      <c r="C151">
        <v>1.1666666666666665E-3</v>
      </c>
      <c r="D151">
        <f t="shared" si="25"/>
        <v>1.8843366572035792E-3</v>
      </c>
      <c r="E151">
        <v>1</v>
      </c>
      <c r="F151">
        <v>0</v>
      </c>
      <c r="G151">
        <f>'Figure S7A'!D151</f>
        <v>7.5675338677192214E-2</v>
      </c>
      <c r="H151">
        <f t="shared" si="26"/>
        <v>5.7267568839077434E-3</v>
      </c>
      <c r="I151">
        <f t="shared" si="27"/>
        <v>4.7426986018398534</v>
      </c>
      <c r="J151">
        <f t="shared" si="28"/>
        <v>4.8103273863441576</v>
      </c>
      <c r="K151">
        <f t="shared" si="29"/>
        <v>8.0970194257075814E-2</v>
      </c>
      <c r="L151">
        <f t="shared" si="30"/>
        <v>-5.2948555798836006E-3</v>
      </c>
      <c r="M151">
        <f t="shared" si="31"/>
        <v>-5.1178311716900699E-3</v>
      </c>
    </row>
    <row r="152" spans="1:13" x14ac:dyDescent="0.35">
      <c r="A152">
        <v>0.35</v>
      </c>
      <c r="B152">
        <v>2.9166666666666664E-3</v>
      </c>
      <c r="C152">
        <v>1.1666666666666665E-3</v>
      </c>
      <c r="D152">
        <f t="shared" si="25"/>
        <v>1.8446619684315544E-3</v>
      </c>
      <c r="E152">
        <v>1</v>
      </c>
      <c r="F152">
        <v>0</v>
      </c>
      <c r="G152">
        <f>'Figure S7A'!D152</f>
        <v>7.3947994504199685E-2</v>
      </c>
      <c r="H152">
        <f t="shared" si="26"/>
        <v>5.4683058911931468E-3</v>
      </c>
      <c r="I152">
        <f t="shared" si="27"/>
        <v>4.7408881479047427</v>
      </c>
      <c r="J152">
        <f t="shared" si="28"/>
        <v>4.8103273863441576</v>
      </c>
      <c r="K152">
        <f t="shared" si="29"/>
        <v>7.9265367656861346E-2</v>
      </c>
      <c r="L152">
        <f t="shared" si="30"/>
        <v>-5.3173731526616613E-3</v>
      </c>
      <c r="M152">
        <f t="shared" si="31"/>
        <v>-5.1348924224936653E-3</v>
      </c>
    </row>
    <row r="153" spans="1:13" x14ac:dyDescent="0.35">
      <c r="A153">
        <v>0.35</v>
      </c>
      <c r="B153">
        <v>2.8E-3</v>
      </c>
      <c r="C153">
        <v>1.1666666666666665E-3</v>
      </c>
      <c r="D153">
        <f t="shared" si="25"/>
        <v>1.8073922282301278E-3</v>
      </c>
      <c r="E153">
        <v>1</v>
      </c>
      <c r="F153">
        <v>0</v>
      </c>
      <c r="G153">
        <f>'Figure S7A'!D153</f>
        <v>7.1367817163757133E-2</v>
      </c>
      <c r="H153">
        <f t="shared" si="26"/>
        <v>5.0933653267194673E-3</v>
      </c>
      <c r="I153">
        <f t="shared" si="27"/>
        <v>4.7257841037227957</v>
      </c>
      <c r="J153">
        <f t="shared" si="28"/>
        <v>4.8103273863441576</v>
      </c>
      <c r="K153">
        <f t="shared" si="29"/>
        <v>7.7663882013367755E-2</v>
      </c>
      <c r="L153">
        <f t="shared" si="30"/>
        <v>-6.296064849610622E-3</v>
      </c>
      <c r="M153">
        <f t="shared" si="31"/>
        <v>-6.0336695365452025E-3</v>
      </c>
    </row>
    <row r="154" spans="1:13" x14ac:dyDescent="0.35">
      <c r="A154">
        <v>0.35</v>
      </c>
      <c r="B154">
        <v>2.6923076923076922E-3</v>
      </c>
      <c r="C154">
        <v>1.1666666666666665E-3</v>
      </c>
      <c r="D154">
        <f t="shared" si="25"/>
        <v>1.7722938923964164E-3</v>
      </c>
      <c r="E154">
        <v>1</v>
      </c>
      <c r="F154">
        <v>0</v>
      </c>
      <c r="G154">
        <f>'Figure S7A'!D154</f>
        <v>6.8111895938561068E-2</v>
      </c>
      <c r="H154">
        <f t="shared" si="26"/>
        <v>4.6392303683453718E-3</v>
      </c>
      <c r="I154">
        <f t="shared" si="27"/>
        <v>4.6986993138568369</v>
      </c>
      <c r="J154">
        <f t="shared" si="28"/>
        <v>4.8103273863441576</v>
      </c>
      <c r="K154">
        <f t="shared" si="29"/>
        <v>7.6155701901448047E-2</v>
      </c>
      <c r="L154">
        <f t="shared" si="30"/>
        <v>-8.0438059628869796E-3</v>
      </c>
      <c r="M154">
        <f t="shared" si="31"/>
        <v>-7.6031996570785363E-3</v>
      </c>
    </row>
    <row r="155" spans="1:13" x14ac:dyDescent="0.35">
      <c r="A155">
        <v>0.35</v>
      </c>
      <c r="B155">
        <v>2.5925925925925925E-3</v>
      </c>
      <c r="C155">
        <v>1.1666666666666665E-3</v>
      </c>
      <c r="D155">
        <f t="shared" si="25"/>
        <v>1.7391639824998362E-3</v>
      </c>
      <c r="E155">
        <v>1</v>
      </c>
      <c r="F155">
        <v>0</v>
      </c>
      <c r="G155">
        <f>'Figure S7A'!D155</f>
        <v>6.5465848846763236E-2</v>
      </c>
      <c r="H155">
        <f t="shared" si="26"/>
        <v>4.2857773652272514E-3</v>
      </c>
      <c r="I155">
        <f t="shared" si="27"/>
        <v>4.6779462115793766</v>
      </c>
      <c r="J155">
        <f t="shared" si="28"/>
        <v>4.8103273863441576</v>
      </c>
      <c r="K155">
        <f t="shared" si="29"/>
        <v>7.4732105311215338E-2</v>
      </c>
      <c r="L155">
        <f t="shared" si="30"/>
        <v>-9.2662564644521023E-3</v>
      </c>
      <c r="M155">
        <f t="shared" si="31"/>
        <v>-8.6664459773080973E-3</v>
      </c>
    </row>
    <row r="156" spans="1:13" x14ac:dyDescent="0.35">
      <c r="A156">
        <v>0.35</v>
      </c>
      <c r="B156">
        <v>2.5000000000000001E-3</v>
      </c>
      <c r="C156">
        <v>1.1666666666666665E-3</v>
      </c>
      <c r="D156">
        <f t="shared" si="25"/>
        <v>1.707825127659933E-3</v>
      </c>
      <c r="E156">
        <v>1</v>
      </c>
      <c r="F156">
        <v>0</v>
      </c>
      <c r="G156">
        <f>'Figure S7A'!D156</f>
        <v>6.3875454576735005E-2</v>
      </c>
      <c r="H156">
        <f t="shared" si="26"/>
        <v>4.0800736973845373E-3</v>
      </c>
      <c r="I156">
        <f t="shared" si="27"/>
        <v>4.671536583807729</v>
      </c>
      <c r="J156">
        <f t="shared" si="28"/>
        <v>4.8103273863441576</v>
      </c>
      <c r="K156">
        <f t="shared" si="29"/>
        <v>7.3385470592583352E-2</v>
      </c>
      <c r="L156">
        <f t="shared" si="30"/>
        <v>-9.5100160158483465E-3</v>
      </c>
      <c r="M156">
        <f t="shared" si="31"/>
        <v>-8.8653256030842443E-3</v>
      </c>
    </row>
    <row r="157" spans="1:13" x14ac:dyDescent="0.35">
      <c r="A157">
        <v>0.35</v>
      </c>
      <c r="B157">
        <v>2.4137931034482756E-3</v>
      </c>
      <c r="C157">
        <v>1.1666666666666665E-3</v>
      </c>
      <c r="D157">
        <f t="shared" si="25"/>
        <v>1.6781215551988442E-3</v>
      </c>
      <c r="E157">
        <v>1</v>
      </c>
      <c r="F157">
        <v>0</v>
      </c>
      <c r="G157">
        <f>'Figure S7A'!D157</f>
        <v>6.3939072920573298E-2</v>
      </c>
      <c r="H157">
        <f t="shared" si="26"/>
        <v>4.0882050459423898E-3</v>
      </c>
      <c r="I157">
        <f t="shared" si="27"/>
        <v>4.6900777228711359</v>
      </c>
      <c r="J157">
        <f t="shared" si="28"/>
        <v>4.8103273863441576</v>
      </c>
      <c r="K157">
        <f t="shared" si="29"/>
        <v>7.2109104173074895E-2</v>
      </c>
      <c r="L157">
        <f t="shared" si="30"/>
        <v>-8.1700312525015972E-3</v>
      </c>
      <c r="M157">
        <f t="shared" si="31"/>
        <v>-7.6886520014759329E-3</v>
      </c>
    </row>
    <row r="158" spans="1:13" x14ac:dyDescent="0.35">
      <c r="A158">
        <v>0.35</v>
      </c>
      <c r="B158">
        <v>2.3333333333333331E-3</v>
      </c>
      <c r="C158">
        <v>1.1666666666666665E-3</v>
      </c>
      <c r="D158">
        <f t="shared" si="25"/>
        <v>1.6499158227686107E-3</v>
      </c>
      <c r="E158">
        <v>1</v>
      </c>
      <c r="F158">
        <v>0</v>
      </c>
      <c r="G158">
        <f>'Figure S7A'!D158</f>
        <v>6.3118981651013775E-2</v>
      </c>
      <c r="H158">
        <f t="shared" si="26"/>
        <v>3.9840058446610135E-3</v>
      </c>
      <c r="I158">
        <f t="shared" si="27"/>
        <v>4.6941193972598469</v>
      </c>
      <c r="J158">
        <f t="shared" si="28"/>
        <v>4.8103273863441576</v>
      </c>
      <c r="K158">
        <f t="shared" si="29"/>
        <v>7.0897100136902078E-2</v>
      </c>
      <c r="L158">
        <f t="shared" si="30"/>
        <v>-7.7781184858883023E-3</v>
      </c>
      <c r="M158">
        <f t="shared" si="31"/>
        <v>-7.3349299307138112E-3</v>
      </c>
    </row>
    <row r="159" spans="1:13" x14ac:dyDescent="0.35">
      <c r="A159">
        <v>0.5</v>
      </c>
      <c r="B159">
        <v>0.01</v>
      </c>
      <c r="C159">
        <v>1.6666666666666668E-3</v>
      </c>
      <c r="D159">
        <f t="shared" si="25"/>
        <v>4.0824829046386306E-3</v>
      </c>
      <c r="E159">
        <v>1</v>
      </c>
      <c r="F159">
        <v>0</v>
      </c>
      <c r="G159">
        <f>'Figure S7A'!D159</f>
        <v>0.2081383503781358</v>
      </c>
      <c r="H159">
        <f t="shared" si="26"/>
        <v>4.332157289813162E-2</v>
      </c>
      <c r="I159">
        <f t="shared" si="27"/>
        <v>4.6246448268183844</v>
      </c>
      <c r="J159">
        <f t="shared" si="28"/>
        <v>4.8103273863441576</v>
      </c>
      <c r="K159">
        <f t="shared" si="29"/>
        <v>0.25060689703349565</v>
      </c>
      <c r="L159">
        <f t="shared" si="30"/>
        <v>-4.2468546655359846E-2</v>
      </c>
      <c r="M159">
        <f t="shared" si="31"/>
        <v>-3.8647661633684431E-2</v>
      </c>
    </row>
    <row r="160" spans="1:13" x14ac:dyDescent="0.35">
      <c r="A160">
        <v>0.5</v>
      </c>
      <c r="B160">
        <v>9.0909090909090905E-3</v>
      </c>
      <c r="C160">
        <v>1.6666666666666668E-3</v>
      </c>
      <c r="D160">
        <f t="shared" si="25"/>
        <v>3.8924947208076148E-3</v>
      </c>
      <c r="E160">
        <v>1</v>
      </c>
      <c r="F160">
        <v>0</v>
      </c>
      <c r="G160">
        <f>'Figure S7A'!D160</f>
        <v>0.20704835288797357</v>
      </c>
      <c r="H160">
        <f t="shared" si="26"/>
        <v>4.2869020433622833E-2</v>
      </c>
      <c r="I160">
        <f t="shared" si="27"/>
        <v>4.6670492669006256</v>
      </c>
      <c r="J160">
        <f t="shared" si="28"/>
        <v>4.8103273863441576</v>
      </c>
      <c r="K160">
        <f t="shared" si="29"/>
        <v>0.23894430092836025</v>
      </c>
      <c r="L160">
        <f t="shared" si="30"/>
        <v>-3.1895948040386674E-2</v>
      </c>
      <c r="M160">
        <f t="shared" si="31"/>
        <v>-2.9665498635669637E-2</v>
      </c>
    </row>
    <row r="161" spans="1:13" x14ac:dyDescent="0.35">
      <c r="A161">
        <v>0.5</v>
      </c>
      <c r="B161">
        <v>8.3333333333333332E-3</v>
      </c>
      <c r="C161">
        <v>1.6666666666666668E-3</v>
      </c>
      <c r="D161">
        <f t="shared" si="25"/>
        <v>3.7267799624996494E-3</v>
      </c>
      <c r="E161">
        <v>1</v>
      </c>
      <c r="F161">
        <v>0</v>
      </c>
      <c r="G161">
        <f>'Figure S7A'!D161</f>
        <v>0.20715657706013826</v>
      </c>
      <c r="H161">
        <f t="shared" si="26"/>
        <v>4.2913847419273003E-2</v>
      </c>
      <c r="I161">
        <f t="shared" si="27"/>
        <v>4.7110775188262579</v>
      </c>
      <c r="J161">
        <f t="shared" si="28"/>
        <v>4.8103273863441576</v>
      </c>
      <c r="K161">
        <f t="shared" si="29"/>
        <v>0.22877175095270005</v>
      </c>
      <c r="L161">
        <f t="shared" si="30"/>
        <v>-2.161517389256179E-2</v>
      </c>
      <c r="M161">
        <f t="shared" si="31"/>
        <v>-2.0560262828680294E-2</v>
      </c>
    </row>
    <row r="162" spans="1:13" x14ac:dyDescent="0.35">
      <c r="A162">
        <v>0.5</v>
      </c>
      <c r="B162">
        <v>7.6923076923076927E-3</v>
      </c>
      <c r="C162">
        <v>1.6666666666666668E-3</v>
      </c>
      <c r="D162">
        <f t="shared" ref="D162:D193" si="32">SQRT(B162*C162)</f>
        <v>3.5805743701971646E-3</v>
      </c>
      <c r="E162">
        <v>1</v>
      </c>
      <c r="F162">
        <v>0</v>
      </c>
      <c r="G162">
        <f>'Figure S7A'!D162</f>
        <v>0.20146589334503989</v>
      </c>
      <c r="H162">
        <f t="shared" ref="H162:H193" si="33">G162^2</f>
        <v>4.0588506181314987E-2</v>
      </c>
      <c r="I162">
        <f t="shared" ref="I162:I193" si="34">LN(G162)-LN(A162)-LN(D162)</f>
        <v>4.7232440576773493</v>
      </c>
      <c r="J162">
        <f t="shared" si="28"/>
        <v>4.8103273863441576</v>
      </c>
      <c r="K162">
        <f t="shared" ref="K162:K193" si="35">EXP(E162*$P$2+F162*$P$3)*A162*D162</f>
        <v>0.21979678873687827</v>
      </c>
      <c r="L162">
        <f t="shared" ref="L162:L193" si="36">G162-K162</f>
        <v>-1.8330895391838381E-2</v>
      </c>
      <c r="M162">
        <f t="shared" si="31"/>
        <v>-1.7544320605318242E-2</v>
      </c>
    </row>
    <row r="163" spans="1:13" x14ac:dyDescent="0.35">
      <c r="A163">
        <v>0.5</v>
      </c>
      <c r="B163">
        <v>7.1428571428571426E-3</v>
      </c>
      <c r="C163">
        <v>1.6666666666666668E-3</v>
      </c>
      <c r="D163">
        <f t="shared" si="32"/>
        <v>3.4503277967117712E-3</v>
      </c>
      <c r="E163">
        <v>1</v>
      </c>
      <c r="F163">
        <v>0</v>
      </c>
      <c r="G163">
        <f>'Figure S7A'!D163</f>
        <v>0.19563631897077155</v>
      </c>
      <c r="H163">
        <f t="shared" si="33"/>
        <v>3.827356930043347E-2</v>
      </c>
      <c r="I163">
        <f t="shared" si="34"/>
        <v>4.7309353606645583</v>
      </c>
      <c r="J163">
        <f t="shared" si="28"/>
        <v>4.8103273863441576</v>
      </c>
      <c r="K163">
        <f t="shared" si="35"/>
        <v>0.21180148529217008</v>
      </c>
      <c r="L163">
        <f t="shared" si="36"/>
        <v>-1.6165166321398527E-2</v>
      </c>
      <c r="M163">
        <f t="shared" si="31"/>
        <v>-1.5531963659589764E-2</v>
      </c>
    </row>
    <row r="164" spans="1:13" x14ac:dyDescent="0.35">
      <c r="A164">
        <v>0.5</v>
      </c>
      <c r="B164">
        <v>6.6666666666666671E-3</v>
      </c>
      <c r="C164">
        <v>1.6666666666666668E-3</v>
      </c>
      <c r="D164">
        <f t="shared" si="32"/>
        <v>3.3333333333333335E-3</v>
      </c>
      <c r="E164">
        <v>1</v>
      </c>
      <c r="F164">
        <v>0</v>
      </c>
      <c r="G164">
        <f>'Figure S7A'!D164</f>
        <v>0.19139944069196721</v>
      </c>
      <c r="H164">
        <f t="shared" si="33"/>
        <v>3.6633745897197874E-2</v>
      </c>
      <c r="I164">
        <f t="shared" si="34"/>
        <v>4.7435369330540649</v>
      </c>
      <c r="J164">
        <f t="shared" si="28"/>
        <v>4.8103273863441576</v>
      </c>
      <c r="K164">
        <f t="shared" si="35"/>
        <v>0.20461967458475586</v>
      </c>
      <c r="L164">
        <f t="shared" si="36"/>
        <v>-1.3220233892788646E-2</v>
      </c>
      <c r="M164">
        <f t="shared" si="31"/>
        <v>-1.2783655403286704E-2</v>
      </c>
    </row>
    <row r="165" spans="1:13" x14ac:dyDescent="0.35">
      <c r="A165">
        <v>0.5</v>
      </c>
      <c r="B165">
        <v>6.2500000000000003E-3</v>
      </c>
      <c r="C165">
        <v>1.6666666666666668E-3</v>
      </c>
      <c r="D165">
        <f t="shared" si="32"/>
        <v>3.2274861218395141E-3</v>
      </c>
      <c r="E165">
        <v>1</v>
      </c>
      <c r="F165">
        <v>0</v>
      </c>
      <c r="G165">
        <f>'Figure S7A'!D165</f>
        <v>0.19130619317624709</v>
      </c>
      <c r="H165">
        <f t="shared" si="33"/>
        <v>3.6598059547587568E-2</v>
      </c>
      <c r="I165">
        <f t="shared" si="34"/>
        <v>4.7753188868820384</v>
      </c>
      <c r="J165">
        <f t="shared" si="28"/>
        <v>4.8103273863441576</v>
      </c>
      <c r="K165">
        <f t="shared" si="35"/>
        <v>0.19812214799328509</v>
      </c>
      <c r="L165">
        <f t="shared" si="36"/>
        <v>-6.8159548170380058E-3</v>
      </c>
      <c r="M165">
        <f t="shared" si="31"/>
        <v>-6.6973427609107079E-3</v>
      </c>
    </row>
    <row r="166" spans="1:13" x14ac:dyDescent="0.35">
      <c r="A166">
        <v>0.5</v>
      </c>
      <c r="B166">
        <v>5.8823529411764705E-3</v>
      </c>
      <c r="C166">
        <v>1.6666666666666668E-3</v>
      </c>
      <c r="D166">
        <f t="shared" si="32"/>
        <v>3.1311214554257476E-3</v>
      </c>
      <c r="E166">
        <v>1</v>
      </c>
      <c r="F166">
        <v>0</v>
      </c>
      <c r="G166">
        <f>'Figure S7A'!D166</f>
        <v>0.19575283379203939</v>
      </c>
      <c r="H166">
        <f t="shared" si="33"/>
        <v>3.8319171937613798E-2</v>
      </c>
      <c r="I166">
        <f t="shared" si="34"/>
        <v>4.8286087590648252</v>
      </c>
      <c r="J166">
        <f t="shared" si="28"/>
        <v>4.8103273863441576</v>
      </c>
      <c r="K166">
        <f t="shared" si="35"/>
        <v>0.19220671598836908</v>
      </c>
      <c r="L166">
        <f t="shared" si="36"/>
        <v>3.5461178036703123E-3</v>
      </c>
      <c r="M166">
        <f t="shared" si="31"/>
        <v>3.5786305156791784E-3</v>
      </c>
    </row>
    <row r="167" spans="1:13" x14ac:dyDescent="0.35">
      <c r="A167">
        <v>0.5</v>
      </c>
      <c r="B167">
        <v>5.5555555555555558E-3</v>
      </c>
      <c r="C167">
        <v>1.6666666666666668E-3</v>
      </c>
      <c r="D167">
        <f t="shared" si="32"/>
        <v>3.042903097250923E-3</v>
      </c>
      <c r="E167">
        <v>1</v>
      </c>
      <c r="F167">
        <v>0</v>
      </c>
      <c r="G167">
        <f>'Figure S7A'!D167</f>
        <v>0.18765893159818151</v>
      </c>
      <c r="H167">
        <f t="shared" si="33"/>
        <v>3.5215874608570966E-2</v>
      </c>
      <c r="I167">
        <f t="shared" si="34"/>
        <v>4.8149612761919212</v>
      </c>
      <c r="J167">
        <f t="shared" si="28"/>
        <v>4.8103273863441576</v>
      </c>
      <c r="K167">
        <f t="shared" si="35"/>
        <v>0.18679135246572887</v>
      </c>
      <c r="L167">
        <f t="shared" si="36"/>
        <v>8.675791324526394E-4</v>
      </c>
      <c r="M167">
        <f t="shared" si="31"/>
        <v>8.6959081797497405E-4</v>
      </c>
    </row>
    <row r="168" spans="1:13" x14ac:dyDescent="0.35">
      <c r="A168">
        <v>0.5</v>
      </c>
      <c r="B168">
        <v>5.263157894736842E-3</v>
      </c>
      <c r="C168">
        <v>1.6666666666666668E-3</v>
      </c>
      <c r="D168">
        <f t="shared" si="32"/>
        <v>2.9617443887954621E-3</v>
      </c>
      <c r="E168">
        <v>1</v>
      </c>
      <c r="F168">
        <v>0</v>
      </c>
      <c r="G168">
        <f>'Figure S7A'!D168</f>
        <v>0.18765857501112329</v>
      </c>
      <c r="H168">
        <f t="shared" si="33"/>
        <v>3.5215740775205388E-2</v>
      </c>
      <c r="I168">
        <f t="shared" si="34"/>
        <v>4.8419929866382745</v>
      </c>
      <c r="J168">
        <f t="shared" si="28"/>
        <v>4.8103273863441576</v>
      </c>
      <c r="K168">
        <f t="shared" si="35"/>
        <v>0.18180935191156622</v>
      </c>
      <c r="L168">
        <f t="shared" si="36"/>
        <v>5.8492230995570715E-3</v>
      </c>
      <c r="M168">
        <f t="shared" si="31"/>
        <v>5.9423214280657864E-3</v>
      </c>
    </row>
    <row r="169" spans="1:13" x14ac:dyDescent="0.35">
      <c r="A169">
        <v>0.5</v>
      </c>
      <c r="B169">
        <v>5.0000000000000001E-3</v>
      </c>
      <c r="C169">
        <v>1.6666666666666668E-3</v>
      </c>
      <c r="D169">
        <f t="shared" si="32"/>
        <v>2.886751345948129E-3</v>
      </c>
      <c r="E169">
        <v>1</v>
      </c>
      <c r="F169">
        <v>0</v>
      </c>
      <c r="G169">
        <f>'Figure S7A'!D169</f>
        <v>0.18095562978455107</v>
      </c>
      <c r="H169">
        <f t="shared" si="33"/>
        <v>3.2744939950723508E-2</v>
      </c>
      <c r="I169">
        <f t="shared" si="34"/>
        <v>4.8312672743623004</v>
      </c>
      <c r="J169">
        <f t="shared" si="28"/>
        <v>4.8103273863441576</v>
      </c>
      <c r="K169">
        <f t="shared" si="35"/>
        <v>0.17720583630450362</v>
      </c>
      <c r="L169">
        <f t="shared" si="36"/>
        <v>3.7497934800474475E-3</v>
      </c>
      <c r="M169">
        <f t="shared" si="31"/>
        <v>3.7891906239410121E-3</v>
      </c>
    </row>
    <row r="170" spans="1:13" x14ac:dyDescent="0.35">
      <c r="A170">
        <v>0.5</v>
      </c>
      <c r="B170">
        <v>4.7619047619047623E-3</v>
      </c>
      <c r="C170">
        <v>1.6666666666666668E-3</v>
      </c>
      <c r="D170">
        <f t="shared" si="32"/>
        <v>2.8171808490950554E-3</v>
      </c>
      <c r="E170">
        <v>1</v>
      </c>
      <c r="F170">
        <v>0</v>
      </c>
      <c r="G170">
        <f>'Figure S7A'!D170</f>
        <v>0.1830477260550285</v>
      </c>
      <c r="H170">
        <f t="shared" si="33"/>
        <v>3.350647001391676E-2</v>
      </c>
      <c r="I170">
        <f t="shared" si="34"/>
        <v>4.8671574114990301</v>
      </c>
      <c r="J170">
        <f t="shared" si="28"/>
        <v>4.8103273863441576</v>
      </c>
      <c r="K170">
        <f t="shared" si="35"/>
        <v>0.17293518857647092</v>
      </c>
      <c r="L170">
        <f t="shared" si="36"/>
        <v>1.0112537478557587E-2</v>
      </c>
      <c r="M170">
        <f t="shared" si="31"/>
        <v>1.0402606876249491E-2</v>
      </c>
    </row>
    <row r="171" spans="1:13" x14ac:dyDescent="0.35">
      <c r="A171">
        <v>0.5</v>
      </c>
      <c r="B171">
        <v>4.5454545454545452E-3</v>
      </c>
      <c r="C171">
        <v>1.6666666666666668E-3</v>
      </c>
      <c r="D171">
        <f t="shared" si="32"/>
        <v>2.7524094128159016E-3</v>
      </c>
      <c r="E171">
        <v>1</v>
      </c>
      <c r="F171">
        <v>0</v>
      </c>
      <c r="G171">
        <f>'Figure S7A'!D171</f>
        <v>0.16837407946320757</v>
      </c>
      <c r="H171">
        <f t="shared" si="33"/>
        <v>2.8349830635082535E-2</v>
      </c>
      <c r="I171">
        <f t="shared" si="34"/>
        <v>4.8068586698955071</v>
      </c>
      <c r="J171">
        <f t="shared" si="28"/>
        <v>4.8103273863441576</v>
      </c>
      <c r="K171">
        <f t="shared" si="35"/>
        <v>0.16895913551232261</v>
      </c>
      <c r="L171">
        <f t="shared" si="36"/>
        <v>-5.8505604911504583E-4</v>
      </c>
      <c r="M171">
        <f t="shared" si="31"/>
        <v>-5.8404193896040312E-4</v>
      </c>
    </row>
    <row r="172" spans="1:13" x14ac:dyDescent="0.35">
      <c r="A172">
        <v>0.5</v>
      </c>
      <c r="B172">
        <v>4.3478260869565218E-3</v>
      </c>
      <c r="C172">
        <v>1.6666666666666668E-3</v>
      </c>
      <c r="D172">
        <f t="shared" si="32"/>
        <v>2.6919095102908275E-3</v>
      </c>
      <c r="E172">
        <v>1</v>
      </c>
      <c r="F172">
        <v>0</v>
      </c>
      <c r="G172">
        <f>'Figure S7A'!D172</f>
        <v>0.16198698122343869</v>
      </c>
      <c r="H172">
        <f t="shared" si="33"/>
        <v>2.6239782085882679E-2</v>
      </c>
      <c r="I172">
        <f t="shared" si="34"/>
        <v>4.7904123528323188</v>
      </c>
      <c r="J172">
        <f t="shared" si="28"/>
        <v>4.8103273863441576</v>
      </c>
      <c r="K172">
        <f t="shared" si="35"/>
        <v>0.16524529440219557</v>
      </c>
      <c r="L172">
        <f t="shared" si="36"/>
        <v>-3.2583131787568831E-3</v>
      </c>
      <c r="M172">
        <f t="shared" si="31"/>
        <v>-3.225976159546378E-3</v>
      </c>
    </row>
    <row r="173" spans="1:13" x14ac:dyDescent="0.35">
      <c r="A173">
        <v>0.5</v>
      </c>
      <c r="B173">
        <v>4.1666666666666666E-3</v>
      </c>
      <c r="C173">
        <v>1.6666666666666668E-3</v>
      </c>
      <c r="D173">
        <f t="shared" si="32"/>
        <v>2.6352313834736496E-3</v>
      </c>
      <c r="E173">
        <v>1</v>
      </c>
      <c r="F173">
        <v>0</v>
      </c>
      <c r="G173">
        <f>'Figure S7A'!D173</f>
        <v>0.17212332493991916</v>
      </c>
      <c r="H173">
        <f t="shared" si="33"/>
        <v>2.9626438988372999E-2</v>
      </c>
      <c r="I173">
        <f t="shared" si="34"/>
        <v>4.8723874162093628</v>
      </c>
      <c r="J173">
        <f t="shared" si="28"/>
        <v>4.8103273863441576</v>
      </c>
      <c r="K173">
        <f t="shared" si="35"/>
        <v>0.16176605644257422</v>
      </c>
      <c r="L173">
        <f t="shared" si="36"/>
        <v>1.0357268497344946E-2</v>
      </c>
      <c r="M173">
        <f t="shared" si="31"/>
        <v>1.0681978686269803E-2</v>
      </c>
    </row>
    <row r="174" spans="1:13" x14ac:dyDescent="0.35">
      <c r="A174">
        <v>0.5</v>
      </c>
      <c r="B174">
        <v>4.0000000000000001E-3</v>
      </c>
      <c r="C174">
        <v>1.6666666666666668E-3</v>
      </c>
      <c r="D174">
        <f t="shared" si="32"/>
        <v>2.5819888974716113E-3</v>
      </c>
      <c r="E174">
        <v>1</v>
      </c>
      <c r="F174">
        <v>0</v>
      </c>
      <c r="G174">
        <f>'Figure S7A'!D174</f>
        <v>0.16236282398278468</v>
      </c>
      <c r="H174">
        <f t="shared" si="33"/>
        <v>2.6361686611664718E-2</v>
      </c>
      <c r="I174">
        <f t="shared" si="34"/>
        <v>4.8344206732770694</v>
      </c>
      <c r="J174">
        <f t="shared" si="28"/>
        <v>4.8103273863441576</v>
      </c>
      <c r="K174">
        <f t="shared" si="35"/>
        <v>0.15849771839462809</v>
      </c>
      <c r="L174">
        <f t="shared" si="36"/>
        <v>3.8651055881565866E-3</v>
      </c>
      <c r="M174">
        <f t="shared" si="31"/>
        <v>3.9118541054550841E-3</v>
      </c>
    </row>
    <row r="175" spans="1:13" x14ac:dyDescent="0.35">
      <c r="A175">
        <v>0.5</v>
      </c>
      <c r="B175">
        <v>3.8461538461538464E-3</v>
      </c>
      <c r="C175">
        <v>1.6666666666666668E-3</v>
      </c>
      <c r="D175">
        <f t="shared" si="32"/>
        <v>2.5318484177091665E-3</v>
      </c>
      <c r="E175">
        <v>1</v>
      </c>
      <c r="F175">
        <v>0</v>
      </c>
      <c r="G175">
        <f>'Figure S7A'!D175</f>
        <v>0.16054735012270832</v>
      </c>
      <c r="H175">
        <f t="shared" si="33"/>
        <v>2.5775451631423491E-2</v>
      </c>
      <c r="I175">
        <f t="shared" si="34"/>
        <v>4.8427864600958141</v>
      </c>
      <c r="J175">
        <f t="shared" si="28"/>
        <v>4.8103273863441576</v>
      </c>
      <c r="K175">
        <f t="shared" si="35"/>
        <v>0.15541979979887358</v>
      </c>
      <c r="L175">
        <f t="shared" si="36"/>
        <v>5.1275503238347453E-3</v>
      </c>
      <c r="M175">
        <f t="shared" si="31"/>
        <v>5.2112182782660197E-3</v>
      </c>
    </row>
    <row r="176" spans="1:13" x14ac:dyDescent="0.35">
      <c r="A176">
        <v>0.5</v>
      </c>
      <c r="B176">
        <v>3.7037037037037038E-3</v>
      </c>
      <c r="C176">
        <v>1.6666666666666668E-3</v>
      </c>
      <c r="D176">
        <f t="shared" si="32"/>
        <v>2.4845199749997664E-3</v>
      </c>
      <c r="E176">
        <v>1</v>
      </c>
      <c r="F176">
        <v>0</v>
      </c>
      <c r="G176">
        <f>'Figure S7A'!D176</f>
        <v>0.16028106873699516</v>
      </c>
      <c r="H176">
        <f t="shared" si="33"/>
        <v>2.5690020995473368E-2</v>
      </c>
      <c r="I176">
        <f t="shared" si="34"/>
        <v>4.8599966623681112</v>
      </c>
      <c r="J176">
        <f t="shared" si="28"/>
        <v>4.8103273863441576</v>
      </c>
      <c r="K176">
        <f t="shared" si="35"/>
        <v>0.15251450063513339</v>
      </c>
      <c r="L176">
        <f t="shared" si="36"/>
        <v>7.7665681018617705E-3</v>
      </c>
      <c r="M176">
        <f t="shared" si="31"/>
        <v>7.9610446445121021E-3</v>
      </c>
    </row>
    <row r="177" spans="1:13" x14ac:dyDescent="0.35">
      <c r="A177">
        <v>0.5</v>
      </c>
      <c r="B177">
        <v>3.5714285714285713E-3</v>
      </c>
      <c r="C177">
        <v>1.6666666666666668E-3</v>
      </c>
      <c r="D177">
        <f t="shared" si="32"/>
        <v>2.439750182371333E-3</v>
      </c>
      <c r="E177">
        <v>1</v>
      </c>
      <c r="F177">
        <v>0</v>
      </c>
      <c r="G177">
        <f>'Figure S7A'!D177</f>
        <v>0.14868253978835294</v>
      </c>
      <c r="H177">
        <f t="shared" si="33"/>
        <v>2.2106497637915154E-2</v>
      </c>
      <c r="I177">
        <f t="shared" si="34"/>
        <v>4.8030649582997764</v>
      </c>
      <c r="J177">
        <f t="shared" si="28"/>
        <v>4.8103273863441576</v>
      </c>
      <c r="K177">
        <f t="shared" si="35"/>
        <v>0.14976626651547625</v>
      </c>
      <c r="L177">
        <f t="shared" si="36"/>
        <v>-1.0837267271233131E-3</v>
      </c>
      <c r="M177">
        <f t="shared" si="31"/>
        <v>-1.079796246668751E-3</v>
      </c>
    </row>
    <row r="178" spans="1:13" x14ac:dyDescent="0.35">
      <c r="A178">
        <v>0.5</v>
      </c>
      <c r="B178">
        <v>3.4482758620689655E-3</v>
      </c>
      <c r="C178">
        <v>1.6666666666666668E-3</v>
      </c>
      <c r="D178">
        <f t="shared" si="32"/>
        <v>2.3973165074269208E-3</v>
      </c>
      <c r="E178">
        <v>1</v>
      </c>
      <c r="F178">
        <v>0</v>
      </c>
      <c r="G178">
        <f>'Figure S7A'!D178</f>
        <v>0.13606024939560971</v>
      </c>
      <c r="H178">
        <f t="shared" si="33"/>
        <v>1.851239146559551E-2</v>
      </c>
      <c r="I178">
        <f t="shared" si="34"/>
        <v>4.7318949885739556</v>
      </c>
      <c r="J178">
        <f t="shared" si="28"/>
        <v>4.8103273863441576</v>
      </c>
      <c r="K178">
        <f t="shared" si="35"/>
        <v>0.14716143708790799</v>
      </c>
      <c r="L178">
        <f t="shared" si="36"/>
        <v>-1.1101187692298287E-2</v>
      </c>
      <c r="M178">
        <f t="shared" si="31"/>
        <v>-1.0671531601309339E-2</v>
      </c>
    </row>
    <row r="179" spans="1:13" x14ac:dyDescent="0.35">
      <c r="A179">
        <v>0.5</v>
      </c>
      <c r="B179">
        <v>3.3333333333333335E-3</v>
      </c>
      <c r="C179">
        <v>1.6666666666666668E-3</v>
      </c>
      <c r="D179">
        <f t="shared" si="32"/>
        <v>2.3570226039551587E-3</v>
      </c>
      <c r="E179">
        <v>1</v>
      </c>
      <c r="F179">
        <v>0</v>
      </c>
      <c r="G179">
        <f>'Figure S7A'!D179</f>
        <v>0.11738123867252272</v>
      </c>
      <c r="H179">
        <f t="shared" si="33"/>
        <v>1.3778355192295743E-2</v>
      </c>
      <c r="I179">
        <f t="shared" si="34"/>
        <v>4.6011750542594978</v>
      </c>
      <c r="J179">
        <f t="shared" si="28"/>
        <v>4.8103273863441576</v>
      </c>
      <c r="K179">
        <f t="shared" si="35"/>
        <v>0.14468795946306554</v>
      </c>
      <c r="L179">
        <f t="shared" si="36"/>
        <v>-2.7306720790542818E-2</v>
      </c>
      <c r="M179">
        <f t="shared" si="31"/>
        <v>-2.4550559811344179E-2</v>
      </c>
    </row>
    <row r="180" spans="1:13" x14ac:dyDescent="0.35">
      <c r="A180">
        <v>0.7</v>
      </c>
      <c r="B180">
        <v>1.3999999999999999E-2</v>
      </c>
      <c r="C180">
        <v>2.3333333333333331E-3</v>
      </c>
      <c r="D180">
        <f t="shared" si="32"/>
        <v>5.7154760664940817E-3</v>
      </c>
      <c r="E180">
        <v>1</v>
      </c>
      <c r="F180">
        <v>0</v>
      </c>
      <c r="G180">
        <f>'Figure S7A'!D180</f>
        <v>0.43333779828219487</v>
      </c>
      <c r="H180">
        <f t="shared" si="33"/>
        <v>0.1877816474200602</v>
      </c>
      <c r="I180">
        <f t="shared" si="34"/>
        <v>4.6850149073940788</v>
      </c>
      <c r="J180">
        <f t="shared" si="28"/>
        <v>4.8103273863441576</v>
      </c>
      <c r="K180">
        <f t="shared" si="35"/>
        <v>0.49118951818565126</v>
      </c>
      <c r="L180">
        <f t="shared" si="36"/>
        <v>-5.7851719903456389E-2</v>
      </c>
      <c r="M180">
        <f t="shared" si="31"/>
        <v>-5.4302633725511036E-2</v>
      </c>
    </row>
    <row r="181" spans="1:13" x14ac:dyDescent="0.35">
      <c r="A181">
        <v>0.7</v>
      </c>
      <c r="B181">
        <v>1.2727272727272726E-2</v>
      </c>
      <c r="C181">
        <v>2.3333333333333331E-3</v>
      </c>
      <c r="D181">
        <f t="shared" si="32"/>
        <v>5.4494926091306602E-3</v>
      </c>
      <c r="E181">
        <v>1</v>
      </c>
      <c r="F181">
        <v>0</v>
      </c>
      <c r="G181">
        <f>'Figure S7A'!D181</f>
        <v>0.43114645917313682</v>
      </c>
      <c r="H181">
        <f t="shared" si="33"/>
        <v>0.18588726925753332</v>
      </c>
      <c r="I181">
        <f t="shared" si="34"/>
        <v>4.7276002836869058</v>
      </c>
      <c r="J181">
        <f t="shared" si="28"/>
        <v>4.8103273863441576</v>
      </c>
      <c r="K181">
        <f t="shared" si="35"/>
        <v>0.46833082981958601</v>
      </c>
      <c r="L181">
        <f t="shared" si="36"/>
        <v>-3.7184370646449194E-2</v>
      </c>
      <c r="M181">
        <f t="shared" si="31"/>
        <v>-3.5667497388326717E-2</v>
      </c>
    </row>
    <row r="182" spans="1:13" x14ac:dyDescent="0.35">
      <c r="A182">
        <v>0.7</v>
      </c>
      <c r="B182">
        <v>1.1666666666666665E-2</v>
      </c>
      <c r="C182">
        <v>2.3333333333333331E-3</v>
      </c>
      <c r="D182">
        <f t="shared" si="32"/>
        <v>5.2174919474995089E-3</v>
      </c>
      <c r="E182">
        <v>1</v>
      </c>
      <c r="F182">
        <v>0</v>
      </c>
      <c r="G182">
        <f>'Figure S7A'!D182</f>
        <v>0.41190922322635221</v>
      </c>
      <c r="H182">
        <f t="shared" si="33"/>
        <v>0.16966920817893685</v>
      </c>
      <c r="I182">
        <f t="shared" si="34"/>
        <v>4.7254611204324766</v>
      </c>
      <c r="J182">
        <f t="shared" si="28"/>
        <v>4.8103273863441576</v>
      </c>
      <c r="K182">
        <f t="shared" si="35"/>
        <v>0.448392631867292</v>
      </c>
      <c r="L182">
        <f t="shared" si="36"/>
        <v>-3.6483408640939796E-2</v>
      </c>
      <c r="M182">
        <f t="shared" si="31"/>
        <v>-3.4957197669801578E-2</v>
      </c>
    </row>
    <row r="183" spans="1:13" x14ac:dyDescent="0.35">
      <c r="A183">
        <v>0.7</v>
      </c>
      <c r="B183">
        <v>1.0769230769230769E-2</v>
      </c>
      <c r="C183">
        <v>2.3333333333333331E-3</v>
      </c>
      <c r="D183">
        <f t="shared" si="32"/>
        <v>5.0128041182760296E-3</v>
      </c>
      <c r="E183">
        <v>1</v>
      </c>
      <c r="F183">
        <v>0</v>
      </c>
      <c r="G183">
        <f>'Figure S7A'!D183</f>
        <v>0.38856659152856804</v>
      </c>
      <c r="H183">
        <f t="shared" si="33"/>
        <v>0.15098399605212903</v>
      </c>
      <c r="I183">
        <f t="shared" si="34"/>
        <v>4.7071440430564291</v>
      </c>
      <c r="J183">
        <f t="shared" si="28"/>
        <v>4.8103273863441576</v>
      </c>
      <c r="K183">
        <f t="shared" si="35"/>
        <v>0.4308017059242813</v>
      </c>
      <c r="L183">
        <f t="shared" si="36"/>
        <v>-4.2235114395713258E-2</v>
      </c>
      <c r="M183">
        <f t="shared" si="31"/>
        <v>-4.0093600003834808E-2</v>
      </c>
    </row>
    <row r="184" spans="1:13" x14ac:dyDescent="0.35">
      <c r="A184">
        <v>0.7</v>
      </c>
      <c r="B184">
        <v>0.01</v>
      </c>
      <c r="C184">
        <v>2.3333333333333331E-3</v>
      </c>
      <c r="D184">
        <f t="shared" si="32"/>
        <v>4.8304589153964793E-3</v>
      </c>
      <c r="E184">
        <v>1</v>
      </c>
      <c r="F184">
        <v>0</v>
      </c>
      <c r="G184">
        <f>'Figure S7A'!D184</f>
        <v>0.39464269960653769</v>
      </c>
      <c r="H184">
        <f t="shared" si="33"/>
        <v>0.15574286035273593</v>
      </c>
      <c r="I184">
        <f t="shared" si="34"/>
        <v>4.7597142648316693</v>
      </c>
      <c r="J184">
        <f t="shared" si="28"/>
        <v>4.8103273863441576</v>
      </c>
      <c r="K184">
        <f t="shared" si="35"/>
        <v>0.41513091117265322</v>
      </c>
      <c r="L184">
        <f t="shared" si="36"/>
        <v>-2.0488211566115522E-2</v>
      </c>
      <c r="M184">
        <f t="shared" si="31"/>
        <v>-1.9974098909202116E-2</v>
      </c>
    </row>
    <row r="185" spans="1:13" x14ac:dyDescent="0.35">
      <c r="A185">
        <v>0.7</v>
      </c>
      <c r="B185">
        <v>9.3333333333333324E-3</v>
      </c>
      <c r="C185">
        <v>2.3333333333333331E-3</v>
      </c>
      <c r="D185">
        <f t="shared" si="32"/>
        <v>4.6666666666666662E-3</v>
      </c>
      <c r="E185">
        <v>1</v>
      </c>
      <c r="F185">
        <v>0</v>
      </c>
      <c r="G185">
        <f>'Figure S7A'!D185</f>
        <v>0.39120248809704145</v>
      </c>
      <c r="H185">
        <f t="shared" si="33"/>
        <v>0.15303938669331585</v>
      </c>
      <c r="I185">
        <f t="shared" si="34"/>
        <v>4.7854552012982809</v>
      </c>
      <c r="J185">
        <f t="shared" si="28"/>
        <v>4.8103273863441576</v>
      </c>
      <c r="K185">
        <f t="shared" si="35"/>
        <v>0.40105456218612134</v>
      </c>
      <c r="L185">
        <f t="shared" si="36"/>
        <v>-9.8520740890798986E-3</v>
      </c>
      <c r="M185">
        <f t="shared" si="31"/>
        <v>-9.7300606743569631E-3</v>
      </c>
    </row>
    <row r="186" spans="1:13" x14ac:dyDescent="0.35">
      <c r="A186">
        <v>0.7</v>
      </c>
      <c r="B186">
        <v>8.7499999999999991E-3</v>
      </c>
      <c r="C186">
        <v>2.3333333333333331E-3</v>
      </c>
      <c r="D186">
        <f t="shared" si="32"/>
        <v>4.5184805705753197E-3</v>
      </c>
      <c r="E186">
        <v>1</v>
      </c>
      <c r="F186">
        <v>0</v>
      </c>
      <c r="G186">
        <f>'Figure S7A'!D186</f>
        <v>0.38166915956741793</v>
      </c>
      <c r="H186">
        <f t="shared" si="33"/>
        <v>0.14567134736489912</v>
      </c>
      <c r="I186">
        <f t="shared" si="34"/>
        <v>4.7930533224769576</v>
      </c>
      <c r="J186">
        <f t="shared" si="28"/>
        <v>4.8103273863441576</v>
      </c>
      <c r="K186">
        <f t="shared" si="35"/>
        <v>0.38831941006683873</v>
      </c>
      <c r="L186">
        <f t="shared" si="36"/>
        <v>-6.6502504994208067E-3</v>
      </c>
      <c r="M186">
        <f t="shared" si="31"/>
        <v>-6.5929774385081194E-3</v>
      </c>
    </row>
    <row r="187" spans="1:13" x14ac:dyDescent="0.35">
      <c r="A187">
        <v>0.7</v>
      </c>
      <c r="B187">
        <v>8.2352941176470577E-3</v>
      </c>
      <c r="C187">
        <v>2.3333333333333331E-3</v>
      </c>
      <c r="D187">
        <f t="shared" si="32"/>
        <v>4.3835700375960459E-3</v>
      </c>
      <c r="E187">
        <v>1</v>
      </c>
      <c r="F187">
        <v>0</v>
      </c>
      <c r="G187">
        <f>'Figure S7A'!D187</f>
        <v>0.36042584737795419</v>
      </c>
      <c r="H187">
        <f t="shared" si="33"/>
        <v>0.12990679145811632</v>
      </c>
      <c r="I187">
        <f t="shared" si="34"/>
        <v>4.7660977162158931</v>
      </c>
      <c r="J187">
        <f t="shared" si="28"/>
        <v>4.8103273863441576</v>
      </c>
      <c r="K187">
        <f t="shared" si="35"/>
        <v>0.37672516333720324</v>
      </c>
      <c r="L187">
        <f t="shared" si="36"/>
        <v>-1.629931595924905E-2</v>
      </c>
      <c r="M187">
        <f t="shared" si="31"/>
        <v>-1.5941516335227123E-2</v>
      </c>
    </row>
    <row r="188" spans="1:13" x14ac:dyDescent="0.35">
      <c r="A188">
        <v>0.7</v>
      </c>
      <c r="B188">
        <v>7.7777777777777776E-3</v>
      </c>
      <c r="C188">
        <v>2.3333333333333331E-3</v>
      </c>
      <c r="D188">
        <f t="shared" si="32"/>
        <v>4.2600643361512917E-3</v>
      </c>
      <c r="E188">
        <v>1</v>
      </c>
      <c r="F188">
        <v>0</v>
      </c>
      <c r="G188">
        <f>'Figure S7A'!D188</f>
        <v>0.36140269907036043</v>
      </c>
      <c r="H188">
        <f t="shared" si="33"/>
        <v>0.13061191089534149</v>
      </c>
      <c r="I188">
        <f t="shared" si="34"/>
        <v>4.7973835278927925</v>
      </c>
      <c r="J188">
        <f t="shared" si="28"/>
        <v>4.8103273863441576</v>
      </c>
      <c r="K188">
        <f t="shared" si="35"/>
        <v>0.36611105083282847</v>
      </c>
      <c r="L188">
        <f t="shared" si="36"/>
        <v>-4.7083517624680327E-3</v>
      </c>
      <c r="M188">
        <f t="shared" si="31"/>
        <v>-4.6779453807080183E-3</v>
      </c>
    </row>
    <row r="189" spans="1:13" x14ac:dyDescent="0.35">
      <c r="A189">
        <v>0.7</v>
      </c>
      <c r="B189">
        <v>7.3684210526315788E-3</v>
      </c>
      <c r="C189">
        <v>2.3333333333333331E-3</v>
      </c>
      <c r="D189">
        <f t="shared" si="32"/>
        <v>4.1464421443136463E-3</v>
      </c>
      <c r="E189">
        <v>1</v>
      </c>
      <c r="F189">
        <v>0</v>
      </c>
      <c r="G189">
        <f>'Figure S7A'!D189</f>
        <v>0.34933332502838343</v>
      </c>
      <c r="H189">
        <f t="shared" si="33"/>
        <v>0.12203377197538619</v>
      </c>
      <c r="I189">
        <f t="shared" si="34"/>
        <v>4.7904508444628648</v>
      </c>
      <c r="J189">
        <f t="shared" si="28"/>
        <v>4.8103273863441576</v>
      </c>
      <c r="K189">
        <f t="shared" si="35"/>
        <v>0.35634632974666969</v>
      </c>
      <c r="L189">
        <f t="shared" si="36"/>
        <v>-7.0130047182862532E-3</v>
      </c>
      <c r="M189">
        <f t="shared" si="31"/>
        <v>-6.9435384654579092E-3</v>
      </c>
    </row>
    <row r="190" spans="1:13" x14ac:dyDescent="0.35">
      <c r="A190">
        <v>0.7</v>
      </c>
      <c r="B190">
        <v>6.9999999999999993E-3</v>
      </c>
      <c r="C190">
        <v>2.3333333333333331E-3</v>
      </c>
      <c r="D190">
        <f t="shared" si="32"/>
        <v>4.0414518843273801E-3</v>
      </c>
      <c r="E190">
        <v>1</v>
      </c>
      <c r="F190">
        <v>0</v>
      </c>
      <c r="G190">
        <f>'Figure S7A'!D190</f>
        <v>0.33203229405829221</v>
      </c>
      <c r="H190">
        <f t="shared" si="33"/>
        <v>0.11024544429761222</v>
      </c>
      <c r="I190">
        <f t="shared" si="34"/>
        <v>4.7653031746633365</v>
      </c>
      <c r="J190">
        <f t="shared" si="28"/>
        <v>4.8103273863441576</v>
      </c>
      <c r="K190">
        <f t="shared" si="35"/>
        <v>0.34732343915682701</v>
      </c>
      <c r="L190">
        <f t="shared" si="36"/>
        <v>-1.5291145098534797E-2</v>
      </c>
      <c r="M190">
        <f t="shared" si="31"/>
        <v>-1.4949492292549169E-2</v>
      </c>
    </row>
    <row r="191" spans="1:13" x14ac:dyDescent="0.35">
      <c r="A191">
        <v>0.7</v>
      </c>
      <c r="B191">
        <v>6.6666666666666662E-3</v>
      </c>
      <c r="C191">
        <v>2.3333333333333331E-3</v>
      </c>
      <c r="D191">
        <f t="shared" si="32"/>
        <v>3.9440531887330772E-3</v>
      </c>
      <c r="E191">
        <v>1</v>
      </c>
      <c r="F191">
        <v>0</v>
      </c>
      <c r="G191">
        <f>'Figure S7A'!D191</f>
        <v>0.33797722525861429</v>
      </c>
      <c r="H191">
        <f t="shared" si="33"/>
        <v>0.1142286047935121</v>
      </c>
      <c r="I191">
        <f t="shared" si="34"/>
        <v>4.8074445336233413</v>
      </c>
      <c r="J191">
        <f t="shared" si="28"/>
        <v>4.8103273863441576</v>
      </c>
      <c r="K191">
        <f t="shared" si="35"/>
        <v>0.33895296960988291</v>
      </c>
      <c r="L191">
        <f t="shared" si="36"/>
        <v>-9.7574435126862591E-4</v>
      </c>
      <c r="M191">
        <f t="shared" si="31"/>
        <v>-9.7433856341071646E-4</v>
      </c>
    </row>
    <row r="192" spans="1:13" x14ac:dyDescent="0.35">
      <c r="A192">
        <v>0.7</v>
      </c>
      <c r="B192">
        <v>6.363636363636363E-3</v>
      </c>
      <c r="C192">
        <v>2.3333333333333331E-3</v>
      </c>
      <c r="D192">
        <f t="shared" si="32"/>
        <v>3.8533731779422618E-3</v>
      </c>
      <c r="E192">
        <v>1</v>
      </c>
      <c r="F192">
        <v>0</v>
      </c>
      <c r="G192">
        <f>'Figure S7A'!D192</f>
        <v>0.313152245896818</v>
      </c>
      <c r="H192">
        <f t="shared" si="33"/>
        <v>9.8064329110221171E-2</v>
      </c>
      <c r="I192">
        <f t="shared" si="34"/>
        <v>4.7544155100174965</v>
      </c>
      <c r="J192">
        <f t="shared" si="28"/>
        <v>4.8103273863441576</v>
      </c>
      <c r="K192">
        <f t="shared" si="35"/>
        <v>0.3311599056041522</v>
      </c>
      <c r="L192">
        <f t="shared" si="36"/>
        <v>-1.80076597073342E-2</v>
      </c>
      <c r="M192">
        <f t="shared" si="31"/>
        <v>-1.7508929643999041E-2</v>
      </c>
    </row>
    <row r="193" spans="1:13" x14ac:dyDescent="0.35">
      <c r="A193">
        <v>0.7</v>
      </c>
      <c r="B193">
        <v>6.0869565217391303E-3</v>
      </c>
      <c r="C193">
        <v>2.3333333333333331E-3</v>
      </c>
      <c r="D193">
        <f t="shared" si="32"/>
        <v>3.7686733144071585E-3</v>
      </c>
      <c r="E193">
        <v>1</v>
      </c>
      <c r="F193">
        <v>0</v>
      </c>
      <c r="G193">
        <f>'Figure S7A'!D193</f>
        <v>0.31213917372327032</v>
      </c>
      <c r="H193">
        <f t="shared" si="33"/>
        <v>9.7430863772645926E-2</v>
      </c>
      <c r="I193">
        <f t="shared" si="34"/>
        <v>4.773401068380922</v>
      </c>
      <c r="J193">
        <f t="shared" si="28"/>
        <v>4.8103273863441576</v>
      </c>
      <c r="K193">
        <f t="shared" si="35"/>
        <v>0.32388077702830326</v>
      </c>
      <c r="L193">
        <f t="shared" si="36"/>
        <v>-1.1741603305032933E-2</v>
      </c>
      <c r="M193">
        <f t="shared" si="31"/>
        <v>-1.1526150377687094E-2</v>
      </c>
    </row>
    <row r="194" spans="1:13" x14ac:dyDescent="0.35">
      <c r="A194">
        <v>0.7</v>
      </c>
      <c r="B194">
        <v>5.8333333333333327E-3</v>
      </c>
      <c r="C194">
        <v>2.3333333333333331E-3</v>
      </c>
      <c r="D194">
        <f t="shared" ref="D194:D225" si="37">SQRT(B194*C194)</f>
        <v>3.6893239368631088E-3</v>
      </c>
      <c r="E194">
        <v>1</v>
      </c>
      <c r="F194">
        <v>0</v>
      </c>
      <c r="G194">
        <f>'Figure S7A'!D194</f>
        <v>0.31677392691149259</v>
      </c>
      <c r="H194">
        <f t="shared" ref="H194:H225" si="38">G194^2</f>
        <v>0.10034572077092765</v>
      </c>
      <c r="I194">
        <f t="shared" ref="I194:I200" si="39">LN(G194)-LN(A194)-LN(D194)</f>
        <v>4.8094200727520322</v>
      </c>
      <c r="J194">
        <f t="shared" ref="J194:J200" si="40">E194*$P$2+F194*$P$3</f>
        <v>4.8103273863441576</v>
      </c>
      <c r="K194">
        <f t="shared" ref="K194:K200" si="41">EXP(E194*$P$2+F194*$P$3)*A194*D194</f>
        <v>0.31706147062744539</v>
      </c>
      <c r="L194">
        <f t="shared" ref="L194:L225" si="42">G194-K194</f>
        <v>-2.8754371595279826E-4</v>
      </c>
      <c r="M194">
        <f t="shared" si="31"/>
        <v>-2.8741328951772558E-4</v>
      </c>
    </row>
    <row r="195" spans="1:13" x14ac:dyDescent="0.35">
      <c r="A195">
        <v>0.7</v>
      </c>
      <c r="B195">
        <v>5.5999999999999999E-3</v>
      </c>
      <c r="C195">
        <v>2.3333333333333331E-3</v>
      </c>
      <c r="D195">
        <f t="shared" si="37"/>
        <v>3.6147844564602557E-3</v>
      </c>
      <c r="E195">
        <v>1</v>
      </c>
      <c r="F195">
        <v>0</v>
      </c>
      <c r="G195">
        <f>'Figure S7A'!D195</f>
        <v>0.31684306397853623</v>
      </c>
      <c r="H195">
        <f t="shared" si="38"/>
        <v>0.10038952719130681</v>
      </c>
      <c r="I195">
        <f t="shared" si="39"/>
        <v>4.8300492998523055</v>
      </c>
      <c r="J195">
        <f t="shared" si="40"/>
        <v>4.8103273863441576</v>
      </c>
      <c r="K195">
        <f t="shared" si="41"/>
        <v>0.31065552805347102</v>
      </c>
      <c r="L195">
        <f t="shared" si="42"/>
        <v>6.1875359250652129E-3</v>
      </c>
      <c r="M195">
        <f t="shared" ref="M195:M200" si="43">SQRT(H195)*(I195-J195)</f>
        <v>6.2487515034412603E-3</v>
      </c>
    </row>
    <row r="196" spans="1:13" x14ac:dyDescent="0.35">
      <c r="A196">
        <v>0.7</v>
      </c>
      <c r="B196">
        <v>5.3846153846153844E-3</v>
      </c>
      <c r="C196">
        <v>2.3333333333333331E-3</v>
      </c>
      <c r="D196">
        <f t="shared" si="37"/>
        <v>3.5445877847928328E-3</v>
      </c>
      <c r="E196">
        <v>1</v>
      </c>
      <c r="F196">
        <v>0</v>
      </c>
      <c r="G196">
        <f>'Figure S7A'!D196</f>
        <v>0.3029407622777151</v>
      </c>
      <c r="H196">
        <f t="shared" si="38"/>
        <v>9.1773105449403092E-2</v>
      </c>
      <c r="I196">
        <f t="shared" si="39"/>
        <v>4.8047903538132406</v>
      </c>
      <c r="J196">
        <f t="shared" si="40"/>
        <v>4.8103273863441576</v>
      </c>
      <c r="K196">
        <f t="shared" si="41"/>
        <v>0.30462280760579219</v>
      </c>
      <c r="L196">
        <f t="shared" si="42"/>
        <v>-1.6820453280770864E-3</v>
      </c>
      <c r="M196">
        <f t="shared" si="43"/>
        <v>-1.6773928556724942E-3</v>
      </c>
    </row>
    <row r="197" spans="1:13" x14ac:dyDescent="0.35">
      <c r="A197">
        <v>0.7</v>
      </c>
      <c r="B197">
        <v>5.185185185185185E-3</v>
      </c>
      <c r="C197">
        <v>2.3333333333333331E-3</v>
      </c>
      <c r="D197">
        <f t="shared" si="37"/>
        <v>3.4783279649996724E-3</v>
      </c>
      <c r="E197">
        <v>1</v>
      </c>
      <c r="F197">
        <v>0</v>
      </c>
      <c r="G197">
        <f>'Figure S7A'!D197</f>
        <v>0.2827370757902033</v>
      </c>
      <c r="H197">
        <f t="shared" si="38"/>
        <v>7.9940254026395166E-2</v>
      </c>
      <c r="I197">
        <f t="shared" si="39"/>
        <v>4.7546406404293888</v>
      </c>
      <c r="J197">
        <f t="shared" si="40"/>
        <v>4.8103273863441576</v>
      </c>
      <c r="K197">
        <f t="shared" si="41"/>
        <v>0.29892842124486135</v>
      </c>
      <c r="L197">
        <f t="shared" si="42"/>
        <v>-1.6191345454658057E-2</v>
      </c>
      <c r="M197">
        <f t="shared" si="43"/>
        <v>-1.5744707700213762E-2</v>
      </c>
    </row>
    <row r="198" spans="1:13" x14ac:dyDescent="0.35">
      <c r="A198">
        <v>0.7</v>
      </c>
      <c r="B198">
        <v>5.0000000000000001E-3</v>
      </c>
      <c r="C198">
        <v>2.3333333333333331E-3</v>
      </c>
      <c r="D198">
        <f t="shared" si="37"/>
        <v>3.4156502553198661E-3</v>
      </c>
      <c r="E198">
        <v>1</v>
      </c>
      <c r="F198">
        <v>0</v>
      </c>
      <c r="G198">
        <f>'Figure S7A'!D198</f>
        <v>0.27848777704656091</v>
      </c>
      <c r="H198">
        <f t="shared" si="38"/>
        <v>7.7555441964335017E-2</v>
      </c>
      <c r="I198">
        <f t="shared" si="39"/>
        <v>4.7576812274100666</v>
      </c>
      <c r="J198">
        <f t="shared" si="40"/>
        <v>4.8103273863441576</v>
      </c>
      <c r="K198">
        <f t="shared" si="41"/>
        <v>0.29354188237033341</v>
      </c>
      <c r="L198">
        <f t="shared" si="42"/>
        <v>-1.5054105323772493E-2</v>
      </c>
      <c r="M198">
        <f t="shared" si="43"/>
        <v>-1.4661311771594937E-2</v>
      </c>
    </row>
    <row r="199" spans="1:13" x14ac:dyDescent="0.35">
      <c r="A199">
        <v>0.7</v>
      </c>
      <c r="B199">
        <v>4.8275862068965511E-3</v>
      </c>
      <c r="C199">
        <v>2.3333333333333331E-3</v>
      </c>
      <c r="D199">
        <f t="shared" si="37"/>
        <v>3.3562431103976885E-3</v>
      </c>
      <c r="E199">
        <v>1</v>
      </c>
      <c r="F199">
        <v>0</v>
      </c>
      <c r="G199">
        <f>'Figure S7A'!D199</f>
        <v>0.26638560878517187</v>
      </c>
      <c r="H199">
        <f t="shared" si="38"/>
        <v>7.096129256784664E-2</v>
      </c>
      <c r="I199">
        <f t="shared" si="39"/>
        <v>4.7307976335640767</v>
      </c>
      <c r="J199">
        <f t="shared" si="40"/>
        <v>4.8103273863441576</v>
      </c>
      <c r="K199">
        <f t="shared" si="41"/>
        <v>0.28843641669229958</v>
      </c>
      <c r="L199">
        <f t="shared" si="42"/>
        <v>-2.2050807907127712E-2</v>
      </c>
      <c r="M199">
        <f t="shared" si="43"/>
        <v>-2.1185581610856066E-2</v>
      </c>
    </row>
    <row r="200" spans="1:13" x14ac:dyDescent="0.35">
      <c r="A200">
        <v>0.7</v>
      </c>
      <c r="B200">
        <v>4.6666666666666662E-3</v>
      </c>
      <c r="C200">
        <v>2.3333333333333331E-3</v>
      </c>
      <c r="D200">
        <f t="shared" si="37"/>
        <v>3.2998316455372214E-3</v>
      </c>
      <c r="E200">
        <v>1</v>
      </c>
      <c r="F200">
        <v>0</v>
      </c>
      <c r="G200">
        <f>'Figure S7A'!D200</f>
        <v>0.25827833933400296</v>
      </c>
      <c r="H200">
        <f t="shared" si="38"/>
        <v>6.6707700569130376E-2</v>
      </c>
      <c r="I200">
        <f t="shared" si="39"/>
        <v>4.7168413312972231</v>
      </c>
      <c r="J200">
        <f t="shared" si="40"/>
        <v>4.8103273863441576</v>
      </c>
      <c r="K200">
        <f t="shared" si="41"/>
        <v>0.28358840054760831</v>
      </c>
      <c r="L200">
        <f t="shared" si="42"/>
        <v>-2.531006121360535E-2</v>
      </c>
      <c r="M200">
        <f t="shared" si="43"/>
        <v>-2.4145423048409435E-2</v>
      </c>
    </row>
  </sheetData>
  <pageMargins left="0.70866141732283472" right="0.70866141732283472" top="0.74803149606299213" bottom="0.74803149606299213" header="0.31496062992125984" footer="0.31496062992125984"/>
  <pageSetup scale="51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00"/>
  <sheetViews>
    <sheetView tabSelected="1" topLeftCell="G1" workbookViewId="0">
      <selection activeCell="L8" sqref="L8"/>
    </sheetView>
  </sheetViews>
  <sheetFormatPr baseColWidth="10" defaultRowHeight="14.5" x14ac:dyDescent="0.35"/>
  <cols>
    <col min="3" max="3" width="11.81640625" bestFit="1" customWidth="1"/>
    <col min="4" max="4" width="11.81640625" customWidth="1"/>
    <col min="14" max="14" width="14.90625" bestFit="1" customWidth="1"/>
    <col min="18" max="18" width="11.81640625" bestFit="1" customWidth="1"/>
  </cols>
  <sheetData>
    <row r="1" spans="1:20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167</v>
      </c>
      <c r="F1" s="6" t="s">
        <v>168</v>
      </c>
      <c r="G1" s="6" t="s">
        <v>9</v>
      </c>
      <c r="H1" s="5" t="s">
        <v>13</v>
      </c>
      <c r="I1" s="5" t="s">
        <v>7</v>
      </c>
      <c r="J1" s="6" t="s">
        <v>179</v>
      </c>
      <c r="K1" s="5" t="s">
        <v>8</v>
      </c>
      <c r="L1" s="5" t="s">
        <v>10</v>
      </c>
      <c r="O1" s="5" t="s">
        <v>142</v>
      </c>
      <c r="Q1" s="5" t="s">
        <v>143</v>
      </c>
      <c r="T1" s="5" t="s">
        <v>141</v>
      </c>
    </row>
    <row r="2" spans="1:20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v>1</v>
      </c>
      <c r="F2">
        <v>0</v>
      </c>
      <c r="G2">
        <f t="shared" ref="G2:G65" si="0">D2^2</f>
        <v>1.2050826244899998E-3</v>
      </c>
      <c r="H2">
        <f t="shared" ref="H2:H65" si="1">LN(D2)-LN(A2)-LN(C2)-0.5*LN(B2)</f>
        <v>8.2638936674529795</v>
      </c>
      <c r="I2">
        <f t="shared" ref="I2:I65" si="2">E2*$O$2+F2*$O$3</f>
        <v>7.7314110216947034</v>
      </c>
      <c r="J2">
        <f t="shared" ref="J2:J65" si="3">EXP(E2*$O$2+F2*$O$3)*A2*C2*SQRT(B2)</f>
        <v>2.0382344492198969E-2</v>
      </c>
      <c r="K2">
        <f t="shared" ref="K2:K65" si="4">D2-J2</f>
        <v>1.4331955507801027E-2</v>
      </c>
      <c r="L2">
        <f>SQRT(G2)*(H2-I2)</f>
        <v>1.8484762309646522E-2</v>
      </c>
      <c r="N2" s="5" t="s">
        <v>163</v>
      </c>
      <c r="O2">
        <f>N16*Q12</f>
        <v>7.7314110216947034</v>
      </c>
      <c r="P2" s="8" t="s">
        <v>139</v>
      </c>
      <c r="Q2">
        <f>SQRT(N16)*T4</f>
        <v>2.2913782982684028E-2</v>
      </c>
      <c r="S2" s="5" t="s">
        <v>137</v>
      </c>
      <c r="T2">
        <f>COUNT(D2:D200)</f>
        <v>199</v>
      </c>
    </row>
    <row r="3" spans="1:20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v>1</v>
      </c>
      <c r="F3">
        <v>0</v>
      </c>
      <c r="G3">
        <f t="shared" si="0"/>
        <v>1.5790834767002773E-3</v>
      </c>
      <c r="H3">
        <f t="shared" si="1"/>
        <v>8.1607664519708116</v>
      </c>
      <c r="I3">
        <f t="shared" si="2"/>
        <v>7.7314110216947034</v>
      </c>
      <c r="J3">
        <f t="shared" si="3"/>
        <v>2.5866391732343227E-2</v>
      </c>
      <c r="K3">
        <f t="shared" si="4"/>
        <v>1.3871291600990102E-2</v>
      </c>
      <c r="L3">
        <f t="shared" ref="L3:L66" si="5">SQRT(G3)*(H3-I3)</f>
        <v>1.7061590125759068E-2</v>
      </c>
      <c r="N3" s="5" t="s">
        <v>164</v>
      </c>
      <c r="O3">
        <f>O17*Q13</f>
        <v>8.5777171372130478</v>
      </c>
      <c r="P3" s="8" t="s">
        <v>139</v>
      </c>
      <c r="Q3">
        <f>SQRT(O17)*T4</f>
        <v>2.5948725889636714E-2</v>
      </c>
      <c r="S3" s="5" t="s">
        <v>11</v>
      </c>
      <c r="T3">
        <f>SUMSQ(L2:L200)</f>
        <v>0.58681852525861755</v>
      </c>
    </row>
    <row r="4" spans="1:20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v>1</v>
      </c>
      <c r="F4">
        <v>0</v>
      </c>
      <c r="G4">
        <f t="shared" si="0"/>
        <v>1.8403756801600002E-3</v>
      </c>
      <c r="H4">
        <f t="shared" si="1"/>
        <v>8.019800571541488</v>
      </c>
      <c r="I4">
        <f t="shared" si="2"/>
        <v>7.7314110216947034</v>
      </c>
      <c r="J4">
        <f t="shared" si="3"/>
        <v>3.215194517726943E-2</v>
      </c>
      <c r="K4">
        <f t="shared" si="4"/>
        <v>1.0747654822730573E-2</v>
      </c>
      <c r="L4">
        <f t="shared" si="5"/>
        <v>1.237179633260712E-2</v>
      </c>
      <c r="N4" s="5"/>
      <c r="P4" s="8"/>
      <c r="S4" s="5" t="s">
        <v>12</v>
      </c>
      <c r="T4">
        <f>SQRT(T3/(COUNT(A2:A200)-2))</f>
        <v>5.4578148007159967E-2</v>
      </c>
    </row>
    <row r="5" spans="1:20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v>1</v>
      </c>
      <c r="F5">
        <v>0</v>
      </c>
      <c r="G5">
        <f t="shared" si="0"/>
        <v>2.5413704161600438E-3</v>
      </c>
      <c r="H5">
        <f t="shared" si="1"/>
        <v>7.9810606746953514</v>
      </c>
      <c r="I5">
        <f t="shared" si="2"/>
        <v>7.7314110216947034</v>
      </c>
      <c r="J5">
        <f t="shared" si="3"/>
        <v>3.9274667620087952E-2</v>
      </c>
      <c r="K5">
        <f t="shared" si="4"/>
        <v>1.1137339046578709E-2</v>
      </c>
      <c r="L5">
        <f t="shared" si="5"/>
        <v>1.2585339971399686E-2</v>
      </c>
      <c r="N5" s="5"/>
      <c r="P5" s="8"/>
      <c r="Q5" s="3"/>
      <c r="S5" s="5" t="s">
        <v>38</v>
      </c>
      <c r="T5">
        <f>SQRT(SUMSQ(K2:K200)/(COUNT(K2:K200)-2))</f>
        <v>6.0410006163188375E-2</v>
      </c>
    </row>
    <row r="6" spans="1:20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v>1</v>
      </c>
      <c r="F6">
        <v>0</v>
      </c>
      <c r="G6">
        <f t="shared" si="0"/>
        <v>3.5281263638677783E-3</v>
      </c>
      <c r="H6">
        <f t="shared" si="1"/>
        <v>7.9598224870462104</v>
      </c>
      <c r="I6">
        <f t="shared" si="2"/>
        <v>7.7314110216947034</v>
      </c>
      <c r="J6">
        <f t="shared" si="3"/>
        <v>4.7268761863528297E-2</v>
      </c>
      <c r="K6">
        <f t="shared" si="4"/>
        <v>1.2129271469805039E-2</v>
      </c>
      <c r="L6">
        <f t="shared" si="5"/>
        <v>1.3567191832664327E-2</v>
      </c>
      <c r="N6" s="5" t="s">
        <v>165</v>
      </c>
      <c r="O6">
        <f>EXP(O2)</f>
        <v>2278.8153912687662</v>
      </c>
      <c r="P6" s="8" t="s">
        <v>140</v>
      </c>
      <c r="Q6" s="1">
        <f>EXP(Q2)</f>
        <v>1.0231783203613107</v>
      </c>
    </row>
    <row r="7" spans="1:20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v>1</v>
      </c>
      <c r="F7">
        <v>0</v>
      </c>
      <c r="G7">
        <f t="shared" si="0"/>
        <v>4.2847039435225005E-3</v>
      </c>
      <c r="H7">
        <f t="shared" si="1"/>
        <v>7.8844825600172781</v>
      </c>
      <c r="I7">
        <f t="shared" si="2"/>
        <v>7.7314110216947034</v>
      </c>
      <c r="J7">
        <f t="shared" si="3"/>
        <v>5.6167136738453902E-2</v>
      </c>
      <c r="K7">
        <f t="shared" si="4"/>
        <v>9.2905132615461045E-3</v>
      </c>
      <c r="L7">
        <f t="shared" si="5"/>
        <v>1.0019703180480682E-2</v>
      </c>
      <c r="N7" s="5" t="s">
        <v>166</v>
      </c>
      <c r="O7">
        <f>EXP(O3)</f>
        <v>5311.9651855676912</v>
      </c>
      <c r="P7" s="8" t="s">
        <v>140</v>
      </c>
      <c r="Q7" s="1">
        <f>EXP(Q3)</f>
        <v>1.0262883251034995</v>
      </c>
    </row>
    <row r="8" spans="1:20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v>1</v>
      </c>
      <c r="F8">
        <v>0</v>
      </c>
      <c r="G8">
        <f t="shared" si="0"/>
        <v>5.7053488997375985E-3</v>
      </c>
      <c r="H8">
        <f t="shared" si="1"/>
        <v>7.8663125971609098</v>
      </c>
      <c r="I8">
        <f t="shared" si="2"/>
        <v>7.7314110216947034</v>
      </c>
      <c r="J8">
        <f t="shared" si="3"/>
        <v>6.6001543833125689E-2</v>
      </c>
      <c r="K8">
        <f t="shared" si="4"/>
        <v>9.5322161668743022E-3</v>
      </c>
      <c r="L8">
        <f t="shared" si="5"/>
        <v>1.0189623224886321E-2</v>
      </c>
    </row>
    <row r="9" spans="1:20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v>1</v>
      </c>
      <c r="F9">
        <v>0</v>
      </c>
      <c r="G9">
        <f t="shared" si="0"/>
        <v>7.7691913871002789E-3</v>
      </c>
      <c r="H9">
        <f t="shared" si="1"/>
        <v>7.8691320186707294</v>
      </c>
      <c r="I9">
        <f t="shared" si="2"/>
        <v>7.7314110216947034</v>
      </c>
      <c r="J9">
        <f t="shared" si="3"/>
        <v>7.6802691699108819E-2</v>
      </c>
      <c r="K9">
        <f t="shared" si="4"/>
        <v>1.1340324967557852E-2</v>
      </c>
      <c r="L9">
        <f t="shared" si="5"/>
        <v>1.2139144131807812E-2</v>
      </c>
    </row>
    <row r="10" spans="1:20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v>1</v>
      </c>
      <c r="F10">
        <v>0</v>
      </c>
      <c r="G10">
        <f t="shared" si="0"/>
        <v>1.0735649624480398E-2</v>
      </c>
      <c r="H10">
        <f t="shared" si="1"/>
        <v>7.8879379109424876</v>
      </c>
      <c r="I10">
        <f t="shared" si="2"/>
        <v>7.7314110216947034</v>
      </c>
      <c r="J10">
        <f t="shared" si="3"/>
        <v>8.860034241252962E-2</v>
      </c>
      <c r="K10">
        <f t="shared" si="4"/>
        <v>1.5012637587470373E-2</v>
      </c>
      <c r="L10">
        <f t="shared" si="5"/>
        <v>1.6218217445092883E-2</v>
      </c>
    </row>
    <row r="11" spans="1:20" ht="16.5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v>1</v>
      </c>
      <c r="F11">
        <v>0</v>
      </c>
      <c r="G11">
        <f t="shared" si="0"/>
        <v>1.273963840493338E-2</v>
      </c>
      <c r="H11">
        <f t="shared" si="1"/>
        <v>7.838344019246744</v>
      </c>
      <c r="I11">
        <f t="shared" si="2"/>
        <v>7.7314110216947034</v>
      </c>
      <c r="J11">
        <f t="shared" si="3"/>
        <v>0.10142339408861492</v>
      </c>
      <c r="K11">
        <f t="shared" si="4"/>
        <v>1.1446612578051754E-2</v>
      </c>
      <c r="L11">
        <f t="shared" si="5"/>
        <v>1.2069528146585469E-2</v>
      </c>
      <c r="N11" s="5" t="s">
        <v>98</v>
      </c>
      <c r="Q11" s="5" t="s">
        <v>99</v>
      </c>
    </row>
    <row r="12" spans="1:20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v>1</v>
      </c>
      <c r="F12">
        <v>0</v>
      </c>
      <c r="G12">
        <f t="shared" si="0"/>
        <v>1.6052991360160005E-2</v>
      </c>
      <c r="H12">
        <f t="shared" si="1"/>
        <v>7.8256992546313731</v>
      </c>
      <c r="I12">
        <f t="shared" si="2"/>
        <v>7.7314110216947034</v>
      </c>
      <c r="J12">
        <f t="shared" si="3"/>
        <v>0.11529995205531335</v>
      </c>
      <c r="K12">
        <f t="shared" si="4"/>
        <v>1.140044794468667E-2</v>
      </c>
      <c r="L12">
        <f t="shared" si="5"/>
        <v>1.1946356828369222E-2</v>
      </c>
      <c r="N12">
        <f>SUMPRODUCT(E2:E200,E2:E200,G2:G200)</f>
        <v>5.6734077597394235</v>
      </c>
      <c r="O12">
        <v>0</v>
      </c>
      <c r="Q12">
        <f>SUMPRODUCT(E2:E200,G2:G200,H2:H200)</f>
        <v>43.863447284217635</v>
      </c>
    </row>
    <row r="13" spans="1:20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v>1</v>
      </c>
      <c r="F13">
        <v>0</v>
      </c>
      <c r="G13">
        <f t="shared" si="0"/>
        <v>2.3159029368428102E-2</v>
      </c>
      <c r="H13">
        <f t="shared" si="1"/>
        <v>7.8869686103130601</v>
      </c>
      <c r="I13">
        <f t="shared" si="2"/>
        <v>7.7314110216947034</v>
      </c>
      <c r="J13">
        <f t="shared" si="3"/>
        <v>0.13025739075611983</v>
      </c>
      <c r="K13">
        <f t="shared" si="4"/>
        <v>2.1923519243880168E-2</v>
      </c>
      <c r="L13">
        <f t="shared" si="5"/>
        <v>2.367289539334716E-2</v>
      </c>
      <c r="N13">
        <v>0</v>
      </c>
      <c r="O13">
        <f>SUMPRODUCT(F2:F200,F2:F200,G2:G200)</f>
        <v>4.4239021522997097</v>
      </c>
      <c r="Q13">
        <f>SUMPRODUCT(F2:F200,G2:G200,H2:H200)</f>
        <v>37.946981305134912</v>
      </c>
    </row>
    <row r="14" spans="1:20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v>1</v>
      </c>
      <c r="F14">
        <v>0</v>
      </c>
      <c r="G14">
        <f t="shared" si="0"/>
        <v>2.8784802891650179E-2</v>
      </c>
      <c r="H14">
        <f t="shared" si="1"/>
        <v>7.87939998547456</v>
      </c>
      <c r="I14">
        <f t="shared" si="2"/>
        <v>7.7314110216947034</v>
      </c>
      <c r="J14">
        <f t="shared" si="3"/>
        <v>0.14632240799014035</v>
      </c>
      <c r="K14">
        <f t="shared" si="4"/>
        <v>2.3338438676526324E-2</v>
      </c>
      <c r="L14">
        <f t="shared" si="5"/>
        <v>2.5107932892213136E-2</v>
      </c>
    </row>
    <row r="15" spans="1:20" ht="16.5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v>1</v>
      </c>
      <c r="F15">
        <v>0</v>
      </c>
      <c r="G15">
        <f t="shared" si="0"/>
        <v>3.2595229611420119E-2</v>
      </c>
      <c r="H15">
        <f t="shared" si="1"/>
        <v>7.8304297671621104</v>
      </c>
      <c r="I15">
        <f t="shared" si="2"/>
        <v>7.7314110216947034</v>
      </c>
      <c r="J15">
        <f t="shared" si="3"/>
        <v>0.16352107275553643</v>
      </c>
      <c r="K15">
        <f t="shared" si="4"/>
        <v>1.7020417244463626E-2</v>
      </c>
      <c r="L15">
        <f t="shared" si="5"/>
        <v>1.7876991844616406E-2</v>
      </c>
      <c r="N15" s="5" t="s">
        <v>100</v>
      </c>
    </row>
    <row r="16" spans="1:20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v>1</v>
      </c>
      <c r="F16">
        <v>0</v>
      </c>
      <c r="G16">
        <f t="shared" si="0"/>
        <v>3.8893582675993583E-2</v>
      </c>
      <c r="H16">
        <f t="shared" si="1"/>
        <v>7.8123623913748101</v>
      </c>
      <c r="I16">
        <f t="shared" si="2"/>
        <v>7.7314110216947034</v>
      </c>
      <c r="J16">
        <f t="shared" si="3"/>
        <v>0.18187886770548264</v>
      </c>
      <c r="K16">
        <f t="shared" si="4"/>
        <v>1.5335692294517311E-2</v>
      </c>
      <c r="L16">
        <f t="shared" si="5"/>
        <v>1.5964788752859588E-2</v>
      </c>
      <c r="N16">
        <f t="array" ref="N16:O17">MINVERSE(N12:O13)</f>
        <v>0.17626090743844744</v>
      </c>
      <c r="O16">
        <v>0</v>
      </c>
    </row>
    <row r="17" spans="1:15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v>1</v>
      </c>
      <c r="F17">
        <v>0</v>
      </c>
      <c r="G17">
        <f t="shared" si="0"/>
        <v>4.9254219500173599E-2</v>
      </c>
      <c r="H17">
        <f t="shared" si="1"/>
        <v>7.8283902909901872</v>
      </c>
      <c r="I17">
        <f t="shared" si="2"/>
        <v>7.7314110216947034</v>
      </c>
      <c r="J17">
        <f t="shared" si="3"/>
        <v>0.20142072702980252</v>
      </c>
      <c r="K17">
        <f t="shared" si="4"/>
        <v>2.0512189636864131E-2</v>
      </c>
      <c r="L17">
        <f t="shared" si="5"/>
        <v>2.1522892090948837E-2</v>
      </c>
      <c r="N17">
        <v>0</v>
      </c>
      <c r="O17">
        <v>0.22604478254116958</v>
      </c>
    </row>
    <row r="18" spans="1:1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v>1</v>
      </c>
      <c r="F18">
        <v>0</v>
      </c>
      <c r="G18">
        <f t="shared" si="0"/>
        <v>5.8764605575374419E-2</v>
      </c>
      <c r="H18">
        <f t="shared" si="1"/>
        <v>7.8186108524003348</v>
      </c>
      <c r="I18">
        <f t="shared" si="2"/>
        <v>7.7314110216947034</v>
      </c>
      <c r="J18">
        <f t="shared" si="3"/>
        <v>0.22217107042409531</v>
      </c>
      <c r="K18">
        <f t="shared" si="4"/>
        <v>2.0243049575904726E-2</v>
      </c>
      <c r="L18">
        <f t="shared" si="5"/>
        <v>2.1138470224654624E-2</v>
      </c>
    </row>
    <row r="19" spans="1:15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v>1</v>
      </c>
      <c r="F19">
        <v>0</v>
      </c>
      <c r="G19">
        <f t="shared" si="0"/>
        <v>6.4743097696222524E-2</v>
      </c>
      <c r="H19">
        <f t="shared" si="1"/>
        <v>7.772703716416256</v>
      </c>
      <c r="I19">
        <f t="shared" si="2"/>
        <v>7.7314110216947034</v>
      </c>
      <c r="J19">
        <f t="shared" si="3"/>
        <v>0.24415383368988983</v>
      </c>
      <c r="K19">
        <f t="shared" si="4"/>
        <v>1.0292816310110225E-2</v>
      </c>
      <c r="L19">
        <f t="shared" si="5"/>
        <v>1.0506787841371748E-2</v>
      </c>
    </row>
    <row r="20" spans="1:15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v>1</v>
      </c>
      <c r="F20">
        <v>0</v>
      </c>
      <c r="G20">
        <f t="shared" si="0"/>
        <v>7.2742678568363417E-2</v>
      </c>
      <c r="H20">
        <f t="shared" si="1"/>
        <v>7.7400351895592081</v>
      </c>
      <c r="I20">
        <f t="shared" si="2"/>
        <v>7.7314110216947034</v>
      </c>
      <c r="J20">
        <f t="shared" si="3"/>
        <v>0.26739249641594343</v>
      </c>
      <c r="K20">
        <f t="shared" si="4"/>
        <v>2.3160102507233105E-3</v>
      </c>
      <c r="L20">
        <f t="shared" si="5"/>
        <v>2.3260114359782203E-3</v>
      </c>
    </row>
    <row r="21" spans="1:15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v>1</v>
      </c>
      <c r="F21">
        <v>0</v>
      </c>
      <c r="G21">
        <f t="shared" si="0"/>
        <v>8.2479204657124924E-2</v>
      </c>
      <c r="H21">
        <f t="shared" si="1"/>
        <v>7.7151158570576204</v>
      </c>
      <c r="I21">
        <f t="shared" si="2"/>
        <v>7.7314110216947034</v>
      </c>
      <c r="J21">
        <f t="shared" si="3"/>
        <v>0.29191010711629833</v>
      </c>
      <c r="K21">
        <f t="shared" si="4"/>
        <v>-4.7181771162982944E-3</v>
      </c>
      <c r="L21">
        <f t="shared" si="5"/>
        <v>-4.6798397817916244E-3</v>
      </c>
    </row>
    <row r="22" spans="1:15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v>1</v>
      </c>
      <c r="F22">
        <v>0</v>
      </c>
      <c r="G22">
        <f t="shared" si="0"/>
        <v>9.3556089856360006E-2</v>
      </c>
      <c r="H22">
        <f t="shared" si="1"/>
        <v>7.6933694534377555</v>
      </c>
      <c r="I22">
        <f t="shared" si="2"/>
        <v>7.7314110216947034</v>
      </c>
      <c r="J22">
        <f t="shared" si="3"/>
        <v>0.31772930614074252</v>
      </c>
      <c r="K22">
        <f t="shared" si="4"/>
        <v>-1.1859906140742504E-2</v>
      </c>
      <c r="L22">
        <f t="shared" si="5"/>
        <v>-1.1635751657811711E-2</v>
      </c>
    </row>
    <row r="23" spans="1:15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v>1</v>
      </c>
      <c r="F23">
        <v>0</v>
      </c>
      <c r="G23">
        <f t="shared" si="0"/>
        <v>0.11607882948512113</v>
      </c>
      <c r="H23">
        <f t="shared" si="1"/>
        <v>7.7192490848254405</v>
      </c>
      <c r="I23">
        <f t="shared" si="2"/>
        <v>7.7314110216947034</v>
      </c>
      <c r="J23">
        <f t="shared" si="3"/>
        <v>0.34487234662466115</v>
      </c>
      <c r="K23">
        <f t="shared" si="4"/>
        <v>-4.1689132913277915E-3</v>
      </c>
      <c r="L23">
        <f t="shared" si="5"/>
        <v>-4.1436136473411295E-3</v>
      </c>
    </row>
    <row r="24" spans="1:15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v>1</v>
      </c>
      <c r="F24">
        <v>0</v>
      </c>
      <c r="G24">
        <f t="shared" si="0"/>
        <v>0.1332316187488711</v>
      </c>
      <c r="H24">
        <f t="shared" si="1"/>
        <v>7.7087871305876217</v>
      </c>
      <c r="I24">
        <f t="shared" si="2"/>
        <v>7.7314110216947034</v>
      </c>
      <c r="J24">
        <f t="shared" si="3"/>
        <v>0.37336111370547465</v>
      </c>
      <c r="K24">
        <f t="shared" si="4"/>
        <v>-8.3520470388079859E-3</v>
      </c>
      <c r="L24">
        <f t="shared" si="5"/>
        <v>-8.2579253773642051E-3</v>
      </c>
    </row>
    <row r="25" spans="1:15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v>1</v>
      </c>
      <c r="F25">
        <v>0</v>
      </c>
      <c r="G25">
        <f t="shared" si="0"/>
        <v>0.13992899333830561</v>
      </c>
      <c r="H25">
        <f t="shared" si="1"/>
        <v>7.6563809817072048</v>
      </c>
      <c r="I25">
        <f t="shared" si="2"/>
        <v>7.7314110216947034</v>
      </c>
      <c r="J25">
        <f t="shared" si="3"/>
        <v>0.40321714220008215</v>
      </c>
      <c r="K25">
        <f t="shared" si="4"/>
        <v>-2.914630220008213E-2</v>
      </c>
      <c r="L25">
        <f t="shared" si="5"/>
        <v>-2.8066550083357181E-2</v>
      </c>
    </row>
    <row r="26" spans="1:15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v>1</v>
      </c>
      <c r="F26">
        <v>0</v>
      </c>
      <c r="G26">
        <f t="shared" si="0"/>
        <v>0.17085204986241781</v>
      </c>
      <c r="H26">
        <f t="shared" si="1"/>
        <v>7.6815800103376883</v>
      </c>
      <c r="I26">
        <f t="shared" si="2"/>
        <v>7.7314110216947034</v>
      </c>
      <c r="J26">
        <f t="shared" si="3"/>
        <v>0.43446163291055689</v>
      </c>
      <c r="K26">
        <f t="shared" si="4"/>
        <v>-2.1119099577223521E-2</v>
      </c>
      <c r="L26">
        <f t="shared" si="5"/>
        <v>-2.0597276472870713E-2</v>
      </c>
    </row>
    <row r="27" spans="1:15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v>1</v>
      </c>
      <c r="F27">
        <v>0</v>
      </c>
      <c r="G27">
        <f t="shared" si="0"/>
        <v>0.20337161089500697</v>
      </c>
      <c r="H27">
        <f t="shared" si="1"/>
        <v>7.6962296304406923</v>
      </c>
      <c r="I27">
        <f t="shared" si="2"/>
        <v>7.7314110216947034</v>
      </c>
      <c r="J27">
        <f t="shared" si="3"/>
        <v>0.46711546770267043</v>
      </c>
      <c r="K27">
        <f t="shared" si="4"/>
        <v>-1.6148051036003752E-2</v>
      </c>
      <c r="L27">
        <f t="shared" si="5"/>
        <v>-1.5865661128560644E-2</v>
      </c>
    </row>
    <row r="28" spans="1:15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v>1</v>
      </c>
      <c r="F28">
        <v>0</v>
      </c>
      <c r="G28">
        <f t="shared" si="0"/>
        <v>0.21462305850951838</v>
      </c>
      <c r="H28">
        <f t="shared" si="1"/>
        <v>7.6527266240863989</v>
      </c>
      <c r="I28">
        <f t="shared" si="2"/>
        <v>7.7314110216947034</v>
      </c>
      <c r="J28">
        <f t="shared" si="3"/>
        <v>0.50119922348279811</v>
      </c>
      <c r="K28">
        <f t="shared" si="4"/>
        <v>-3.7924943482798124E-2</v>
      </c>
      <c r="L28">
        <f t="shared" si="5"/>
        <v>-3.6452457649220976E-2</v>
      </c>
    </row>
    <row r="29" spans="1:15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v>1</v>
      </c>
      <c r="F29">
        <v>0</v>
      </c>
      <c r="G29">
        <f t="shared" si="0"/>
        <v>0.22736000485157115</v>
      </c>
      <c r="H29">
        <f t="shared" si="1"/>
        <v>7.6130548948545718</v>
      </c>
      <c r="I29">
        <f t="shared" si="2"/>
        <v>7.7314110216947034</v>
      </c>
      <c r="J29">
        <f t="shared" si="3"/>
        <v>0.5367331851827073</v>
      </c>
      <c r="K29">
        <f t="shared" si="4"/>
        <v>-5.9910361849374039E-2</v>
      </c>
      <c r="L29">
        <f t="shared" si="5"/>
        <v>-5.6434902558709671E-2</v>
      </c>
    </row>
    <row r="30" spans="1:15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v>1</v>
      </c>
      <c r="F30">
        <v>0</v>
      </c>
      <c r="G30">
        <f t="shared" si="0"/>
        <v>0.24951606109048338</v>
      </c>
      <c r="H30">
        <f t="shared" si="1"/>
        <v>7.5928785774193468</v>
      </c>
      <c r="I30">
        <f t="shared" si="2"/>
        <v>7.7314110216947034</v>
      </c>
      <c r="J30">
        <f t="shared" si="3"/>
        <v>0.57373735784812163</v>
      </c>
      <c r="K30">
        <f t="shared" si="4"/>
        <v>-7.4221531181454969E-2</v>
      </c>
      <c r="L30">
        <f t="shared" si="5"/>
        <v>-6.9199148422358692E-2</v>
      </c>
    </row>
    <row r="31" spans="1:15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v>1</v>
      </c>
      <c r="F31">
        <v>0</v>
      </c>
      <c r="G31">
        <f t="shared" si="0"/>
        <v>0.27153863375781617</v>
      </c>
      <c r="H31">
        <f t="shared" si="1"/>
        <v>7.5702304316478575</v>
      </c>
      <c r="I31">
        <f t="shared" si="2"/>
        <v>7.7314110216947034</v>
      </c>
      <c r="J31">
        <f t="shared" si="3"/>
        <v>0.61223147791535326</v>
      </c>
      <c r="K31">
        <f t="shared" si="4"/>
        <v>-9.1137787915353208E-2</v>
      </c>
      <c r="L31">
        <f t="shared" si="5"/>
        <v>-8.3990188423888223E-2</v>
      </c>
    </row>
    <row r="32" spans="1:15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v>1</v>
      </c>
      <c r="F32">
        <v>0</v>
      </c>
      <c r="G32">
        <f t="shared" si="0"/>
        <v>0.29929331687260458</v>
      </c>
      <c r="H32">
        <f t="shared" si="1"/>
        <v>7.5555957410448311</v>
      </c>
      <c r="I32">
        <f t="shared" si="2"/>
        <v>7.7314110216947034</v>
      </c>
      <c r="J32">
        <f t="shared" si="3"/>
        <v>0.65223502375036702</v>
      </c>
      <c r="K32">
        <f t="shared" si="4"/>
        <v>-0.10515795708370024</v>
      </c>
      <c r="L32">
        <f t="shared" si="5"/>
        <v>-9.6184508013108905E-2</v>
      </c>
    </row>
    <row r="33" spans="1:12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v>0</v>
      </c>
      <c r="F33">
        <v>1</v>
      </c>
      <c r="G33">
        <f t="shared" si="0"/>
        <v>4.3992405706777798E-4</v>
      </c>
      <c r="H33">
        <f t="shared" si="1"/>
        <v>7.760043018866396</v>
      </c>
      <c r="I33">
        <f t="shared" si="2"/>
        <v>8.5777171372130478</v>
      </c>
      <c r="J33">
        <f t="shared" si="3"/>
        <v>4.7511660996166563E-2</v>
      </c>
      <c r="K33">
        <f t="shared" si="4"/>
        <v>-2.6537294329499892E-2</v>
      </c>
      <c r="L33">
        <f t="shared" si="5"/>
        <v>-1.7150196772046072E-2</v>
      </c>
    </row>
    <row r="34" spans="1:12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v>0</v>
      </c>
      <c r="F34">
        <v>1</v>
      </c>
      <c r="G34">
        <f t="shared" si="0"/>
        <v>3.7254918901777773E-4</v>
      </c>
      <c r="H34">
        <f t="shared" si="1"/>
        <v>7.9000700530374441</v>
      </c>
      <c r="I34">
        <f t="shared" si="2"/>
        <v>8.5777171372130478</v>
      </c>
      <c r="J34">
        <f t="shared" si="3"/>
        <v>3.8009328796933257E-2</v>
      </c>
      <c r="K34">
        <f t="shared" si="4"/>
        <v>-1.8707795463599925E-2</v>
      </c>
      <c r="L34">
        <f t="shared" si="5"/>
        <v>-1.3079627783451554E-2</v>
      </c>
    </row>
    <row r="35" spans="1:12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v>0</v>
      </c>
      <c r="F35">
        <v>1</v>
      </c>
      <c r="G35">
        <f t="shared" si="0"/>
        <v>2.9991196946777779E-4</v>
      </c>
      <c r="H35">
        <f t="shared" si="1"/>
        <v>7.9739515679975046</v>
      </c>
      <c r="I35">
        <f t="shared" si="2"/>
        <v>8.5777171372130478</v>
      </c>
      <c r="J35">
        <f t="shared" si="3"/>
        <v>3.1674440664111049E-2</v>
      </c>
      <c r="K35">
        <f t="shared" si="4"/>
        <v>-1.4356473997444382E-2</v>
      </c>
      <c r="L35">
        <f t="shared" si="5"/>
        <v>-1.0455992002155804E-2</v>
      </c>
    </row>
    <row r="36" spans="1:12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v>0</v>
      </c>
      <c r="F36">
        <v>1</v>
      </c>
      <c r="G36">
        <f t="shared" si="0"/>
        <v>2.372842429344443E-4</v>
      </c>
      <c r="H36">
        <f t="shared" si="1"/>
        <v>8.010987129471042</v>
      </c>
      <c r="I36">
        <f t="shared" si="2"/>
        <v>8.5777171372130478</v>
      </c>
      <c r="J36">
        <f t="shared" si="3"/>
        <v>2.7149520569238042E-2</v>
      </c>
      <c r="K36">
        <f t="shared" si="4"/>
        <v>-1.1745487235904713E-2</v>
      </c>
      <c r="L36">
        <f t="shared" si="5"/>
        <v>-8.7299279302581138E-3</v>
      </c>
    </row>
    <row r="37" spans="1:12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v>0</v>
      </c>
      <c r="F37">
        <v>1</v>
      </c>
      <c r="G37">
        <f t="shared" si="0"/>
        <v>1.8755119900444448E-4</v>
      </c>
      <c r="H37">
        <f t="shared" si="1"/>
        <v>8.02691507695166</v>
      </c>
      <c r="I37">
        <f t="shared" si="2"/>
        <v>8.5777171372130478</v>
      </c>
      <c r="J37">
        <f t="shared" si="3"/>
        <v>2.3755830498083282E-2</v>
      </c>
      <c r="K37">
        <f t="shared" si="4"/>
        <v>-1.0060897164749947E-2</v>
      </c>
      <c r="L37">
        <f t="shared" si="5"/>
        <v>-7.5431974951423566E-3</v>
      </c>
    </row>
    <row r="38" spans="1:12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v>0</v>
      </c>
      <c r="F38">
        <v>1</v>
      </c>
      <c r="G38">
        <f t="shared" si="0"/>
        <v>1.7923675893777777E-4</v>
      </c>
      <c r="H38">
        <f t="shared" si="1"/>
        <v>8.1220259816145006</v>
      </c>
      <c r="I38">
        <f t="shared" si="2"/>
        <v>8.5777171372130478</v>
      </c>
      <c r="J38">
        <f t="shared" si="3"/>
        <v>2.1116293776074033E-2</v>
      </c>
      <c r="K38">
        <f t="shared" si="4"/>
        <v>-7.7283604427407001E-3</v>
      </c>
      <c r="L38">
        <f t="shared" si="5"/>
        <v>-6.1007628117429767E-3</v>
      </c>
    </row>
    <row r="39" spans="1:12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v>0</v>
      </c>
      <c r="F39">
        <v>1</v>
      </c>
      <c r="G39">
        <f t="shared" si="0"/>
        <v>1.8131520177777784E-4</v>
      </c>
      <c r="H39">
        <f t="shared" si="1"/>
        <v>8.2331511750155517</v>
      </c>
      <c r="I39">
        <f t="shared" si="2"/>
        <v>8.5777171372130478</v>
      </c>
      <c r="J39">
        <f t="shared" si="3"/>
        <v>1.9004664398466629E-2</v>
      </c>
      <c r="K39">
        <f t="shared" si="4"/>
        <v>-5.5393310651332926E-3</v>
      </c>
      <c r="L39">
        <f t="shared" si="5"/>
        <v>-4.6396955363100191E-3</v>
      </c>
    </row>
    <row r="40" spans="1:12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v>0</v>
      </c>
      <c r="F40">
        <v>1</v>
      </c>
      <c r="G40">
        <f t="shared" si="0"/>
        <v>1.7961628441000001E-4</v>
      </c>
      <c r="H40">
        <f t="shared" si="1"/>
        <v>8.3237542844197172</v>
      </c>
      <c r="I40">
        <f t="shared" si="2"/>
        <v>8.5777171372130478</v>
      </c>
      <c r="J40">
        <f t="shared" si="3"/>
        <v>1.7276967634969664E-2</v>
      </c>
      <c r="K40">
        <f t="shared" si="4"/>
        <v>-3.8748676349696642E-3</v>
      </c>
      <c r="L40">
        <f t="shared" si="5"/>
        <v>-3.4036355494214965E-3</v>
      </c>
    </row>
    <row r="41" spans="1:12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v>0</v>
      </c>
      <c r="F41">
        <v>1</v>
      </c>
      <c r="G41">
        <f t="shared" si="0"/>
        <v>1.5462508002777781E-4</v>
      </c>
      <c r="H41">
        <f t="shared" si="1"/>
        <v>8.335855924449767</v>
      </c>
      <c r="I41">
        <f t="shared" si="2"/>
        <v>8.5777171372130478</v>
      </c>
      <c r="J41">
        <f t="shared" si="3"/>
        <v>1.5837220332055525E-2</v>
      </c>
      <c r="K41">
        <f t="shared" si="4"/>
        <v>-3.4023869987221903E-3</v>
      </c>
      <c r="L41">
        <f t="shared" si="5"/>
        <v>-3.0075038705092705E-3</v>
      </c>
    </row>
    <row r="42" spans="1:12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v>0</v>
      </c>
      <c r="F42">
        <v>1</v>
      </c>
      <c r="G42">
        <f t="shared" si="0"/>
        <v>1.6040475801000004E-4</v>
      </c>
      <c r="H42">
        <f t="shared" si="1"/>
        <v>8.4342471371850678</v>
      </c>
      <c r="I42">
        <f t="shared" si="2"/>
        <v>8.5777171372130478</v>
      </c>
      <c r="J42">
        <f t="shared" si="3"/>
        <v>1.4618972614205099E-2</v>
      </c>
      <c r="K42">
        <f t="shared" si="4"/>
        <v>-1.9538726142050971E-3</v>
      </c>
      <c r="L42">
        <f t="shared" si="5"/>
        <v>-1.8170618973543705E-3</v>
      </c>
    </row>
    <row r="43" spans="1:12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v>0</v>
      </c>
      <c r="F43">
        <v>1</v>
      </c>
      <c r="G43">
        <f t="shared" si="0"/>
        <v>1.7715521266777775E-4</v>
      </c>
      <c r="H43">
        <f t="shared" si="1"/>
        <v>8.5580180581617782</v>
      </c>
      <c r="I43">
        <f t="shared" si="2"/>
        <v>8.5777171372130478</v>
      </c>
      <c r="J43">
        <f t="shared" si="3"/>
        <v>1.3574760284619021E-2</v>
      </c>
      <c r="K43">
        <f t="shared" si="4"/>
        <v>-2.6479361795235523E-4</v>
      </c>
      <c r="L43">
        <f t="shared" si="5"/>
        <v>-2.6219408553643085E-4</v>
      </c>
    </row>
    <row r="44" spans="1:12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v>0</v>
      </c>
      <c r="F44">
        <v>1</v>
      </c>
      <c r="G44">
        <f t="shared" si="0"/>
        <v>1.2843537793777782E-4</v>
      </c>
      <c r="H44">
        <f t="shared" si="1"/>
        <v>8.4662107428350684</v>
      </c>
      <c r="I44">
        <f t="shared" si="2"/>
        <v>8.5777171372130478</v>
      </c>
      <c r="J44">
        <f t="shared" si="3"/>
        <v>1.2669776265644417E-2</v>
      </c>
      <c r="K44">
        <f t="shared" si="4"/>
        <v>-1.336842932311082E-3</v>
      </c>
      <c r="L44">
        <f t="shared" si="5"/>
        <v>-1.2636945337260166E-3</v>
      </c>
    </row>
    <row r="45" spans="1:12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v>0</v>
      </c>
      <c r="F45">
        <v>1</v>
      </c>
      <c r="G45">
        <f t="shared" si="0"/>
        <v>1.5457451584000002E-4</v>
      </c>
      <c r="H45">
        <f t="shared" si="1"/>
        <v>8.6233744643843515</v>
      </c>
      <c r="I45">
        <f t="shared" si="2"/>
        <v>8.5777171372130478</v>
      </c>
      <c r="J45">
        <f t="shared" si="3"/>
        <v>1.1877915249041641E-2</v>
      </c>
      <c r="K45">
        <f t="shared" si="4"/>
        <v>5.5488475095836001E-4</v>
      </c>
      <c r="L45">
        <f t="shared" si="5"/>
        <v>5.6764841725538424E-4</v>
      </c>
    </row>
    <row r="46" spans="1:12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v>0</v>
      </c>
      <c r="F46">
        <v>1</v>
      </c>
      <c r="G46">
        <f t="shared" si="0"/>
        <v>1.8740332288444441E-4</v>
      </c>
      <c r="H46">
        <f t="shared" si="1"/>
        <v>8.7802924951586689</v>
      </c>
      <c r="I46">
        <f t="shared" si="2"/>
        <v>8.5777171372130478</v>
      </c>
      <c r="J46">
        <f t="shared" si="3"/>
        <v>1.1179214352039193E-2</v>
      </c>
      <c r="K46">
        <f t="shared" si="4"/>
        <v>2.5103189812941389E-3</v>
      </c>
      <c r="L46">
        <f t="shared" si="5"/>
        <v>2.7731621151085113E-3</v>
      </c>
    </row>
    <row r="47" spans="1:12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v>0</v>
      </c>
      <c r="F47">
        <v>1</v>
      </c>
      <c r="G47">
        <f t="shared" si="0"/>
        <v>1.9864647363999999E-4</v>
      </c>
      <c r="H47">
        <f t="shared" si="1"/>
        <v>8.8665827236612635</v>
      </c>
      <c r="I47">
        <f t="shared" si="2"/>
        <v>8.5777171372130478</v>
      </c>
      <c r="J47">
        <f t="shared" si="3"/>
        <v>1.0558146888037016E-2</v>
      </c>
      <c r="K47">
        <f t="shared" si="4"/>
        <v>3.5360531119629831E-3</v>
      </c>
      <c r="L47">
        <f t="shared" si="5"/>
        <v>4.0713293485184418E-3</v>
      </c>
    </row>
    <row r="48" spans="1:12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v>0</v>
      </c>
      <c r="F48">
        <v>1</v>
      </c>
      <c r="G48">
        <f t="shared" si="0"/>
        <v>1.6624835927111118E-4</v>
      </c>
      <c r="H48">
        <f t="shared" si="1"/>
        <v>8.8316279849124033</v>
      </c>
      <c r="I48">
        <f t="shared" si="2"/>
        <v>8.5777171372130478</v>
      </c>
      <c r="J48">
        <f t="shared" si="3"/>
        <v>1.0002454946561384E-2</v>
      </c>
      <c r="K48">
        <f t="shared" si="4"/>
        <v>2.8912783867719519E-3</v>
      </c>
      <c r="L48">
        <f t="shared" si="5"/>
        <v>3.2738587606761034E-3</v>
      </c>
    </row>
    <row r="49" spans="1:12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v>0</v>
      </c>
      <c r="F49">
        <v>1</v>
      </c>
      <c r="G49">
        <f t="shared" si="0"/>
        <v>1.5349310258777775E-4</v>
      </c>
      <c r="H49">
        <f t="shared" si="1"/>
        <v>8.8430076899473455</v>
      </c>
      <c r="I49">
        <f t="shared" si="2"/>
        <v>8.5777171372130478</v>
      </c>
      <c r="J49">
        <f t="shared" si="3"/>
        <v>9.5023321992333144E-3</v>
      </c>
      <c r="K49">
        <f t="shared" si="4"/>
        <v>2.8869011341000183E-3</v>
      </c>
      <c r="L49">
        <f t="shared" si="5"/>
        <v>3.2867465589541851E-3</v>
      </c>
    </row>
    <row r="50" spans="1:12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v>0</v>
      </c>
      <c r="F50">
        <v>1</v>
      </c>
      <c r="G50">
        <f t="shared" si="0"/>
        <v>1.0928820681000005E-4</v>
      </c>
      <c r="H50">
        <f t="shared" si="1"/>
        <v>8.7219642842101788</v>
      </c>
      <c r="I50">
        <f t="shared" si="2"/>
        <v>8.5777171372130478</v>
      </c>
      <c r="J50">
        <f t="shared" si="3"/>
        <v>9.0498401897460123E-3</v>
      </c>
      <c r="K50">
        <f t="shared" si="4"/>
        <v>1.4042598102539904E-3</v>
      </c>
      <c r="L50">
        <f t="shared" si="5"/>
        <v>1.5079740994227069E-3</v>
      </c>
    </row>
    <row r="51" spans="1:12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v>0</v>
      </c>
      <c r="F51">
        <v>1</v>
      </c>
      <c r="G51">
        <f t="shared" si="0"/>
        <v>1.0431353956000002E-4</v>
      </c>
      <c r="H51">
        <f t="shared" si="1"/>
        <v>8.7451906374817412</v>
      </c>
      <c r="I51">
        <f t="shared" si="2"/>
        <v>8.5777171372130478</v>
      </c>
      <c r="J51">
        <f t="shared" si="3"/>
        <v>8.6384838174848322E-3</v>
      </c>
      <c r="K51">
        <f t="shared" si="4"/>
        <v>1.5749161825151688E-3</v>
      </c>
      <c r="L51">
        <f t="shared" si="5"/>
        <v>1.7104738476442728E-3</v>
      </c>
    </row>
    <row r="52" spans="1:12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v>0</v>
      </c>
      <c r="F52">
        <v>1</v>
      </c>
      <c r="G52">
        <f t="shared" si="0"/>
        <v>1.7719691968444445E-4</v>
      </c>
      <c r="H52">
        <f t="shared" si="1"/>
        <v>9.0545726438290846</v>
      </c>
      <c r="I52">
        <f t="shared" si="2"/>
        <v>8.5777171372130478</v>
      </c>
      <c r="J52">
        <f t="shared" si="3"/>
        <v>8.2628975645507082E-3</v>
      </c>
      <c r="K52">
        <f t="shared" si="4"/>
        <v>5.0486357687826253E-3</v>
      </c>
      <c r="L52">
        <f t="shared" si="5"/>
        <v>6.3476779715029262E-3</v>
      </c>
    </row>
    <row r="53" spans="1:12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v>0</v>
      </c>
      <c r="F53">
        <v>1</v>
      </c>
      <c r="G53">
        <f t="shared" si="0"/>
        <v>1.2682813923999993E-4</v>
      </c>
      <c r="H53">
        <f t="shared" si="1"/>
        <v>8.9299178987129668</v>
      </c>
      <c r="I53">
        <f t="shared" si="2"/>
        <v>8.5777171372130478</v>
      </c>
      <c r="J53">
        <f t="shared" si="3"/>
        <v>7.9186101660277623E-3</v>
      </c>
      <c r="K53">
        <f t="shared" si="4"/>
        <v>3.3431898339722349E-3</v>
      </c>
      <c r="L53">
        <f t="shared" si="5"/>
        <v>3.9664145358597868E-3</v>
      </c>
    </row>
    <row r="54" spans="1:12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v>0</v>
      </c>
      <c r="F54">
        <v>1</v>
      </c>
      <c r="G54">
        <f t="shared" si="0"/>
        <v>2.6496715265546936E-2</v>
      </c>
      <c r="H54">
        <f t="shared" si="1"/>
        <v>8.4100905178306835</v>
      </c>
      <c r="I54">
        <f t="shared" si="2"/>
        <v>8.5777171372130478</v>
      </c>
      <c r="J54">
        <f t="shared" si="3"/>
        <v>0.19248431028755431</v>
      </c>
      <c r="K54">
        <f t="shared" si="4"/>
        <v>-2.9706193620887666E-2</v>
      </c>
      <c r="L54">
        <f t="shared" si="5"/>
        <v>-2.7285945406261426E-2</v>
      </c>
    </row>
    <row r="55" spans="1:12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v>0</v>
      </c>
      <c r="F55">
        <v>1</v>
      </c>
      <c r="G55">
        <f t="shared" si="0"/>
        <v>2.2116758482085067E-2</v>
      </c>
      <c r="H55">
        <f t="shared" si="1"/>
        <v>8.5428914943691829</v>
      </c>
      <c r="I55">
        <f t="shared" si="2"/>
        <v>8.5777171372130478</v>
      </c>
      <c r="J55">
        <f t="shared" si="3"/>
        <v>0.15398744823004346</v>
      </c>
      <c r="K55">
        <f t="shared" si="4"/>
        <v>-5.2704065633767949E-3</v>
      </c>
      <c r="L55">
        <f t="shared" si="5"/>
        <v>-5.1791665778795097E-3</v>
      </c>
    </row>
    <row r="56" spans="1:12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v>0</v>
      </c>
      <c r="F56">
        <v>1</v>
      </c>
      <c r="G56">
        <f t="shared" si="0"/>
        <v>1.6849011350666736E-2</v>
      </c>
      <c r="H56">
        <f t="shared" si="1"/>
        <v>8.5891912301689111</v>
      </c>
      <c r="I56">
        <f t="shared" si="2"/>
        <v>8.5777171372130478</v>
      </c>
      <c r="J56">
        <f t="shared" si="3"/>
        <v>0.12832287352503621</v>
      </c>
      <c r="K56">
        <f t="shared" si="4"/>
        <v>1.4808681416304537E-3</v>
      </c>
      <c r="L56">
        <f t="shared" si="5"/>
        <v>1.4893801979021883E-3</v>
      </c>
    </row>
    <row r="57" spans="1:12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v>0</v>
      </c>
      <c r="F57">
        <v>1</v>
      </c>
      <c r="G57">
        <f t="shared" si="0"/>
        <v>1.4211942031822503E-2</v>
      </c>
      <c r="H57">
        <f t="shared" si="1"/>
        <v>8.6582372188987957</v>
      </c>
      <c r="I57">
        <f t="shared" si="2"/>
        <v>8.5777171372130478</v>
      </c>
      <c r="J57">
        <f t="shared" si="3"/>
        <v>0.10999103445003104</v>
      </c>
      <c r="K57">
        <f t="shared" si="4"/>
        <v>9.2228155499689685E-3</v>
      </c>
      <c r="L57">
        <f t="shared" si="5"/>
        <v>9.5991089400724941E-3</v>
      </c>
    </row>
    <row r="58" spans="1:12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v>0</v>
      </c>
      <c r="F58">
        <v>1</v>
      </c>
      <c r="G58">
        <f t="shared" si="0"/>
        <v>1.1458642729502498E-2</v>
      </c>
      <c r="H58">
        <f t="shared" si="1"/>
        <v>8.6840994462584398</v>
      </c>
      <c r="I58">
        <f t="shared" si="2"/>
        <v>8.5777171372130478</v>
      </c>
      <c r="J58">
        <f t="shared" si="3"/>
        <v>9.6242155143777153E-2</v>
      </c>
      <c r="K58">
        <f t="shared" si="4"/>
        <v>1.0802894856222836E-2</v>
      </c>
      <c r="L58">
        <f t="shared" si="5"/>
        <v>1.138769959087943E-2</v>
      </c>
    </row>
    <row r="59" spans="1:12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v>0</v>
      </c>
      <c r="F59">
        <v>1</v>
      </c>
      <c r="G59">
        <f t="shared" si="0"/>
        <v>9.4094623723469419E-3</v>
      </c>
      <c r="H59">
        <f t="shared" si="1"/>
        <v>8.7033682566712383</v>
      </c>
      <c r="I59">
        <f t="shared" si="2"/>
        <v>8.5777171372130478</v>
      </c>
      <c r="J59">
        <f t="shared" si="3"/>
        <v>8.5548582350024147E-2</v>
      </c>
      <c r="K59">
        <f t="shared" si="4"/>
        <v>1.145380098330917E-2</v>
      </c>
      <c r="L59">
        <f t="shared" si="5"/>
        <v>1.2188458055945843E-2</v>
      </c>
    </row>
    <row r="60" spans="1:12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v>0</v>
      </c>
      <c r="F60">
        <v>1</v>
      </c>
      <c r="G60">
        <f t="shared" si="0"/>
        <v>7.2366284251406251E-3</v>
      </c>
      <c r="H60">
        <f t="shared" si="1"/>
        <v>8.6774485685700746</v>
      </c>
      <c r="I60">
        <f t="shared" si="2"/>
        <v>8.5777171372130478</v>
      </c>
      <c r="J60">
        <f t="shared" si="3"/>
        <v>7.6993724115021728E-2</v>
      </c>
      <c r="K60">
        <f t="shared" si="4"/>
        <v>8.0746508849782739E-3</v>
      </c>
      <c r="L60">
        <f t="shared" si="5"/>
        <v>8.4839908019663131E-3</v>
      </c>
    </row>
    <row r="61" spans="1:12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v>0</v>
      </c>
      <c r="F61">
        <v>1</v>
      </c>
      <c r="G61">
        <f t="shared" si="0"/>
        <v>5.1196159597250686E-3</v>
      </c>
      <c r="H61">
        <f t="shared" si="1"/>
        <v>8.5997207571621814</v>
      </c>
      <c r="I61">
        <f t="shared" si="2"/>
        <v>8.5777171372130478</v>
      </c>
      <c r="J61">
        <f t="shared" si="3"/>
        <v>6.9994294650019759E-2</v>
      </c>
      <c r="K61">
        <f t="shared" si="4"/>
        <v>1.5571970166469024E-3</v>
      </c>
      <c r="L61">
        <f t="shared" si="5"/>
        <v>1.5743918294269315E-3</v>
      </c>
    </row>
    <row r="62" spans="1:12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v>0</v>
      </c>
      <c r="F62">
        <v>1</v>
      </c>
      <c r="G62">
        <f t="shared" si="0"/>
        <v>4.0452737660844435E-3</v>
      </c>
      <c r="H62">
        <f t="shared" si="1"/>
        <v>8.5689670341358291</v>
      </c>
      <c r="I62">
        <f t="shared" si="2"/>
        <v>8.5777171372130478</v>
      </c>
      <c r="J62">
        <f t="shared" si="3"/>
        <v>6.4161436762518106E-2</v>
      </c>
      <c r="K62">
        <f t="shared" si="4"/>
        <v>-5.5897009585144375E-4</v>
      </c>
      <c r="L62">
        <f t="shared" si="5"/>
        <v>-5.5652813929870585E-4</v>
      </c>
    </row>
    <row r="63" spans="1:12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v>0</v>
      </c>
      <c r="F63">
        <v>1</v>
      </c>
      <c r="G63">
        <f t="shared" si="0"/>
        <v>2.8662344607006257E-3</v>
      </c>
      <c r="H63">
        <f t="shared" si="1"/>
        <v>8.4767346944900783</v>
      </c>
      <c r="I63">
        <f t="shared" si="2"/>
        <v>8.5777171372130478</v>
      </c>
      <c r="J63">
        <f t="shared" si="3"/>
        <v>5.9225941626939789E-2</v>
      </c>
      <c r="K63">
        <f t="shared" si="4"/>
        <v>-5.6887166269397813E-3</v>
      </c>
      <c r="L63">
        <f t="shared" si="5"/>
        <v>-5.4063197571092327E-3</v>
      </c>
    </row>
    <row r="64" spans="1:12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v>0</v>
      </c>
      <c r="F64">
        <v>1</v>
      </c>
      <c r="G64">
        <f t="shared" si="0"/>
        <v>2.7945346542784027E-3</v>
      </c>
      <c r="H64">
        <f t="shared" si="1"/>
        <v>8.5381759000618818</v>
      </c>
      <c r="I64">
        <f t="shared" si="2"/>
        <v>8.5777171372130478</v>
      </c>
      <c r="J64">
        <f t="shared" si="3"/>
        <v>5.4995517225015521E-2</v>
      </c>
      <c r="K64">
        <f t="shared" si="4"/>
        <v>-2.1321588916821885E-3</v>
      </c>
      <c r="L64">
        <f t="shared" si="5"/>
        <v>-2.0902825884654055E-3</v>
      </c>
    </row>
    <row r="65" spans="1:12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v>0</v>
      </c>
      <c r="F65">
        <v>1</v>
      </c>
      <c r="G65">
        <f t="shared" si="0"/>
        <v>2.4206424600006246E-3</v>
      </c>
      <c r="H65">
        <f t="shared" si="1"/>
        <v>8.5353524634171727</v>
      </c>
      <c r="I65">
        <f t="shared" si="2"/>
        <v>8.5777171372130478</v>
      </c>
      <c r="J65">
        <f t="shared" si="3"/>
        <v>5.1329149410014485E-2</v>
      </c>
      <c r="K65">
        <f t="shared" si="4"/>
        <v>-2.1291244100144907E-3</v>
      </c>
      <c r="L65">
        <f t="shared" si="5"/>
        <v>-2.0843430098739027E-3</v>
      </c>
    </row>
    <row r="66" spans="1:12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v>0</v>
      </c>
      <c r="F66">
        <v>1</v>
      </c>
      <c r="G66">
        <f t="shared" ref="G66:G129" si="6">D66^2</f>
        <v>2.2443361440806242E-3</v>
      </c>
      <c r="H66">
        <f t="shared" ref="H66:H129" si="7">LN(D66)-LN(A66)-LN(C66)-0.5*LN(B66)</f>
        <v>8.5620793790522978</v>
      </c>
      <c r="I66">
        <f t="shared" ref="I66:I129" si="8">E66*$O$2+F66*$O$3</f>
        <v>8.5777171372130478</v>
      </c>
      <c r="J66">
        <f t="shared" ref="J66:J129" si="9">EXP(E66*$O$2+F66*$O$3)*A66*C66*SQRT(B66)</f>
        <v>4.8121077571888576E-2</v>
      </c>
      <c r="K66">
        <f t="shared" ref="K66:K129" si="10">D66-J66</f>
        <v>-7.4665257188858553E-4</v>
      </c>
      <c r="L66">
        <f t="shared" si="5"/>
        <v>-7.4082980115459257E-4</v>
      </c>
    </row>
    <row r="67" spans="1:12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v>0</v>
      </c>
      <c r="F67">
        <v>1</v>
      </c>
      <c r="G67">
        <f t="shared" si="6"/>
        <v>2.370961990875625E-3</v>
      </c>
      <c r="H67">
        <f t="shared" si="7"/>
        <v>8.6501470022908435</v>
      </c>
      <c r="I67">
        <f t="shared" si="8"/>
        <v>8.5777171372130478</v>
      </c>
      <c r="J67">
        <f t="shared" si="9"/>
        <v>4.5290425950012779E-2</v>
      </c>
      <c r="K67">
        <f t="shared" si="10"/>
        <v>3.4020990499872214E-3</v>
      </c>
      <c r="L67">
        <f t="shared" ref="L67:L130" si="11">SQRT(G67)*(H67-I67)</f>
        <v>3.5267930160471938E-3</v>
      </c>
    </row>
    <row r="68" spans="1:12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v>0</v>
      </c>
      <c r="F68">
        <v>1</v>
      </c>
      <c r="G68">
        <f t="shared" si="6"/>
        <v>2.396137580961734E-3</v>
      </c>
      <c r="H68">
        <f t="shared" si="7"/>
        <v>8.7125865779275991</v>
      </c>
      <c r="I68">
        <f t="shared" si="8"/>
        <v>8.5777171372130478</v>
      </c>
      <c r="J68">
        <f t="shared" si="9"/>
        <v>4.2774291175012073E-2</v>
      </c>
      <c r="K68">
        <f t="shared" si="10"/>
        <v>6.1760671583212384E-3</v>
      </c>
      <c r="L68">
        <f t="shared" si="11"/>
        <v>6.6019074511935345E-3</v>
      </c>
    </row>
    <row r="69" spans="1:12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v>0</v>
      </c>
      <c r="F69">
        <v>1</v>
      </c>
      <c r="G69">
        <f t="shared" si="6"/>
        <v>1.6337043184617356E-3</v>
      </c>
      <c r="H69">
        <f t="shared" si="7"/>
        <v>8.5751497615490528</v>
      </c>
      <c r="I69">
        <f t="shared" si="8"/>
        <v>8.5777171372130478</v>
      </c>
      <c r="J69">
        <f t="shared" si="9"/>
        <v>4.0523012692116694E-2</v>
      </c>
      <c r="K69">
        <f t="shared" si="10"/>
        <v>-1.0390435878336601E-4</v>
      </c>
      <c r="L69">
        <f t="shared" si="11"/>
        <v>-1.0377103509537784E-4</v>
      </c>
    </row>
    <row r="70" spans="1:12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v>0</v>
      </c>
      <c r="F70">
        <v>1</v>
      </c>
      <c r="G70">
        <f t="shared" si="6"/>
        <v>1.216484766120069E-3</v>
      </c>
      <c r="H70">
        <f t="shared" si="7"/>
        <v>8.479000723957002</v>
      </c>
      <c r="I70">
        <f t="shared" si="8"/>
        <v>8.5777171372130478</v>
      </c>
      <c r="J70">
        <f t="shared" si="9"/>
        <v>3.8496862057510864E-2</v>
      </c>
      <c r="K70">
        <f t="shared" si="10"/>
        <v>-3.6187203908442031E-3</v>
      </c>
      <c r="L70">
        <f t="shared" si="11"/>
        <v>-3.4430450463695779E-3</v>
      </c>
    </row>
    <row r="71" spans="1:12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v>0</v>
      </c>
      <c r="F71">
        <v>1</v>
      </c>
      <c r="G71">
        <f t="shared" si="6"/>
        <v>1.9251443271511106E-3</v>
      </c>
      <c r="H71">
        <f t="shared" si="7"/>
        <v>8.7573086779375835</v>
      </c>
      <c r="I71">
        <f t="shared" si="8"/>
        <v>8.5777171372130478</v>
      </c>
      <c r="J71">
        <f t="shared" si="9"/>
        <v>3.666367815001035E-2</v>
      </c>
      <c r="K71">
        <f t="shared" si="10"/>
        <v>7.2127885166563127E-3</v>
      </c>
      <c r="L71">
        <f t="shared" si="11"/>
        <v>7.8798422502153968E-3</v>
      </c>
    </row>
    <row r="72" spans="1:12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v>0</v>
      </c>
      <c r="F72">
        <v>1</v>
      </c>
      <c r="G72">
        <f t="shared" si="6"/>
        <v>1.4167382335069443E-3</v>
      </c>
      <c r="H72">
        <f t="shared" si="7"/>
        <v>8.6505068289170559</v>
      </c>
      <c r="I72">
        <f t="shared" si="8"/>
        <v>8.5777171372130478</v>
      </c>
      <c r="J72">
        <f t="shared" si="9"/>
        <v>3.4997147325009879E-2</v>
      </c>
      <c r="K72">
        <f t="shared" si="10"/>
        <v>2.642436008323451E-3</v>
      </c>
      <c r="L72">
        <f t="shared" si="11"/>
        <v>2.7397736667006535E-3</v>
      </c>
    </row>
    <row r="73" spans="1:12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v>0</v>
      </c>
      <c r="F73">
        <v>1</v>
      </c>
      <c r="G73">
        <f t="shared" si="6"/>
        <v>1.7394196303224998E-3</v>
      </c>
      <c r="H73">
        <f t="shared" si="7"/>
        <v>8.7975557420049668</v>
      </c>
      <c r="I73">
        <f t="shared" si="8"/>
        <v>8.5777171372130478</v>
      </c>
      <c r="J73">
        <f t="shared" si="9"/>
        <v>3.3475532223922494E-2</v>
      </c>
      <c r="K73">
        <f t="shared" si="10"/>
        <v>8.2308177760775023E-3</v>
      </c>
      <c r="L73">
        <f t="shared" si="11"/>
        <v>9.1686657949634487E-3</v>
      </c>
    </row>
    <row r="74" spans="1:12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v>0</v>
      </c>
      <c r="F74">
        <v>1</v>
      </c>
      <c r="G74">
        <f t="shared" si="6"/>
        <v>1.6643707308899992E-3</v>
      </c>
      <c r="H74">
        <f t="shared" si="7"/>
        <v>8.8180631568207151</v>
      </c>
      <c r="I74">
        <f t="shared" si="8"/>
        <v>8.5777171372130478</v>
      </c>
      <c r="J74">
        <f t="shared" si="9"/>
        <v>3.2080718381259053E-2</v>
      </c>
      <c r="K74">
        <f t="shared" si="10"/>
        <v>8.7159816187409381E-3</v>
      </c>
      <c r="L74">
        <f t="shared" si="11"/>
        <v>9.8053244581281142E-3</v>
      </c>
    </row>
    <row r="75" spans="1:12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v>0</v>
      </c>
      <c r="F75">
        <v>1</v>
      </c>
      <c r="G75">
        <f t="shared" si="6"/>
        <v>0.10499058050625003</v>
      </c>
      <c r="H75">
        <f t="shared" si="7"/>
        <v>8.2068280897854287</v>
      </c>
      <c r="I75">
        <f t="shared" si="8"/>
        <v>8.5777171372130478</v>
      </c>
      <c r="J75">
        <f t="shared" si="9"/>
        <v>0.46951582551772147</v>
      </c>
      <c r="K75">
        <f t="shared" si="10"/>
        <v>-0.14549332551772143</v>
      </c>
      <c r="L75">
        <f t="shared" si="11"/>
        <v>-0.12017639637011576</v>
      </c>
    </row>
    <row r="76" spans="1:12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v>0</v>
      </c>
      <c r="F76">
        <v>1</v>
      </c>
      <c r="G76">
        <f t="shared" si="6"/>
        <v>9.7110556125444419E-2</v>
      </c>
      <c r="H76">
        <f t="shared" si="7"/>
        <v>8.3909613644388905</v>
      </c>
      <c r="I76">
        <f t="shared" si="8"/>
        <v>8.5777171372130478</v>
      </c>
      <c r="J76">
        <f t="shared" si="9"/>
        <v>0.37561266041417718</v>
      </c>
      <c r="K76">
        <f t="shared" si="10"/>
        <v>-6.3986993747510545E-2</v>
      </c>
      <c r="L76">
        <f t="shared" si="11"/>
        <v>-5.8197892194595292E-2</v>
      </c>
    </row>
    <row r="77" spans="1:12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v>0</v>
      </c>
      <c r="F77">
        <v>1</v>
      </c>
      <c r="G77">
        <f t="shared" si="6"/>
        <v>8.4994502623361098E-2</v>
      </c>
      <c r="H77">
        <f t="shared" si="7"/>
        <v>8.5066511692487996</v>
      </c>
      <c r="I77">
        <f t="shared" si="8"/>
        <v>8.5777171372130478</v>
      </c>
      <c r="J77">
        <f t="shared" si="9"/>
        <v>0.31301055034514763</v>
      </c>
      <c r="K77">
        <f t="shared" si="10"/>
        <v>-2.1472383678480977E-2</v>
      </c>
      <c r="L77">
        <f t="shared" si="11"/>
        <v>-2.0718442012688999E-2</v>
      </c>
    </row>
    <row r="78" spans="1:12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v>0</v>
      </c>
      <c r="F78">
        <v>1</v>
      </c>
      <c r="G78">
        <f t="shared" si="6"/>
        <v>6.1172994558062493E-2</v>
      </c>
      <c r="H78">
        <f t="shared" si="7"/>
        <v>8.4963614727567602</v>
      </c>
      <c r="I78">
        <f t="shared" si="8"/>
        <v>8.5777171372130478</v>
      </c>
      <c r="J78">
        <f t="shared" si="9"/>
        <v>0.26829475743869796</v>
      </c>
      <c r="K78">
        <f t="shared" si="10"/>
        <v>-2.0963007438697973E-2</v>
      </c>
      <c r="L78">
        <f t="shared" si="11"/>
        <v>-2.0121838862386412E-2</v>
      </c>
    </row>
    <row r="79" spans="1:12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v>0</v>
      </c>
      <c r="F79">
        <v>1</v>
      </c>
      <c r="G79">
        <f t="shared" si="6"/>
        <v>5.1867405450694445E-2</v>
      </c>
      <c r="H79">
        <f t="shared" si="7"/>
        <v>8.547385235452186</v>
      </c>
      <c r="I79">
        <f t="shared" si="8"/>
        <v>8.5777171372130478</v>
      </c>
      <c r="J79">
        <f t="shared" si="9"/>
        <v>0.23475791275886074</v>
      </c>
      <c r="K79">
        <f t="shared" si="10"/>
        <v>-7.0137460921940731E-3</v>
      </c>
      <c r="L79">
        <f t="shared" si="11"/>
        <v>-6.9079136899426853E-3</v>
      </c>
    </row>
    <row r="80" spans="1:12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v>0</v>
      </c>
      <c r="F80">
        <v>1</v>
      </c>
      <c r="G80">
        <f t="shared" si="6"/>
        <v>4.5987337103340263E-2</v>
      </c>
      <c r="H80">
        <f t="shared" si="7"/>
        <v>8.6050060267823731</v>
      </c>
      <c r="I80">
        <f t="shared" si="8"/>
        <v>8.5777171372130478</v>
      </c>
      <c r="J80">
        <f t="shared" si="9"/>
        <v>0.2086737002300984</v>
      </c>
      <c r="K80">
        <f t="shared" si="10"/>
        <v>5.7728831032348993E-3</v>
      </c>
      <c r="L80">
        <f t="shared" si="11"/>
        <v>5.8520091311024458E-3</v>
      </c>
    </row>
    <row r="81" spans="1:12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v>0</v>
      </c>
      <c r="F81">
        <v>1</v>
      </c>
      <c r="G81">
        <f t="shared" si="6"/>
        <v>4.2458594340027772E-2</v>
      </c>
      <c r="H81">
        <f t="shared" si="7"/>
        <v>8.6704481784333787</v>
      </c>
      <c r="I81">
        <f t="shared" si="8"/>
        <v>8.5777171372130478</v>
      </c>
      <c r="J81">
        <f t="shared" si="9"/>
        <v>0.18780633020708859</v>
      </c>
      <c r="K81">
        <f t="shared" si="10"/>
        <v>1.8248503126244736E-2</v>
      </c>
      <c r="L81">
        <f t="shared" si="11"/>
        <v>1.910767924348173E-2</v>
      </c>
    </row>
    <row r="82" spans="1:12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v>0</v>
      </c>
      <c r="F82">
        <v>1</v>
      </c>
      <c r="G82">
        <f t="shared" si="6"/>
        <v>4.0422141265006928E-2</v>
      </c>
      <c r="H82">
        <f t="shared" si="7"/>
        <v>8.7411825261073428</v>
      </c>
      <c r="I82">
        <f t="shared" si="8"/>
        <v>8.5777171372130478</v>
      </c>
      <c r="J82">
        <f t="shared" si="9"/>
        <v>0.17073302746098962</v>
      </c>
      <c r="K82">
        <f t="shared" si="10"/>
        <v>3.0319555872343668E-2</v>
      </c>
      <c r="L82">
        <f t="shared" si="11"/>
        <v>3.2865138722785972E-2</v>
      </c>
    </row>
    <row r="83" spans="1:12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v>0</v>
      </c>
      <c r="F83">
        <v>1</v>
      </c>
      <c r="G83">
        <f t="shared" si="6"/>
        <v>3.697509156917362E-2</v>
      </c>
      <c r="H83">
        <f t="shared" si="7"/>
        <v>8.7836273026738105</v>
      </c>
      <c r="I83">
        <f t="shared" si="8"/>
        <v>8.5777171372130478</v>
      </c>
      <c r="J83">
        <f t="shared" si="9"/>
        <v>0.15650527517257382</v>
      </c>
      <c r="K83">
        <f t="shared" si="10"/>
        <v>3.5783808160759545E-2</v>
      </c>
      <c r="L83">
        <f t="shared" si="11"/>
        <v>3.959427696546506E-2</v>
      </c>
    </row>
    <row r="84" spans="1:12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v>0</v>
      </c>
      <c r="F84">
        <v>1</v>
      </c>
      <c r="G84">
        <f t="shared" si="6"/>
        <v>2.8082581592006935E-2</v>
      </c>
      <c r="H84">
        <f t="shared" si="7"/>
        <v>8.7261225237769953</v>
      </c>
      <c r="I84">
        <f t="shared" si="8"/>
        <v>8.5777171372130478</v>
      </c>
      <c r="J84">
        <f t="shared" si="9"/>
        <v>0.14446640785160658</v>
      </c>
      <c r="K84">
        <f t="shared" si="10"/>
        <v>2.3112175481726727E-2</v>
      </c>
      <c r="L84">
        <f t="shared" si="11"/>
        <v>2.4869564439422006E-2</v>
      </c>
    </row>
    <row r="85" spans="1:12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v>0</v>
      </c>
      <c r="F85">
        <v>1</v>
      </c>
      <c r="G85">
        <f t="shared" si="6"/>
        <v>2.7330289101562495E-2</v>
      </c>
      <c r="H85">
        <f t="shared" si="7"/>
        <v>8.7866535289764869</v>
      </c>
      <c r="I85">
        <f t="shared" si="8"/>
        <v>8.5777171372130478</v>
      </c>
      <c r="J85">
        <f t="shared" si="9"/>
        <v>0.13414737871934898</v>
      </c>
      <c r="K85">
        <f t="shared" si="10"/>
        <v>3.1171371280651006E-2</v>
      </c>
      <c r="L85">
        <f t="shared" si="11"/>
        <v>3.4541103115842034E-2</v>
      </c>
    </row>
    <row r="86" spans="1:12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v>0</v>
      </c>
      <c r="F86">
        <v>1</v>
      </c>
      <c r="G86">
        <f t="shared" si="6"/>
        <v>2.6336908082250008E-2</v>
      </c>
      <c r="H86">
        <f t="shared" si="7"/>
        <v>8.8371342637054866</v>
      </c>
      <c r="I86">
        <f t="shared" si="8"/>
        <v>8.5777171372130478</v>
      </c>
      <c r="J86">
        <f t="shared" si="9"/>
        <v>0.12520422013805904</v>
      </c>
      <c r="K86">
        <f t="shared" si="10"/>
        <v>3.7082279861940987E-2</v>
      </c>
      <c r="L86">
        <f t="shared" si="11"/>
        <v>4.2099897498515171E-2</v>
      </c>
    </row>
    <row r="87" spans="1:12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v>0</v>
      </c>
      <c r="F87">
        <v>1</v>
      </c>
      <c r="G87">
        <f t="shared" si="6"/>
        <v>2.7927423224999994E-2</v>
      </c>
      <c r="H87">
        <f t="shared" si="7"/>
        <v>8.9309916912590879</v>
      </c>
      <c r="I87">
        <f t="shared" si="8"/>
        <v>8.5777171372130478</v>
      </c>
      <c r="J87">
        <f t="shared" si="9"/>
        <v>0.11737895637943037</v>
      </c>
      <c r="K87">
        <f t="shared" si="10"/>
        <v>4.9736043620569617E-2</v>
      </c>
      <c r="L87">
        <f t="shared" si="11"/>
        <v>5.9037477099403976E-2</v>
      </c>
    </row>
    <row r="88" spans="1:12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v>0</v>
      </c>
      <c r="F88">
        <v>1</v>
      </c>
      <c r="G88">
        <f t="shared" si="6"/>
        <v>2.8938517825562497E-2</v>
      </c>
      <c r="H88">
        <f t="shared" si="7"/>
        <v>9.009398506619938</v>
      </c>
      <c r="I88">
        <f t="shared" si="8"/>
        <v>8.5777171372130478</v>
      </c>
      <c r="J88">
        <f t="shared" si="9"/>
        <v>0.11047431188652269</v>
      </c>
      <c r="K88">
        <f t="shared" si="10"/>
        <v>5.9638938113477299E-2</v>
      </c>
      <c r="L88">
        <f t="shared" si="11"/>
        <v>7.3434720714256663E-2</v>
      </c>
    </row>
    <row r="89" spans="1:12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v>0</v>
      </c>
      <c r="F89">
        <v>1</v>
      </c>
      <c r="G89">
        <f t="shared" si="6"/>
        <v>2.5653307722250007E-2</v>
      </c>
      <c r="H89">
        <f t="shared" si="7"/>
        <v>9.0063064278950531</v>
      </c>
      <c r="I89">
        <f t="shared" si="8"/>
        <v>8.5777171372130478</v>
      </c>
      <c r="J89">
        <f t="shared" si="9"/>
        <v>0.1043368501150492</v>
      </c>
      <c r="K89">
        <f t="shared" si="10"/>
        <v>5.5829649884950816E-2</v>
      </c>
      <c r="L89">
        <f t="shared" si="11"/>
        <v>6.8645646626019394E-2</v>
      </c>
    </row>
    <row r="90" spans="1:12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v>0</v>
      </c>
      <c r="F90">
        <v>1</v>
      </c>
      <c r="G90">
        <f t="shared" si="6"/>
        <v>2.7710623969173596E-2</v>
      </c>
      <c r="H90">
        <f t="shared" si="7"/>
        <v>9.0989453277249908</v>
      </c>
      <c r="I90">
        <f t="shared" si="8"/>
        <v>8.5777171372130478</v>
      </c>
      <c r="J90">
        <f t="shared" si="9"/>
        <v>9.884543695109925E-2</v>
      </c>
      <c r="K90">
        <f t="shared" si="10"/>
        <v>6.7619646382234042E-2</v>
      </c>
      <c r="L90">
        <f t="shared" si="11"/>
        <v>8.6766294169253091E-2</v>
      </c>
    </row>
    <row r="91" spans="1:12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v>0</v>
      </c>
      <c r="F91">
        <v>1</v>
      </c>
      <c r="G91">
        <f t="shared" si="6"/>
        <v>2.5573979948444441E-2</v>
      </c>
      <c r="H91">
        <f t="shared" si="7"/>
        <v>9.1101183970492112</v>
      </c>
      <c r="I91">
        <f t="shared" si="8"/>
        <v>8.5777171372130478</v>
      </c>
      <c r="J91">
        <f t="shared" si="9"/>
        <v>9.3903165103544295E-2</v>
      </c>
      <c r="K91">
        <f t="shared" si="10"/>
        <v>6.6015501563122359E-2</v>
      </c>
      <c r="L91">
        <f t="shared" si="11"/>
        <v>8.5140899604652792E-2</v>
      </c>
    </row>
    <row r="92" spans="1:12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v>0</v>
      </c>
      <c r="F92">
        <v>1</v>
      </c>
      <c r="G92">
        <f t="shared" si="6"/>
        <v>2.5030720520999996E-2</v>
      </c>
      <c r="H92">
        <f t="shared" si="7"/>
        <v>9.1481727937173147</v>
      </c>
      <c r="I92">
        <f t="shared" si="8"/>
        <v>8.5777171372130478</v>
      </c>
      <c r="J92">
        <f t="shared" si="9"/>
        <v>8.9431585812899325E-2</v>
      </c>
      <c r="K92">
        <f t="shared" si="10"/>
        <v>6.8779414187100665E-2</v>
      </c>
      <c r="L92">
        <f t="shared" si="11"/>
        <v>9.0252359871196564E-2</v>
      </c>
    </row>
    <row r="93" spans="1:12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v>0</v>
      </c>
      <c r="F93">
        <v>1</v>
      </c>
      <c r="G93">
        <f t="shared" si="6"/>
        <v>2.3887041952111124E-2</v>
      </c>
      <c r="H93">
        <f t="shared" si="7"/>
        <v>9.1713089307743179</v>
      </c>
      <c r="I93">
        <f t="shared" si="8"/>
        <v>8.5777171372130478</v>
      </c>
      <c r="J93">
        <f t="shared" si="9"/>
        <v>8.5366513730494809E-2</v>
      </c>
      <c r="K93">
        <f t="shared" si="10"/>
        <v>6.9187819602838568E-2</v>
      </c>
      <c r="L93">
        <f t="shared" si="11"/>
        <v>9.174218392599974E-2</v>
      </c>
    </row>
    <row r="94" spans="1:12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v>0</v>
      </c>
      <c r="F94">
        <v>1</v>
      </c>
      <c r="G94">
        <f t="shared" si="6"/>
        <v>2.2727622796694439E-2</v>
      </c>
      <c r="H94">
        <f t="shared" si="7"/>
        <v>9.1908831502600385</v>
      </c>
      <c r="I94">
        <f t="shared" si="8"/>
        <v>8.5777171372130478</v>
      </c>
      <c r="J94">
        <f t="shared" si="9"/>
        <v>8.1654926176995032E-2</v>
      </c>
      <c r="K94">
        <f t="shared" si="10"/>
        <v>6.910190715633828E-2</v>
      </c>
      <c r="L94">
        <f t="shared" si="11"/>
        <v>9.2438966434589653E-2</v>
      </c>
    </row>
    <row r="95" spans="1:12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v>0</v>
      </c>
      <c r="F95">
        <v>1</v>
      </c>
      <c r="G95">
        <f t="shared" si="6"/>
        <v>2.0379418292250002E-2</v>
      </c>
      <c r="H95">
        <f t="shared" si="7"/>
        <v>9.1789149828379486</v>
      </c>
      <c r="I95">
        <f t="shared" si="8"/>
        <v>8.5777171372130478</v>
      </c>
      <c r="J95">
        <f t="shared" si="9"/>
        <v>7.8252637586286908E-2</v>
      </c>
      <c r="K95">
        <f t="shared" si="10"/>
        <v>6.4503862413713101E-2</v>
      </c>
      <c r="L95">
        <f t="shared" si="11"/>
        <v>8.5824900248951147E-2</v>
      </c>
    </row>
    <row r="96" spans="1:12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v>0</v>
      </c>
      <c r="F96">
        <v>1</v>
      </c>
      <c r="G96">
        <f t="shared" si="6"/>
        <v>0.3133329741996842</v>
      </c>
      <c r="H96">
        <f t="shared" si="7"/>
        <v>7.9123454001098761</v>
      </c>
      <c r="I96">
        <f t="shared" si="8"/>
        <v>8.5777171372130478</v>
      </c>
      <c r="J96">
        <f t="shared" si="9"/>
        <v>1.0888556886107614</v>
      </c>
      <c r="K96">
        <f t="shared" si="10"/>
        <v>-0.52909415527742831</v>
      </c>
      <c r="L96">
        <f t="shared" si="11"/>
        <v>-0.37244950379753483</v>
      </c>
    </row>
    <row r="97" spans="1:12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v>0</v>
      </c>
      <c r="F97">
        <v>1</v>
      </c>
      <c r="G97">
        <f t="shared" si="6"/>
        <v>0.2979900147133136</v>
      </c>
      <c r="H97">
        <f t="shared" si="7"/>
        <v>8.1103857203473382</v>
      </c>
      <c r="I97">
        <f t="shared" si="8"/>
        <v>8.5777171372130478</v>
      </c>
      <c r="J97">
        <f t="shared" si="9"/>
        <v>0.87108455088860925</v>
      </c>
      <c r="K97">
        <f t="shared" si="10"/>
        <v>-0.3251999342219426</v>
      </c>
      <c r="L97">
        <f t="shared" si="11"/>
        <v>-0.25510903135202811</v>
      </c>
    </row>
    <row r="98" spans="1:12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v>0</v>
      </c>
      <c r="F98">
        <v>1</v>
      </c>
      <c r="G98">
        <f t="shared" si="6"/>
        <v>0.25992170056669445</v>
      </c>
      <c r="H98">
        <f t="shared" si="7"/>
        <v>8.2243675050028582</v>
      </c>
      <c r="I98">
        <f t="shared" si="8"/>
        <v>8.5777171372130478</v>
      </c>
      <c r="J98">
        <f t="shared" si="9"/>
        <v>0.72590379240717429</v>
      </c>
      <c r="K98">
        <f t="shared" si="10"/>
        <v>-0.21607862574050762</v>
      </c>
      <c r="L98">
        <f t="shared" si="11"/>
        <v>-0.18014653513316531</v>
      </c>
    </row>
    <row r="99" spans="1:12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v>0</v>
      </c>
      <c r="F99">
        <v>1</v>
      </c>
      <c r="G99">
        <f t="shared" si="6"/>
        <v>0.22893628413621767</v>
      </c>
      <c r="H99">
        <f t="shared" si="7"/>
        <v>8.3150498326465758</v>
      </c>
      <c r="I99">
        <f t="shared" si="8"/>
        <v>8.5777171372130478</v>
      </c>
      <c r="J99">
        <f t="shared" si="9"/>
        <v>0.62220325063472093</v>
      </c>
      <c r="K99">
        <f t="shared" si="10"/>
        <v>-0.14373038396805438</v>
      </c>
      <c r="L99">
        <f t="shared" si="11"/>
        <v>-0.12567917819552626</v>
      </c>
    </row>
    <row r="100" spans="1:12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v>0</v>
      </c>
      <c r="F100">
        <v>1</v>
      </c>
      <c r="G100">
        <f t="shared" si="6"/>
        <v>0.20198164714090017</v>
      </c>
      <c r="H100">
        <f t="shared" si="7"/>
        <v>8.3859477792255177</v>
      </c>
      <c r="I100">
        <f t="shared" si="8"/>
        <v>8.5777171372130478</v>
      </c>
      <c r="J100">
        <f t="shared" si="9"/>
        <v>0.54442784430538071</v>
      </c>
      <c r="K100">
        <f t="shared" si="10"/>
        <v>-9.5004160972047502E-2</v>
      </c>
      <c r="L100">
        <f t="shared" si="11"/>
        <v>-8.6185691217224358E-2</v>
      </c>
    </row>
    <row r="101" spans="1:12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v>0</v>
      </c>
      <c r="F101">
        <v>1</v>
      </c>
      <c r="G101">
        <f t="shared" si="6"/>
        <v>0.18760878692688998</v>
      </c>
      <c r="H101">
        <f t="shared" si="7"/>
        <v>8.4668218331665273</v>
      </c>
      <c r="I101">
        <f t="shared" si="8"/>
        <v>8.5777171372130478</v>
      </c>
      <c r="J101">
        <f t="shared" si="9"/>
        <v>0.48393586160478297</v>
      </c>
      <c r="K101">
        <f t="shared" si="10"/>
        <v>-5.0797561604782993E-2</v>
      </c>
      <c r="L101">
        <f t="shared" si="11"/>
        <v>-4.8033003472693049E-2</v>
      </c>
    </row>
    <row r="102" spans="1:12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v>0</v>
      </c>
      <c r="F102">
        <v>1</v>
      </c>
      <c r="G102">
        <f t="shared" si="6"/>
        <v>0.17669323976610249</v>
      </c>
      <c r="H102">
        <f t="shared" si="7"/>
        <v>8.5422104719407166</v>
      </c>
      <c r="I102">
        <f t="shared" si="8"/>
        <v>8.5777171372130478</v>
      </c>
      <c r="J102">
        <f t="shared" si="9"/>
        <v>0.43554227544430463</v>
      </c>
      <c r="K102">
        <f t="shared" si="10"/>
        <v>-1.5193325444304628E-2</v>
      </c>
      <c r="L102">
        <f t="shared" si="11"/>
        <v>-1.492518946522591E-2</v>
      </c>
    </row>
    <row r="103" spans="1:12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v>0</v>
      </c>
      <c r="F103">
        <v>1</v>
      </c>
      <c r="G103">
        <f t="shared" si="6"/>
        <v>0.16476183214482248</v>
      </c>
      <c r="H103">
        <f t="shared" si="7"/>
        <v>8.6025635863706924</v>
      </c>
      <c r="I103">
        <f t="shared" si="8"/>
        <v>8.5777171372130478</v>
      </c>
      <c r="J103">
        <f t="shared" si="9"/>
        <v>0.39594752313118603</v>
      </c>
      <c r="K103">
        <f t="shared" si="10"/>
        <v>9.961126868813952E-3</v>
      </c>
      <c r="L103">
        <f t="shared" si="11"/>
        <v>1.0085388634873139E-2</v>
      </c>
    </row>
    <row r="104" spans="1:12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v>0</v>
      </c>
      <c r="F104">
        <v>1</v>
      </c>
      <c r="G104">
        <f t="shared" si="6"/>
        <v>0.16033286627841778</v>
      </c>
      <c r="H104">
        <f t="shared" si="7"/>
        <v>8.6759505027704478</v>
      </c>
      <c r="I104">
        <f t="shared" si="8"/>
        <v>8.5777171372130478</v>
      </c>
      <c r="J104">
        <f t="shared" si="9"/>
        <v>0.36295189620358714</v>
      </c>
      <c r="K104">
        <f t="shared" si="10"/>
        <v>3.7463970463079532E-2</v>
      </c>
      <c r="L104">
        <f t="shared" si="11"/>
        <v>3.9334198205249776E-2</v>
      </c>
    </row>
    <row r="105" spans="1:12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v>0</v>
      </c>
      <c r="F105">
        <v>1</v>
      </c>
      <c r="G105">
        <f t="shared" si="6"/>
        <v>0.15821669027198029</v>
      </c>
      <c r="H105">
        <f t="shared" si="7"/>
        <v>8.7493499516673978</v>
      </c>
      <c r="I105">
        <f t="shared" si="8"/>
        <v>8.5777171372130478</v>
      </c>
      <c r="J105">
        <f t="shared" si="9"/>
        <v>0.33503251957254204</v>
      </c>
      <c r="K105">
        <f t="shared" si="10"/>
        <v>6.2732097094124639E-2</v>
      </c>
      <c r="L105">
        <f t="shared" si="11"/>
        <v>6.826946064885564E-2</v>
      </c>
    </row>
    <row r="106" spans="1:12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v>0</v>
      </c>
      <c r="F106">
        <v>1</v>
      </c>
      <c r="G106">
        <f t="shared" si="6"/>
        <v>0.15345799469012253</v>
      </c>
      <c r="H106">
        <f t="shared" si="7"/>
        <v>8.8081885880687043</v>
      </c>
      <c r="I106">
        <f t="shared" si="8"/>
        <v>8.5777171372130478</v>
      </c>
      <c r="J106">
        <f t="shared" si="9"/>
        <v>0.31110162531736046</v>
      </c>
      <c r="K106">
        <f t="shared" si="10"/>
        <v>8.063552468263957E-2</v>
      </c>
      <c r="L106">
        <f t="shared" si="11"/>
        <v>9.0284229314559927E-2</v>
      </c>
    </row>
    <row r="107" spans="1:12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v>0</v>
      </c>
      <c r="F107">
        <v>1</v>
      </c>
      <c r="G107">
        <f t="shared" si="6"/>
        <v>0.14583838089600695</v>
      </c>
      <c r="H107">
        <f t="shared" si="7"/>
        <v>8.8517175340746235</v>
      </c>
      <c r="I107">
        <f t="shared" si="8"/>
        <v>8.5777171372130478</v>
      </c>
      <c r="J107">
        <f t="shared" si="9"/>
        <v>0.29036151696286977</v>
      </c>
      <c r="K107">
        <f t="shared" si="10"/>
        <v>9.152639970379689E-2</v>
      </c>
      <c r="L107">
        <f t="shared" si="11"/>
        <v>0.10463744072330698</v>
      </c>
    </row>
    <row r="108" spans="1:12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v>0</v>
      </c>
      <c r="F108">
        <v>1</v>
      </c>
      <c r="G108">
        <f t="shared" si="6"/>
        <v>0.13595743733920443</v>
      </c>
      <c r="H108">
        <f t="shared" si="7"/>
        <v>8.8811774790239735</v>
      </c>
      <c r="I108">
        <f t="shared" si="8"/>
        <v>8.5777171372130478</v>
      </c>
      <c r="J108">
        <f t="shared" si="9"/>
        <v>0.27221392215269036</v>
      </c>
      <c r="K108">
        <f t="shared" si="10"/>
        <v>9.651014451397627E-2</v>
      </c>
      <c r="L108">
        <f t="shared" si="11"/>
        <v>0.11189313130458119</v>
      </c>
    </row>
    <row r="109" spans="1:12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v>0</v>
      </c>
      <c r="F109">
        <v>1</v>
      </c>
      <c r="G109">
        <f t="shared" si="6"/>
        <v>0.12415480946200691</v>
      </c>
      <c r="H109">
        <f t="shared" si="7"/>
        <v>8.8963957879971307</v>
      </c>
      <c r="I109">
        <f t="shared" si="8"/>
        <v>8.5777171372130478</v>
      </c>
      <c r="J109">
        <f t="shared" si="9"/>
        <v>0.25620133849664978</v>
      </c>
      <c r="K109">
        <f t="shared" si="10"/>
        <v>9.6154744836683514E-2</v>
      </c>
      <c r="L109">
        <f t="shared" si="11"/>
        <v>0.11228836123223052</v>
      </c>
    </row>
    <row r="110" spans="1:12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v>0</v>
      </c>
      <c r="F110">
        <v>1</v>
      </c>
      <c r="G110">
        <f t="shared" si="6"/>
        <v>0.12029375418920998</v>
      </c>
      <c r="H110">
        <f t="shared" si="7"/>
        <v>8.9377579281771844</v>
      </c>
      <c r="I110">
        <f t="shared" si="8"/>
        <v>8.5777171372130478</v>
      </c>
      <c r="J110">
        <f t="shared" si="9"/>
        <v>0.24196793080239148</v>
      </c>
      <c r="K110">
        <f t="shared" si="10"/>
        <v>0.10486596919760849</v>
      </c>
      <c r="L110">
        <f t="shared" si="11"/>
        <v>0.12487435168917622</v>
      </c>
    </row>
    <row r="111" spans="1:12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v>0</v>
      </c>
      <c r="F111">
        <v>1</v>
      </c>
      <c r="G111">
        <f t="shared" si="6"/>
        <v>0.11371881217284002</v>
      </c>
      <c r="H111">
        <f t="shared" si="7"/>
        <v>8.9637212187128448</v>
      </c>
      <c r="I111">
        <f t="shared" si="8"/>
        <v>8.5777171372130478</v>
      </c>
      <c r="J111">
        <f t="shared" si="9"/>
        <v>0.229232776549634</v>
      </c>
      <c r="K111">
        <f t="shared" si="10"/>
        <v>0.10798942345036602</v>
      </c>
      <c r="L111">
        <f t="shared" si="11"/>
        <v>0.13016914557234083</v>
      </c>
    </row>
    <row r="112" spans="1:12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v>0</v>
      </c>
      <c r="F112">
        <v>1</v>
      </c>
      <c r="G112">
        <f t="shared" si="6"/>
        <v>0.10146677598225</v>
      </c>
      <c r="H112">
        <f t="shared" si="7"/>
        <v>8.9580157996686811</v>
      </c>
      <c r="I112">
        <f t="shared" si="8"/>
        <v>8.5777171372130478</v>
      </c>
      <c r="J112">
        <f t="shared" si="9"/>
        <v>0.21777113772215231</v>
      </c>
      <c r="K112">
        <f t="shared" si="10"/>
        <v>0.10076736227784769</v>
      </c>
      <c r="L112">
        <f t="shared" si="11"/>
        <v>0.12113976549062373</v>
      </c>
    </row>
    <row r="113" spans="1:12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v>0</v>
      </c>
      <c r="F113">
        <v>1</v>
      </c>
      <c r="G113">
        <f t="shared" si="6"/>
        <v>9.5635108933871088E-2</v>
      </c>
      <c r="H113">
        <f t="shared" si="7"/>
        <v>8.9772102569516115</v>
      </c>
      <c r="I113">
        <f t="shared" si="8"/>
        <v>8.5777171372130478</v>
      </c>
      <c r="J113">
        <f t="shared" si="9"/>
        <v>0.20740108354490699</v>
      </c>
      <c r="K113">
        <f t="shared" si="10"/>
        <v>0.10184818312175964</v>
      </c>
      <c r="L113">
        <f t="shared" si="11"/>
        <v>0.12354295431752964</v>
      </c>
    </row>
    <row r="114" spans="1:12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v>0</v>
      </c>
      <c r="F114">
        <v>1</v>
      </c>
      <c r="G114">
        <f t="shared" si="6"/>
        <v>9.5380560227921088E-2</v>
      </c>
      <c r="H114">
        <f t="shared" si="7"/>
        <v>9.0223976653834068</v>
      </c>
      <c r="I114">
        <f t="shared" si="8"/>
        <v>8.5777171372130478</v>
      </c>
      <c r="J114">
        <f t="shared" si="9"/>
        <v>0.19797376156559301</v>
      </c>
      <c r="K114">
        <f t="shared" si="10"/>
        <v>0.11086367176774028</v>
      </c>
      <c r="L114">
        <f t="shared" si="11"/>
        <v>0.13733399297344467</v>
      </c>
    </row>
    <row r="115" spans="1:12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v>0</v>
      </c>
      <c r="F115">
        <v>1</v>
      </c>
      <c r="G115">
        <f t="shared" si="6"/>
        <v>8.6636015977334488E-2</v>
      </c>
      <c r="H115">
        <f t="shared" si="7"/>
        <v>9.0187698437042787</v>
      </c>
      <c r="I115">
        <f t="shared" si="8"/>
        <v>8.5777171372130478</v>
      </c>
      <c r="J115">
        <f t="shared" si="9"/>
        <v>0.18936620671491505</v>
      </c>
      <c r="K115">
        <f t="shared" si="10"/>
        <v>0.10497375995175168</v>
      </c>
      <c r="L115">
        <f t="shared" si="11"/>
        <v>0.12981943892687203</v>
      </c>
    </row>
    <row r="116" spans="1:12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v>0</v>
      </c>
      <c r="F116">
        <v>1</v>
      </c>
      <c r="G116">
        <f t="shared" si="6"/>
        <v>8.0320066123202513E-2</v>
      </c>
      <c r="H116">
        <f t="shared" si="7"/>
        <v>9.0234813887209615</v>
      </c>
      <c r="I116">
        <f t="shared" si="8"/>
        <v>8.5777171372130478</v>
      </c>
      <c r="J116">
        <f t="shared" si="9"/>
        <v>0.18147594810179357</v>
      </c>
      <c r="K116">
        <f t="shared" si="10"/>
        <v>0.10193200189820645</v>
      </c>
      <c r="L116">
        <f t="shared" si="11"/>
        <v>0.12633313270314223</v>
      </c>
    </row>
    <row r="117" spans="1:12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v>1</v>
      </c>
      <c r="F117">
        <v>0</v>
      </c>
      <c r="G117">
        <f t="shared" si="6"/>
        <v>5.4939765925444441E-4</v>
      </c>
      <c r="H117">
        <f t="shared" si="7"/>
        <v>7.9300447360249953</v>
      </c>
      <c r="I117">
        <f t="shared" si="8"/>
        <v>7.7314110216947034</v>
      </c>
      <c r="J117">
        <f t="shared" si="9"/>
        <v>1.921665867588556E-2</v>
      </c>
      <c r="K117">
        <f t="shared" si="10"/>
        <v>4.2225746574477731E-3</v>
      </c>
      <c r="L117">
        <f t="shared" si="11"/>
        <v>4.6558219780543884E-3</v>
      </c>
    </row>
    <row r="118" spans="1:12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v>1</v>
      </c>
      <c r="F118">
        <v>0</v>
      </c>
      <c r="G118">
        <f t="shared" si="6"/>
        <v>4.8373896853777792E-4</v>
      </c>
      <c r="H118">
        <f t="shared" si="7"/>
        <v>7.9140612893894016</v>
      </c>
      <c r="I118">
        <f t="shared" si="8"/>
        <v>7.7314110216947034</v>
      </c>
      <c r="J118">
        <f t="shared" si="9"/>
        <v>1.8322365137758621E-2</v>
      </c>
      <c r="K118">
        <f t="shared" si="10"/>
        <v>3.6717015289080487E-3</v>
      </c>
      <c r="L118">
        <f t="shared" si="11"/>
        <v>4.0172221643617048E-3</v>
      </c>
    </row>
    <row r="119" spans="1:12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v>1</v>
      </c>
      <c r="F119">
        <v>0</v>
      </c>
      <c r="G119">
        <f t="shared" si="6"/>
        <v>5.2692284303999988E-4</v>
      </c>
      <c r="H119">
        <f t="shared" si="7"/>
        <v>8.0003213228348358</v>
      </c>
      <c r="I119">
        <f t="shared" si="8"/>
        <v>7.7314110216947034</v>
      </c>
      <c r="J119">
        <f t="shared" si="9"/>
        <v>1.7542329061099798E-2</v>
      </c>
      <c r="K119">
        <f t="shared" si="10"/>
        <v>5.4124709389001997E-3</v>
      </c>
      <c r="L119">
        <f t="shared" si="11"/>
        <v>6.17278218061151E-3</v>
      </c>
    </row>
    <row r="120" spans="1:12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v>1</v>
      </c>
      <c r="F120">
        <v>0</v>
      </c>
      <c r="G120">
        <f t="shared" si="6"/>
        <v>2.5255990188444442E-4</v>
      </c>
      <c r="H120">
        <f t="shared" si="7"/>
        <v>7.6726398395898912</v>
      </c>
      <c r="I120">
        <f t="shared" si="8"/>
        <v>7.7314110216947034</v>
      </c>
      <c r="J120">
        <f t="shared" si="9"/>
        <v>1.6854124595971427E-2</v>
      </c>
      <c r="K120">
        <f t="shared" si="10"/>
        <v>-9.6199126263809415E-4</v>
      </c>
      <c r="L120">
        <f t="shared" si="11"/>
        <v>-9.3399946216729014E-4</v>
      </c>
    </row>
    <row r="121" spans="1:12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v>1</v>
      </c>
      <c r="F121">
        <v>0</v>
      </c>
      <c r="G121">
        <f t="shared" si="6"/>
        <v>1.8467088640111107E-4</v>
      </c>
      <c r="H121">
        <f t="shared" si="7"/>
        <v>7.5531572219668135</v>
      </c>
      <c r="I121">
        <f t="shared" si="8"/>
        <v>7.7314110216947034</v>
      </c>
      <c r="J121">
        <f t="shared" si="9"/>
        <v>1.6241040841590344E-2</v>
      </c>
      <c r="K121">
        <f t="shared" si="10"/>
        <v>-2.6516741749236794E-3</v>
      </c>
      <c r="L121">
        <f t="shared" si="11"/>
        <v>-2.4223562442288625E-3</v>
      </c>
    </row>
    <row r="122" spans="1:12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v>1</v>
      </c>
      <c r="F122">
        <v>0</v>
      </c>
      <c r="G122">
        <f t="shared" si="6"/>
        <v>2.8374391809E-4</v>
      </c>
      <c r="H122">
        <f t="shared" si="7"/>
        <v>7.8024021007883935</v>
      </c>
      <c r="I122">
        <f t="shared" si="8"/>
        <v>7.7314110216947034</v>
      </c>
      <c r="J122">
        <f t="shared" si="9"/>
        <v>1.5690336105715682E-2</v>
      </c>
      <c r="K122">
        <f t="shared" si="10"/>
        <v>1.1543638942843187E-3</v>
      </c>
      <c r="L122">
        <f t="shared" si="11"/>
        <v>1.1958234300094811E-3</v>
      </c>
    </row>
    <row r="123" spans="1:12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v>1</v>
      </c>
      <c r="F123">
        <v>0</v>
      </c>
      <c r="G123">
        <f t="shared" si="6"/>
        <v>2.0334855066777777E-4</v>
      </c>
      <c r="H123">
        <f t="shared" si="7"/>
        <v>7.6680960466205796</v>
      </c>
      <c r="I123">
        <f t="shared" si="8"/>
        <v>7.7314110216947034</v>
      </c>
      <c r="J123">
        <f t="shared" si="9"/>
        <v>1.5192102608458444E-2</v>
      </c>
      <c r="K123">
        <f t="shared" si="10"/>
        <v>-9.3206927512511084E-4</v>
      </c>
      <c r="L123">
        <f t="shared" si="11"/>
        <v>-9.0287365505617391E-4</v>
      </c>
    </row>
    <row r="124" spans="1:12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v>1</v>
      </c>
      <c r="F124">
        <v>0</v>
      </c>
      <c r="G124">
        <f t="shared" si="6"/>
        <v>4.5461204800111124E-4</v>
      </c>
      <c r="H124">
        <f t="shared" si="7"/>
        <v>8.1006698117491798</v>
      </c>
      <c r="I124">
        <f t="shared" si="8"/>
        <v>7.7314110216947034</v>
      </c>
      <c r="J124">
        <f t="shared" si="9"/>
        <v>1.4738504407034293E-2</v>
      </c>
      <c r="K124">
        <f t="shared" si="10"/>
        <v>6.5831289262990433E-3</v>
      </c>
      <c r="L124">
        <f t="shared" si="11"/>
        <v>7.8732005266518596E-3</v>
      </c>
    </row>
    <row r="125" spans="1:12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v>1</v>
      </c>
      <c r="F125">
        <v>0</v>
      </c>
      <c r="G125">
        <f t="shared" si="6"/>
        <v>2.3404716195999997E-4</v>
      </c>
      <c r="H125">
        <f t="shared" si="7"/>
        <v>7.797288132868184</v>
      </c>
      <c r="I125">
        <f t="shared" si="8"/>
        <v>7.7314110216947034</v>
      </c>
      <c r="J125">
        <f t="shared" si="9"/>
        <v>1.432325169989707E-2</v>
      </c>
      <c r="K125">
        <f t="shared" si="10"/>
        <v>9.753483001029295E-4</v>
      </c>
      <c r="L125">
        <f t="shared" si="11"/>
        <v>1.0078275729986104E-3</v>
      </c>
    </row>
    <row r="126" spans="1:12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v>1</v>
      </c>
      <c r="F126">
        <v>0</v>
      </c>
      <c r="G126">
        <f t="shared" si="6"/>
        <v>2.5180929225E-4</v>
      </c>
      <c r="H126">
        <f t="shared" si="7"/>
        <v>7.8608964346723873</v>
      </c>
      <c r="I126">
        <f t="shared" si="8"/>
        <v>7.7314110216947034</v>
      </c>
      <c r="J126">
        <f t="shared" si="9"/>
        <v>1.3941229475825477E-2</v>
      </c>
      <c r="K126">
        <f t="shared" si="10"/>
        <v>1.9272705241745233E-3</v>
      </c>
      <c r="L126">
        <f t="shared" si="11"/>
        <v>2.054739275836377E-3</v>
      </c>
    </row>
    <row r="127" spans="1:12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v>1</v>
      </c>
      <c r="F127">
        <v>0</v>
      </c>
      <c r="G127">
        <f t="shared" si="6"/>
        <v>1.6885529765444453E-4</v>
      </c>
      <c r="H127">
        <f t="shared" si="7"/>
        <v>7.686728130380696</v>
      </c>
      <c r="I127">
        <f t="shared" si="8"/>
        <v>7.7314110216947034</v>
      </c>
      <c r="J127">
        <f t="shared" si="9"/>
        <v>1.3588229661465981E-2</v>
      </c>
      <c r="K127">
        <f t="shared" si="10"/>
        <v>-5.9379632813264492E-4</v>
      </c>
      <c r="L127">
        <f t="shared" si="11"/>
        <v>-5.8062885232044808E-4</v>
      </c>
    </row>
    <row r="128" spans="1:12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v>1</v>
      </c>
      <c r="F128">
        <v>0</v>
      </c>
      <c r="G128">
        <f t="shared" si="6"/>
        <v>3.6024166533444419E-4</v>
      </c>
      <c r="H128">
        <f t="shared" si="7"/>
        <v>8.0899897012529483</v>
      </c>
      <c r="I128">
        <f t="shared" si="8"/>
        <v>7.7314110216947034</v>
      </c>
      <c r="J128">
        <f t="shared" si="9"/>
        <v>1.3260754317866073E-2</v>
      </c>
      <c r="K128">
        <f t="shared" si="10"/>
        <v>5.7192790154672532E-3</v>
      </c>
      <c r="L128">
        <f t="shared" si="11"/>
        <v>6.8058352906381365E-3</v>
      </c>
    </row>
    <row r="129" spans="1:12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v>1</v>
      </c>
      <c r="F129">
        <v>0</v>
      </c>
      <c r="G129">
        <f t="shared" si="6"/>
        <v>1.8376603973444439E-4</v>
      </c>
      <c r="H129">
        <f t="shared" si="7"/>
        <v>7.7766938723330767</v>
      </c>
      <c r="I129">
        <f t="shared" si="8"/>
        <v>7.7314110216947034</v>
      </c>
      <c r="J129">
        <f t="shared" si="9"/>
        <v>1.2955868636285112E-2</v>
      </c>
      <c r="K129">
        <f t="shared" si="10"/>
        <v>6.0016469704821974E-4</v>
      </c>
      <c r="L129">
        <f t="shared" si="11"/>
        <v>6.1385583268214357E-4</v>
      </c>
    </row>
    <row r="130" spans="1:12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v>1</v>
      </c>
      <c r="F130">
        <v>0</v>
      </c>
      <c r="G130">
        <f t="shared" ref="G130:G193" si="12">D130^2</f>
        <v>3.7696552336000019E-4</v>
      </c>
      <c r="H130">
        <f t="shared" ref="H130:H193" si="13">LN(D130)-LN(A130)-LN(C130)-0.5*LN(B130)</f>
        <v>8.1581649075873059</v>
      </c>
      <c r="I130">
        <f t="shared" ref="I130:I193" si="14">E130*$O$2+F130*$O$3</f>
        <v>7.7314110216947034</v>
      </c>
      <c r="J130">
        <f t="shared" ref="J130:J193" si="15">EXP(E130*$O$2+F130*$O$3)*A130*C130*SQRT(B130)</f>
        <v>1.2671089494790679E-2</v>
      </c>
      <c r="K130">
        <f t="shared" ref="K130:K193" si="16">D130-J130</f>
        <v>6.7445105052093262E-3</v>
      </c>
      <c r="L130">
        <f t="shared" si="11"/>
        <v>8.2856827469364163E-3</v>
      </c>
    </row>
    <row r="131" spans="1:12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v>1</v>
      </c>
      <c r="F131">
        <v>0</v>
      </c>
      <c r="G131">
        <f t="shared" si="12"/>
        <v>2.0543680007111106E-4</v>
      </c>
      <c r="H131">
        <f t="shared" si="13"/>
        <v>7.8759370703515588</v>
      </c>
      <c r="I131">
        <f t="shared" si="14"/>
        <v>7.7314110216947034</v>
      </c>
      <c r="J131">
        <f t="shared" si="15"/>
        <v>1.2404299836909508E-2</v>
      </c>
      <c r="K131">
        <f t="shared" si="16"/>
        <v>1.9287668297571572E-3</v>
      </c>
      <c r="L131">
        <f t="shared" ref="L131:L194" si="17">SQRT(G131)*(H131-I131)</f>
        <v>2.0715014904686183E-3</v>
      </c>
    </row>
    <row r="132" spans="1:12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v>1</v>
      </c>
      <c r="F132">
        <v>0</v>
      </c>
      <c r="G132">
        <f t="shared" si="12"/>
        <v>2.5592960484000009E-4</v>
      </c>
      <c r="H132">
        <f t="shared" si="13"/>
        <v>8.0062300581962553</v>
      </c>
      <c r="I132">
        <f t="shared" si="14"/>
        <v>7.7314110216947034</v>
      </c>
      <c r="J132">
        <f t="shared" si="15"/>
        <v>1.2153682086766756E-2</v>
      </c>
      <c r="K132">
        <f t="shared" si="16"/>
        <v>3.844117913233247E-3</v>
      </c>
      <c r="L132">
        <f t="shared" si="17"/>
        <v>4.3964999821445279E-3</v>
      </c>
    </row>
    <row r="133" spans="1:12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v>1</v>
      </c>
      <c r="F133">
        <v>0</v>
      </c>
      <c r="G133">
        <f t="shared" si="12"/>
        <v>4.2337314773444474E-4</v>
      </c>
      <c r="H133">
        <f t="shared" si="13"/>
        <v>8.2775161700513706</v>
      </c>
      <c r="I133">
        <f t="shared" si="14"/>
        <v>7.7314110216947034</v>
      </c>
      <c r="J133">
        <f t="shared" si="15"/>
        <v>1.1917665792774378E-2</v>
      </c>
      <c r="K133">
        <f t="shared" si="16"/>
        <v>8.6583675405589623E-3</v>
      </c>
      <c r="L133">
        <f t="shared" si="17"/>
        <v>1.1236677736091735E-2</v>
      </c>
    </row>
    <row r="134" spans="1:12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v>1</v>
      </c>
      <c r="F134">
        <v>0</v>
      </c>
      <c r="G134">
        <f t="shared" si="12"/>
        <v>2.9881386285444435E-4</v>
      </c>
      <c r="H134">
        <f t="shared" si="13"/>
        <v>8.1221697896173488</v>
      </c>
      <c r="I134">
        <f t="shared" si="14"/>
        <v>7.7314110216947034</v>
      </c>
      <c r="J134">
        <f t="shared" si="15"/>
        <v>1.1694886040733198E-2</v>
      </c>
      <c r="K134">
        <f t="shared" si="16"/>
        <v>5.5913472926001333E-3</v>
      </c>
      <c r="L134">
        <f t="shared" si="17"/>
        <v>6.7547472393566961E-3</v>
      </c>
    </row>
    <row r="135" spans="1:12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v>1</v>
      </c>
      <c r="F135">
        <v>0</v>
      </c>
      <c r="G135">
        <f t="shared" si="12"/>
        <v>3.5442831660444449E-4</v>
      </c>
      <c r="H135">
        <f t="shared" si="13"/>
        <v>8.2256962458962111</v>
      </c>
      <c r="I135">
        <f t="shared" si="14"/>
        <v>7.7314110216947034</v>
      </c>
      <c r="J135">
        <f t="shared" si="15"/>
        <v>1.1484150112616203E-2</v>
      </c>
      <c r="K135">
        <f t="shared" si="16"/>
        <v>7.3421165540504645E-3</v>
      </c>
      <c r="L135">
        <f t="shared" si="17"/>
        <v>9.3055454402107048E-3</v>
      </c>
    </row>
    <row r="136" spans="1:12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v>1</v>
      </c>
      <c r="F136">
        <v>0</v>
      </c>
      <c r="G136">
        <f t="shared" si="12"/>
        <v>6.0425505855999989E-4</v>
      </c>
      <c r="H136">
        <f t="shared" si="13"/>
        <v>8.5099870435610061</v>
      </c>
      <c r="I136">
        <f t="shared" si="14"/>
        <v>7.7314110216947034</v>
      </c>
      <c r="J136">
        <f t="shared" si="15"/>
        <v>1.128441052599265E-2</v>
      </c>
      <c r="K136">
        <f t="shared" si="16"/>
        <v>1.3297189474007348E-2</v>
      </c>
      <c r="L136">
        <f t="shared" si="17"/>
        <v>1.9138644339108706E-2</v>
      </c>
    </row>
    <row r="137" spans="1:12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v>1</v>
      </c>
      <c r="F137">
        <v>0</v>
      </c>
      <c r="G137">
        <f t="shared" si="12"/>
        <v>5.9384816099999991E-4</v>
      </c>
      <c r="H137">
        <f t="shared" si="13"/>
        <v>8.5182514565443697</v>
      </c>
      <c r="I137">
        <f t="shared" si="14"/>
        <v>7.7314110216947034</v>
      </c>
      <c r="J137">
        <f t="shared" si="15"/>
        <v>1.1094743059447687E-2</v>
      </c>
      <c r="K137">
        <f t="shared" si="16"/>
        <v>1.3274256940552311E-2</v>
      </c>
      <c r="L137">
        <f t="shared" si="17"/>
        <v>1.9174514556851516E-2</v>
      </c>
    </row>
    <row r="138" spans="1:12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v>1</v>
      </c>
      <c r="F138">
        <v>0</v>
      </c>
      <c r="G138">
        <f t="shared" si="12"/>
        <v>9.6400029450336138E-3</v>
      </c>
      <c r="H138">
        <f t="shared" si="13"/>
        <v>7.9634323561878109</v>
      </c>
      <c r="I138">
        <f t="shared" si="14"/>
        <v>7.7314110216947034</v>
      </c>
      <c r="J138">
        <f t="shared" si="15"/>
        <v>7.7852577950445062E-2</v>
      </c>
      <c r="K138">
        <f t="shared" si="16"/>
        <v>2.0330938716221617E-2</v>
      </c>
      <c r="L138">
        <f t="shared" si="17"/>
        <v>2.2780670562226261E-2</v>
      </c>
    </row>
    <row r="139" spans="1:12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v>1</v>
      </c>
      <c r="F139">
        <v>0</v>
      </c>
      <c r="G139">
        <f t="shared" si="12"/>
        <v>9.4819393125625002E-3</v>
      </c>
      <c r="H139">
        <f t="shared" si="13"/>
        <v>8.0028211711187041</v>
      </c>
      <c r="I139">
        <f t="shared" si="14"/>
        <v>7.7314110216947034</v>
      </c>
      <c r="J139">
        <f t="shared" si="15"/>
        <v>7.4229520552075656E-2</v>
      </c>
      <c r="K139">
        <f t="shared" si="16"/>
        <v>2.314572944792434E-2</v>
      </c>
      <c r="L139">
        <f t="shared" si="17"/>
        <v>2.642863115269942E-2</v>
      </c>
    </row>
    <row r="140" spans="1:12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v>1</v>
      </c>
      <c r="F140">
        <v>0</v>
      </c>
      <c r="G140">
        <f t="shared" si="12"/>
        <v>9.4027978724006249E-3</v>
      </c>
      <c r="H140">
        <f t="shared" si="13"/>
        <v>8.042136073016998</v>
      </c>
      <c r="I140">
        <f t="shared" si="14"/>
        <v>7.7314110216947034</v>
      </c>
      <c r="J140">
        <f t="shared" si="15"/>
        <v>7.1069355172313456E-2</v>
      </c>
      <c r="K140">
        <f t="shared" si="16"/>
        <v>2.5898669827686543E-2</v>
      </c>
      <c r="L140">
        <f t="shared" si="17"/>
        <v>3.0130394544746541E-2</v>
      </c>
    </row>
    <row r="141" spans="1:12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v>1</v>
      </c>
      <c r="F141">
        <v>0</v>
      </c>
      <c r="G141">
        <f t="shared" si="12"/>
        <v>9.2692623336167335E-3</v>
      </c>
      <c r="H141">
        <f t="shared" si="13"/>
        <v>8.0750056817345595</v>
      </c>
      <c r="I141">
        <f t="shared" si="14"/>
        <v>7.7314110216947034</v>
      </c>
      <c r="J141">
        <f t="shared" si="15"/>
        <v>6.8281227815163451E-2</v>
      </c>
      <c r="K141">
        <f t="shared" si="16"/>
        <v>2.7995780518169866E-2</v>
      </c>
      <c r="L141">
        <f t="shared" si="17"/>
        <v>3.3080265947946053E-2</v>
      </c>
    </row>
    <row r="142" spans="1:12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v>1</v>
      </c>
      <c r="F142">
        <v>0</v>
      </c>
      <c r="G142">
        <f t="shared" si="12"/>
        <v>8.8265539592334036E-3</v>
      </c>
      <c r="H142">
        <f t="shared" si="13"/>
        <v>8.0875901041115803</v>
      </c>
      <c r="I142">
        <f t="shared" si="14"/>
        <v>7.7314110216947034</v>
      </c>
      <c r="J142">
        <f t="shared" si="15"/>
        <v>6.5797437496402142E-2</v>
      </c>
      <c r="K142">
        <f t="shared" si="16"/>
        <v>2.8152304170264528E-2</v>
      </c>
      <c r="L142">
        <f t="shared" si="17"/>
        <v>3.3462932780135964E-2</v>
      </c>
    </row>
    <row r="143" spans="1:12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v>1</v>
      </c>
      <c r="F143">
        <v>0</v>
      </c>
      <c r="G143">
        <f t="shared" si="12"/>
        <v>8.512079819537775E-3</v>
      </c>
      <c r="H143">
        <f t="shared" si="13"/>
        <v>8.1039473581053034</v>
      </c>
      <c r="I143">
        <f t="shared" si="14"/>
        <v>7.7314110216947034</v>
      </c>
      <c r="J143">
        <f t="shared" si="15"/>
        <v>6.356636371294766E-2</v>
      </c>
      <c r="K143">
        <f t="shared" si="16"/>
        <v>2.8694569620385663E-2</v>
      </c>
      <c r="L143">
        <f t="shared" si="17"/>
        <v>3.4370550097822604E-2</v>
      </c>
    </row>
    <row r="144" spans="1:12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v>1</v>
      </c>
      <c r="F144">
        <v>0</v>
      </c>
      <c r="G144">
        <f t="shared" si="12"/>
        <v>7.8527083171750691E-3</v>
      </c>
      <c r="H144">
        <f t="shared" si="13"/>
        <v>8.0959027041737102</v>
      </c>
      <c r="I144">
        <f t="shared" si="14"/>
        <v>7.7314110216947034</v>
      </c>
      <c r="J144">
        <f t="shared" si="15"/>
        <v>6.1547867009802436E-2</v>
      </c>
      <c r="K144">
        <f t="shared" si="16"/>
        <v>2.7067641323530893E-2</v>
      </c>
      <c r="L144">
        <f t="shared" si="17"/>
        <v>3.229961572614911E-2</v>
      </c>
    </row>
    <row r="145" spans="1:12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v>1</v>
      </c>
      <c r="F145">
        <v>0</v>
      </c>
      <c r="G145">
        <f t="shared" si="12"/>
        <v>7.4552273343834038E-3</v>
      </c>
      <c r="H145">
        <f t="shared" si="13"/>
        <v>8.1002434956410756</v>
      </c>
      <c r="I145">
        <f t="shared" si="14"/>
        <v>7.7314110216947034</v>
      </c>
      <c r="J145">
        <f t="shared" si="15"/>
        <v>5.9710201579502131E-2</v>
      </c>
      <c r="K145">
        <f t="shared" si="16"/>
        <v>2.6633456753831206E-2</v>
      </c>
      <c r="L145">
        <f t="shared" si="17"/>
        <v>3.1846345112663633E-2</v>
      </c>
    </row>
    <row r="146" spans="1:12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v>1</v>
      </c>
      <c r="F146">
        <v>0</v>
      </c>
      <c r="G146">
        <f t="shared" si="12"/>
        <v>6.9887955876336083E-3</v>
      </c>
      <c r="H146">
        <f t="shared" si="13"/>
        <v>8.0965190997469225</v>
      </c>
      <c r="I146">
        <f t="shared" si="14"/>
        <v>7.7314110216947034</v>
      </c>
      <c r="J146">
        <f t="shared" si="15"/>
        <v>5.8027885506932143E-2</v>
      </c>
      <c r="K146">
        <f t="shared" si="16"/>
        <v>2.5571131159734507E-2</v>
      </c>
      <c r="L146">
        <f t="shared" si="17"/>
        <v>3.0522676302222093E-2</v>
      </c>
    </row>
    <row r="147" spans="1:12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v>1</v>
      </c>
      <c r="F147">
        <v>0</v>
      </c>
      <c r="G147">
        <f t="shared" si="12"/>
        <v>6.6348559338906257E-3</v>
      </c>
      <c r="H147">
        <f t="shared" si="13"/>
        <v>8.0975670694596111</v>
      </c>
      <c r="I147">
        <f t="shared" si="14"/>
        <v>7.7314110216947034</v>
      </c>
      <c r="J147">
        <f t="shared" si="15"/>
        <v>5.6480196312886262E-2</v>
      </c>
      <c r="K147">
        <f t="shared" si="16"/>
        <v>2.4974428687113741E-2</v>
      </c>
      <c r="L147">
        <f t="shared" si="17"/>
        <v>2.9825103562172647E-2</v>
      </c>
    </row>
    <row r="148" spans="1:12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v>1</v>
      </c>
      <c r="F148">
        <v>0</v>
      </c>
      <c r="G148">
        <f t="shared" si="12"/>
        <v>6.1214597840584034E-3</v>
      </c>
      <c r="H148">
        <f t="shared" si="13"/>
        <v>8.0829455368499552</v>
      </c>
      <c r="I148">
        <f t="shared" si="14"/>
        <v>7.7314110216947034</v>
      </c>
      <c r="J148">
        <f t="shared" si="15"/>
        <v>5.5050085801613989E-2</v>
      </c>
      <c r="K148">
        <f t="shared" si="16"/>
        <v>2.3189672531719351E-2</v>
      </c>
      <c r="L148">
        <f t="shared" si="17"/>
        <v>2.7503975511572406E-2</v>
      </c>
    </row>
    <row r="149" spans="1:12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v>1</v>
      </c>
      <c r="F149">
        <v>0</v>
      </c>
      <c r="G149">
        <f t="shared" si="12"/>
        <v>5.7812844748084038E-3</v>
      </c>
      <c r="H149">
        <f t="shared" si="13"/>
        <v>8.078753264226048</v>
      </c>
      <c r="I149">
        <f t="shared" si="14"/>
        <v>7.7314110216947034</v>
      </c>
      <c r="J149">
        <f t="shared" si="15"/>
        <v>5.3723382749618104E-2</v>
      </c>
      <c r="K149">
        <f t="shared" si="16"/>
        <v>2.2311375583715237E-2</v>
      </c>
      <c r="L149">
        <f t="shared" si="17"/>
        <v>2.6410083469828843E-2</v>
      </c>
    </row>
    <row r="150" spans="1:12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v>1</v>
      </c>
      <c r="F150">
        <v>0</v>
      </c>
      <c r="G150">
        <f t="shared" si="12"/>
        <v>4.9916050141684013E-3</v>
      </c>
      <c r="H150">
        <f t="shared" si="13"/>
        <v>8.0285790813942022</v>
      </c>
      <c r="I150">
        <f t="shared" si="14"/>
        <v>7.7314110216947034</v>
      </c>
      <c r="J150">
        <f t="shared" si="15"/>
        <v>5.2488197346598896E-2</v>
      </c>
      <c r="K150">
        <f t="shared" si="16"/>
        <v>1.8163094320067762E-2</v>
      </c>
      <c r="L150">
        <f t="shared" si="17"/>
        <v>2.0995307259846697E-2</v>
      </c>
    </row>
    <row r="151" spans="1:12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v>1</v>
      </c>
      <c r="F151">
        <v>0</v>
      </c>
      <c r="G151">
        <f t="shared" si="12"/>
        <v>4.7094501001877778E-3</v>
      </c>
      <c r="H151">
        <f t="shared" si="13"/>
        <v>8.0217117854233742</v>
      </c>
      <c r="I151">
        <f t="shared" si="14"/>
        <v>7.7314110216947034</v>
      </c>
      <c r="J151">
        <f t="shared" si="15"/>
        <v>5.1334469704046877E-2</v>
      </c>
      <c r="K151">
        <f t="shared" si="16"/>
        <v>1.7290963629286456E-2</v>
      </c>
      <c r="L151">
        <f t="shared" si="17"/>
        <v>1.9922015707877647E-2</v>
      </c>
    </row>
    <row r="152" spans="1:12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v>1</v>
      </c>
      <c r="F152">
        <v>0</v>
      </c>
      <c r="G152">
        <f t="shared" si="12"/>
        <v>4.4969105986500703E-3</v>
      </c>
      <c r="H152">
        <f t="shared" si="13"/>
        <v>8.0199013314882635</v>
      </c>
      <c r="I152">
        <f t="shared" si="14"/>
        <v>7.7314110216947034</v>
      </c>
      <c r="J152">
        <f t="shared" si="15"/>
        <v>5.0253622976898081E-2</v>
      </c>
      <c r="K152">
        <f t="shared" si="16"/>
        <v>1.6805385356435255E-2</v>
      </c>
      <c r="L152">
        <f t="shared" si="17"/>
        <v>1.934587408853226E-2</v>
      </c>
    </row>
    <row r="153" spans="1:12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v>1</v>
      </c>
      <c r="F153">
        <v>0</v>
      </c>
      <c r="G153">
        <f t="shared" si="12"/>
        <v>4.188574848639999E-3</v>
      </c>
      <c r="H153">
        <f t="shared" si="13"/>
        <v>8.0047972873063156</v>
      </c>
      <c r="I153">
        <f t="shared" si="14"/>
        <v>7.7314110216947034</v>
      </c>
      <c r="J153">
        <f t="shared" si="15"/>
        <v>4.9238293607841953E-2</v>
      </c>
      <c r="K153">
        <f t="shared" si="16"/>
        <v>1.5480906392158038E-2</v>
      </c>
      <c r="L153">
        <f t="shared" si="17"/>
        <v>1.7693340401371046E-2</v>
      </c>
    </row>
    <row r="154" spans="1:12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v>1</v>
      </c>
      <c r="F154">
        <v>0</v>
      </c>
      <c r="G154">
        <f t="shared" si="12"/>
        <v>3.815112875559998E-3</v>
      </c>
      <c r="H154">
        <f t="shared" si="13"/>
        <v>7.9777124974403568</v>
      </c>
      <c r="I154">
        <f t="shared" si="14"/>
        <v>7.7314110216947034</v>
      </c>
      <c r="J154">
        <f t="shared" si="15"/>
        <v>4.8282119215845583E-2</v>
      </c>
      <c r="K154">
        <f t="shared" si="16"/>
        <v>1.3484480784154401E-2</v>
      </c>
      <c r="L154">
        <f t="shared" si="17"/>
        <v>1.5213204731791472E-2</v>
      </c>
    </row>
    <row r="155" spans="1:12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v>1</v>
      </c>
      <c r="F155">
        <v>0</v>
      </c>
      <c r="G155">
        <f t="shared" si="12"/>
        <v>3.5244476151534043E-3</v>
      </c>
      <c r="H155">
        <f t="shared" si="13"/>
        <v>7.9569593951628983</v>
      </c>
      <c r="I155">
        <f t="shared" si="14"/>
        <v>7.7314110216947034</v>
      </c>
      <c r="J155">
        <f t="shared" si="15"/>
        <v>4.737957011487564E-2</v>
      </c>
      <c r="K155">
        <f t="shared" si="16"/>
        <v>1.1987488218457708E-2</v>
      </c>
      <c r="L155">
        <f t="shared" si="17"/>
        <v>1.3390143444674782E-2</v>
      </c>
    </row>
    <row r="156" spans="1:12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v>1</v>
      </c>
      <c r="F156">
        <v>0</v>
      </c>
      <c r="G156">
        <f t="shared" si="12"/>
        <v>3.3552853512806239E-3</v>
      </c>
      <c r="H156">
        <f t="shared" si="13"/>
        <v>7.9505497673912497</v>
      </c>
      <c r="I156">
        <f t="shared" si="14"/>
        <v>7.7314110216947034</v>
      </c>
      <c r="J156">
        <f t="shared" si="15"/>
        <v>4.6525814238403969E-2</v>
      </c>
      <c r="K156">
        <f t="shared" si="16"/>
        <v>1.1399010761596023E-2</v>
      </c>
      <c r="L156">
        <f t="shared" si="17"/>
        <v>1.2693573495191948E-2</v>
      </c>
    </row>
    <row r="157" spans="1:12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v>1</v>
      </c>
      <c r="F157">
        <v>0</v>
      </c>
      <c r="G157">
        <f t="shared" si="12"/>
        <v>3.3619722390002774E-3</v>
      </c>
      <c r="H157">
        <f t="shared" si="13"/>
        <v>7.9690909064546567</v>
      </c>
      <c r="I157">
        <f t="shared" si="14"/>
        <v>7.7314110216947034</v>
      </c>
      <c r="J157">
        <f t="shared" si="15"/>
        <v>4.5716607913845915E-2</v>
      </c>
      <c r="K157">
        <f t="shared" si="16"/>
        <v>1.2265908752820749E-2</v>
      </c>
      <c r="L157">
        <f t="shared" si="17"/>
        <v>1.3781277879425402E-2</v>
      </c>
    </row>
    <row r="158" spans="1:12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v>1</v>
      </c>
      <c r="F158">
        <v>0</v>
      </c>
      <c r="G158">
        <f t="shared" si="12"/>
        <v>3.2762830873806249E-3</v>
      </c>
      <c r="H158">
        <f t="shared" si="13"/>
        <v>7.9731325808433677</v>
      </c>
      <c r="I158">
        <f t="shared" si="14"/>
        <v>7.7314110216947034</v>
      </c>
      <c r="J158">
        <f t="shared" si="15"/>
        <v>4.4948206836795783E-2</v>
      </c>
      <c r="K158">
        <f t="shared" si="16"/>
        <v>1.2290618163204217E-2</v>
      </c>
      <c r="L158">
        <f t="shared" si="17"/>
        <v>1.3835858022837547E-2</v>
      </c>
    </row>
    <row r="159" spans="1:12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v>1</v>
      </c>
      <c r="F159">
        <v>0</v>
      </c>
      <c r="G159">
        <f t="shared" si="12"/>
        <v>3.7855636507562497E-2</v>
      </c>
      <c r="H159">
        <f t="shared" si="13"/>
        <v>7.755674232165557</v>
      </c>
      <c r="I159">
        <f t="shared" si="14"/>
        <v>7.7314110216947034</v>
      </c>
      <c r="J159">
        <f t="shared" si="15"/>
        <v>0.18990128260573055</v>
      </c>
      <c r="K159">
        <f t="shared" si="16"/>
        <v>4.6639673942694415E-3</v>
      </c>
      <c r="L159">
        <f t="shared" si="17"/>
        <v>4.7207776110642398E-3</v>
      </c>
    </row>
    <row r="160" spans="1:12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v>1</v>
      </c>
      <c r="F160">
        <v>0</v>
      </c>
      <c r="G160">
        <f t="shared" si="12"/>
        <v>3.7460183146777772E-2</v>
      </c>
      <c r="H160">
        <f t="shared" si="13"/>
        <v>7.798078672247799</v>
      </c>
      <c r="I160">
        <f t="shared" si="14"/>
        <v>7.7314110216947034</v>
      </c>
      <c r="J160">
        <f t="shared" si="15"/>
        <v>0.18106376861431878</v>
      </c>
      <c r="K160">
        <f t="shared" si="16"/>
        <v>1.2482564719014544E-2</v>
      </c>
      <c r="L160">
        <f t="shared" si="17"/>
        <v>1.2903279316499634E-2</v>
      </c>
    </row>
    <row r="161" spans="1:12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v>1</v>
      </c>
      <c r="F161">
        <v>0</v>
      </c>
      <c r="G161">
        <f t="shared" si="12"/>
        <v>3.749935425625002E-2</v>
      </c>
      <c r="H161">
        <f t="shared" si="13"/>
        <v>7.8421069241734305</v>
      </c>
      <c r="I161">
        <f t="shared" si="14"/>
        <v>7.7314110216947034</v>
      </c>
      <c r="J161">
        <f t="shared" si="15"/>
        <v>0.17335536030387005</v>
      </c>
      <c r="K161">
        <f t="shared" si="16"/>
        <v>2.0292139696130002E-2</v>
      </c>
      <c r="L161">
        <f t="shared" si="17"/>
        <v>2.1435984775249307E-2</v>
      </c>
    </row>
    <row r="162" spans="1:12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v>1</v>
      </c>
      <c r="F162">
        <v>0</v>
      </c>
      <c r="G162">
        <f t="shared" si="12"/>
        <v>3.5467404196006927E-2</v>
      </c>
      <c r="H162">
        <f t="shared" si="13"/>
        <v>7.8542734630245228</v>
      </c>
      <c r="I162">
        <f t="shared" si="14"/>
        <v>7.7314110216947034</v>
      </c>
      <c r="J162">
        <f t="shared" si="15"/>
        <v>0.16655444278604642</v>
      </c>
      <c r="K162">
        <f t="shared" si="16"/>
        <v>2.1773473880620203E-2</v>
      </c>
      <c r="L162">
        <f t="shared" si="17"/>
        <v>2.3138427612225444E-2</v>
      </c>
    </row>
    <row r="163" spans="1:12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v>1</v>
      </c>
      <c r="F163">
        <v>0</v>
      </c>
      <c r="G163">
        <f t="shared" si="12"/>
        <v>3.3444545762249998E-2</v>
      </c>
      <c r="H163">
        <f t="shared" si="13"/>
        <v>7.8619647660117327</v>
      </c>
      <c r="I163">
        <f t="shared" si="14"/>
        <v>7.7314110216947034</v>
      </c>
      <c r="J163">
        <f t="shared" si="15"/>
        <v>0.16049587697263559</v>
      </c>
      <c r="K163">
        <f t="shared" si="16"/>
        <v>2.2382623027364407E-2</v>
      </c>
      <c r="L163">
        <f t="shared" si="17"/>
        <v>2.3875472930081836E-2</v>
      </c>
    </row>
    <row r="164" spans="1:12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v>1</v>
      </c>
      <c r="F164">
        <v>0</v>
      </c>
      <c r="G164">
        <f t="shared" si="12"/>
        <v>3.2011620904340281E-2</v>
      </c>
      <c r="H164">
        <f t="shared" si="13"/>
        <v>7.8745663384012383</v>
      </c>
      <c r="I164">
        <f t="shared" si="14"/>
        <v>7.7314110216947034</v>
      </c>
      <c r="J164">
        <f t="shared" si="15"/>
        <v>0.15505374796136884</v>
      </c>
      <c r="K164">
        <f t="shared" si="16"/>
        <v>2.3864168705297839E-2</v>
      </c>
      <c r="L164">
        <f t="shared" si="17"/>
        <v>2.5613051024890091E-2</v>
      </c>
    </row>
    <row r="165" spans="1:12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v>1</v>
      </c>
      <c r="F165">
        <v>0</v>
      </c>
      <c r="G165">
        <f t="shared" si="12"/>
        <v>3.1980437145562493E-2</v>
      </c>
      <c r="H165">
        <f t="shared" si="13"/>
        <v>7.9063482922292119</v>
      </c>
      <c r="I165">
        <f t="shared" si="14"/>
        <v>7.7314110216947034</v>
      </c>
      <c r="J165">
        <f t="shared" si="15"/>
        <v>0.15013014590535592</v>
      </c>
      <c r="K165">
        <f t="shared" si="16"/>
        <v>2.8700604094644061E-2</v>
      </c>
      <c r="L165">
        <f t="shared" si="17"/>
        <v>3.1284163292639049E-2</v>
      </c>
    </row>
    <row r="166" spans="1:12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v>1</v>
      </c>
      <c r="F166">
        <v>0</v>
      </c>
      <c r="G166">
        <f t="shared" si="12"/>
        <v>3.3484394658340272E-2</v>
      </c>
      <c r="H166">
        <f t="shared" si="13"/>
        <v>7.9596381644119987</v>
      </c>
      <c r="I166">
        <f t="shared" si="14"/>
        <v>7.7314110216947034</v>
      </c>
      <c r="J166">
        <f t="shared" si="15"/>
        <v>0.14564763509580547</v>
      </c>
      <c r="K166">
        <f t="shared" si="16"/>
        <v>3.733978157086118E-2</v>
      </c>
      <c r="L166">
        <f t="shared" si="17"/>
        <v>4.1762695259052504E-2</v>
      </c>
    </row>
    <row r="167" spans="1:12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v>1</v>
      </c>
      <c r="F167">
        <v>0</v>
      </c>
      <c r="G167">
        <f t="shared" si="12"/>
        <v>3.0772644188444439E-2</v>
      </c>
      <c r="H167">
        <f t="shared" si="13"/>
        <v>7.9459906815390946</v>
      </c>
      <c r="I167">
        <f t="shared" si="14"/>
        <v>7.7314110216947034</v>
      </c>
      <c r="J167">
        <f t="shared" si="15"/>
        <v>0.14154405897360398</v>
      </c>
      <c r="K167">
        <f t="shared" si="16"/>
        <v>3.3877274359729342E-2</v>
      </c>
      <c r="L167">
        <f t="shared" si="17"/>
        <v>3.7641850036116226E-2</v>
      </c>
    </row>
    <row r="168" spans="1:12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v>1</v>
      </c>
      <c r="F168">
        <v>0</v>
      </c>
      <c r="G168">
        <f t="shared" si="12"/>
        <v>3.0772527240999988E-2</v>
      </c>
      <c r="H168">
        <f t="shared" si="13"/>
        <v>7.9730223919854488</v>
      </c>
      <c r="I168">
        <f t="shared" si="14"/>
        <v>7.7314110216947034</v>
      </c>
      <c r="J168">
        <f t="shared" si="15"/>
        <v>0.13776887039588698</v>
      </c>
      <c r="K168">
        <f t="shared" si="16"/>
        <v>3.7652129604112988E-2</v>
      </c>
      <c r="L168">
        <f t="shared" si="17"/>
        <v>4.2383708187772845E-2</v>
      </c>
    </row>
    <row r="169" spans="1:12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v>1</v>
      </c>
      <c r="F169">
        <v>0</v>
      </c>
      <c r="G169">
        <f t="shared" si="12"/>
        <v>2.8613470410027778E-2</v>
      </c>
      <c r="H169">
        <f t="shared" si="13"/>
        <v>7.9622966797094747</v>
      </c>
      <c r="I169">
        <f t="shared" si="14"/>
        <v>7.7314110216947034</v>
      </c>
      <c r="J169">
        <f t="shared" si="15"/>
        <v>0.13428048468653503</v>
      </c>
      <c r="K169">
        <f t="shared" si="16"/>
        <v>3.4874681980131633E-2</v>
      </c>
      <c r="L169">
        <f t="shared" si="17"/>
        <v>3.9055501962431648E-2</v>
      </c>
    </row>
    <row r="170" spans="1:12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v>1</v>
      </c>
      <c r="F170">
        <v>0</v>
      </c>
      <c r="G170">
        <f t="shared" si="12"/>
        <v>2.9278917284027775E-2</v>
      </c>
      <c r="H170">
        <f t="shared" si="13"/>
        <v>7.9981868168462036</v>
      </c>
      <c r="I170">
        <f t="shared" si="14"/>
        <v>7.7314110216947034</v>
      </c>
      <c r="J170">
        <f t="shared" si="15"/>
        <v>0.13104433480115393</v>
      </c>
      <c r="K170">
        <f t="shared" si="16"/>
        <v>4.006649853217939E-2</v>
      </c>
      <c r="L170">
        <f t="shared" si="17"/>
        <v>4.5648228621535822E-2</v>
      </c>
    </row>
    <row r="171" spans="1:12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v>1</v>
      </c>
      <c r="F171">
        <v>0</v>
      </c>
      <c r="G171">
        <f t="shared" si="12"/>
        <v>2.4772897468340282E-2</v>
      </c>
      <c r="H171">
        <f t="shared" si="13"/>
        <v>7.9378880752426806</v>
      </c>
      <c r="I171">
        <f t="shared" si="14"/>
        <v>7.7314110216947034</v>
      </c>
      <c r="J171">
        <f t="shared" si="15"/>
        <v>0.12803141861437681</v>
      </c>
      <c r="K171">
        <f t="shared" si="16"/>
        <v>2.9362664718956544E-2</v>
      </c>
      <c r="L171">
        <f t="shared" si="17"/>
        <v>3.2498266572551456E-2</v>
      </c>
    </row>
    <row r="172" spans="1:12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v>1</v>
      </c>
      <c r="F172">
        <v>0</v>
      </c>
      <c r="G172">
        <f t="shared" si="12"/>
        <v>2.2929076352250007E-2</v>
      </c>
      <c r="H172">
        <f t="shared" si="13"/>
        <v>7.9214417581794923</v>
      </c>
      <c r="I172">
        <f t="shared" si="14"/>
        <v>7.7314110216947034</v>
      </c>
      <c r="J172">
        <f t="shared" si="15"/>
        <v>0.12521719762303374</v>
      </c>
      <c r="K172">
        <f t="shared" si="16"/>
        <v>2.6206302376966278E-2</v>
      </c>
      <c r="L172">
        <f t="shared" si="17"/>
        <v>2.8775119226104429E-2</v>
      </c>
    </row>
    <row r="173" spans="1:12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v>1</v>
      </c>
      <c r="F173">
        <v>0</v>
      </c>
      <c r="G173">
        <f t="shared" si="12"/>
        <v>2.5888434568027776E-2</v>
      </c>
      <c r="H173">
        <f t="shared" si="13"/>
        <v>8.0034168215565362</v>
      </c>
      <c r="I173">
        <f t="shared" si="14"/>
        <v>7.7314110216947034</v>
      </c>
      <c r="J173">
        <f t="shared" si="15"/>
        <v>0.12258075082590375</v>
      </c>
      <c r="K173">
        <f t="shared" si="16"/>
        <v>3.8318082507429574E-2</v>
      </c>
      <c r="L173">
        <f t="shared" si="17"/>
        <v>4.3765415857669063E-2</v>
      </c>
    </row>
    <row r="174" spans="1:12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v>1</v>
      </c>
      <c r="F174">
        <v>0</v>
      </c>
      <c r="G174">
        <f t="shared" si="12"/>
        <v>2.3035600033361102E-2</v>
      </c>
      <c r="H174">
        <f t="shared" si="13"/>
        <v>7.9654500786242419</v>
      </c>
      <c r="I174">
        <f t="shared" si="14"/>
        <v>7.7314110216947034</v>
      </c>
      <c r="J174">
        <f t="shared" si="15"/>
        <v>0.12010411672428474</v>
      </c>
      <c r="K174">
        <f t="shared" si="16"/>
        <v>3.1670716609048563E-2</v>
      </c>
      <c r="L174">
        <f t="shared" si="17"/>
        <v>3.5521238858971217E-2</v>
      </c>
    </row>
    <row r="175" spans="1:12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v>1</v>
      </c>
      <c r="F175">
        <v>0</v>
      </c>
      <c r="G175">
        <f t="shared" si="12"/>
        <v>2.2523331045062503E-2</v>
      </c>
      <c r="H175">
        <f t="shared" si="13"/>
        <v>7.9738158654429867</v>
      </c>
      <c r="I175">
        <f t="shared" si="14"/>
        <v>7.7314110216947034</v>
      </c>
      <c r="J175">
        <f t="shared" si="15"/>
        <v>0.11777177593076027</v>
      </c>
      <c r="K175">
        <f t="shared" si="16"/>
        <v>3.230597406923974E-2</v>
      </c>
      <c r="L175">
        <f t="shared" si="17"/>
        <v>3.6379573538843926E-2</v>
      </c>
    </row>
    <row r="176" spans="1:12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v>1</v>
      </c>
      <c r="F176">
        <v>0</v>
      </c>
      <c r="G176">
        <f t="shared" si="12"/>
        <v>2.2448679298027775E-2</v>
      </c>
      <c r="H176">
        <f t="shared" si="13"/>
        <v>7.9910260677152856</v>
      </c>
      <c r="I176">
        <f t="shared" si="14"/>
        <v>7.7314110216947034</v>
      </c>
      <c r="J176">
        <f t="shared" si="15"/>
        <v>0.11557024020258005</v>
      </c>
      <c r="K176">
        <f t="shared" si="16"/>
        <v>3.4258593130753273E-2</v>
      </c>
      <c r="L176">
        <f t="shared" si="17"/>
        <v>3.8897819461043467E-2</v>
      </c>
    </row>
    <row r="177" spans="1:12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v>1</v>
      </c>
      <c r="F177">
        <v>0</v>
      </c>
      <c r="G177">
        <f t="shared" si="12"/>
        <v>1.9317293511111115E-2</v>
      </c>
      <c r="H177">
        <f t="shared" si="13"/>
        <v>7.9340943636469499</v>
      </c>
      <c r="I177">
        <f t="shared" si="14"/>
        <v>7.7314110216947034</v>
      </c>
      <c r="J177">
        <f t="shared" si="15"/>
        <v>0.11348772295983249</v>
      </c>
      <c r="K177">
        <f t="shared" si="16"/>
        <v>2.5498943706834185E-2</v>
      </c>
      <c r="L177">
        <f t="shared" si="17"/>
        <v>2.8170282086802896E-2</v>
      </c>
    </row>
    <row r="178" spans="1:12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v>1</v>
      </c>
      <c r="F178">
        <v>0</v>
      </c>
      <c r="G178">
        <f t="shared" si="12"/>
        <v>1.6176660156250001E-2</v>
      </c>
      <c r="H178">
        <f t="shared" si="13"/>
        <v>7.8629243939211291</v>
      </c>
      <c r="I178">
        <f t="shared" si="14"/>
        <v>7.7314110216947034</v>
      </c>
      <c r="J178">
        <f t="shared" si="15"/>
        <v>0.11151387285786082</v>
      </c>
      <c r="K178">
        <f t="shared" si="16"/>
        <v>1.5673627142139185E-2</v>
      </c>
      <c r="L178">
        <f t="shared" si="17"/>
        <v>1.6726857030048517E-2</v>
      </c>
    </row>
    <row r="179" spans="1:12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v>1</v>
      </c>
      <c r="F179">
        <v>0</v>
      </c>
      <c r="G179">
        <f t="shared" si="12"/>
        <v>1.2039923090006946E-2</v>
      </c>
      <c r="H179">
        <f t="shared" si="13"/>
        <v>7.7322044596066712</v>
      </c>
      <c r="I179">
        <f t="shared" si="14"/>
        <v>7.7314110216947034</v>
      </c>
      <c r="J179">
        <f t="shared" si="15"/>
        <v>0.10963955663187373</v>
      </c>
      <c r="K179">
        <f t="shared" si="16"/>
        <v>8.7026701459602673E-5</v>
      </c>
      <c r="L179">
        <f t="shared" si="17"/>
        <v>8.7061231167365468E-5</v>
      </c>
    </row>
    <row r="180" spans="1:12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v>1</v>
      </c>
      <c r="F180">
        <v>0</v>
      </c>
      <c r="G180">
        <f t="shared" si="12"/>
        <v>0.17069536009370248</v>
      </c>
      <c r="H180">
        <f t="shared" si="13"/>
        <v>7.6675439216204957</v>
      </c>
      <c r="I180">
        <f t="shared" si="14"/>
        <v>7.7314110216947034</v>
      </c>
      <c r="J180">
        <f t="shared" si="15"/>
        <v>0.44040068641291191</v>
      </c>
      <c r="K180">
        <f t="shared" si="16"/>
        <v>-2.7247736412911949E-2</v>
      </c>
      <c r="L180">
        <f t="shared" si="17"/>
        <v>-2.6386880803604129E-2</v>
      </c>
    </row>
    <row r="181" spans="1:12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v>1</v>
      </c>
      <c r="F181">
        <v>0</v>
      </c>
      <c r="G181">
        <f t="shared" si="12"/>
        <v>0.16897335175556694</v>
      </c>
      <c r="H181">
        <f t="shared" si="13"/>
        <v>7.7101292979133245</v>
      </c>
      <c r="I181">
        <f t="shared" si="14"/>
        <v>7.7314110216947034</v>
      </c>
      <c r="J181">
        <f t="shared" si="15"/>
        <v>0.41990557877279117</v>
      </c>
      <c r="K181">
        <f t="shared" si="16"/>
        <v>-8.8418954394578475E-3</v>
      </c>
      <c r="L181">
        <f t="shared" si="17"/>
        <v>-8.7481437652562194E-3</v>
      </c>
    </row>
    <row r="182" spans="1:12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v>1</v>
      </c>
      <c r="F182">
        <v>0</v>
      </c>
      <c r="G182">
        <f t="shared" si="12"/>
        <v>0.15423097509700026</v>
      </c>
      <c r="H182">
        <f t="shared" si="13"/>
        <v>7.7079901346588935</v>
      </c>
      <c r="I182">
        <f t="shared" si="14"/>
        <v>7.7314110216947034</v>
      </c>
      <c r="J182">
        <f t="shared" si="15"/>
        <v>0.40202898381518465</v>
      </c>
      <c r="K182">
        <f t="shared" si="16"/>
        <v>-9.3064671485180162E-3</v>
      </c>
      <c r="L182">
        <f t="shared" si="17"/>
        <v>-9.197909699268975E-3</v>
      </c>
    </row>
    <row r="183" spans="1:12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v>1</v>
      </c>
      <c r="F183">
        <v>0</v>
      </c>
      <c r="G183">
        <f t="shared" si="12"/>
        <v>0.13724593392693357</v>
      </c>
      <c r="H183">
        <f t="shared" si="13"/>
        <v>7.689673057282846</v>
      </c>
      <c r="I183">
        <f t="shared" si="14"/>
        <v>7.7314110216947034</v>
      </c>
      <c r="J183">
        <f t="shared" si="15"/>
        <v>0.38625695372676466</v>
      </c>
      <c r="K183">
        <f t="shared" si="16"/>
        <v>-1.5789770393431379E-2</v>
      </c>
      <c r="L183">
        <f t="shared" si="17"/>
        <v>-1.5462546113727715E-2</v>
      </c>
    </row>
    <row r="184" spans="1:12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v>1</v>
      </c>
      <c r="F184">
        <v>0</v>
      </c>
      <c r="G184">
        <f t="shared" si="12"/>
        <v>0.14157178827207115</v>
      </c>
      <c r="H184">
        <f t="shared" si="13"/>
        <v>7.7422432790580871</v>
      </c>
      <c r="I184">
        <f t="shared" si="14"/>
        <v>7.7314110216947034</v>
      </c>
      <c r="J184">
        <f t="shared" si="15"/>
        <v>0.37220651390723175</v>
      </c>
      <c r="K184">
        <f t="shared" si="16"/>
        <v>4.0537527594349809E-3</v>
      </c>
      <c r="L184">
        <f t="shared" si="17"/>
        <v>4.0757480441487035E-3</v>
      </c>
    </row>
    <row r="185" spans="1:12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v>1</v>
      </c>
      <c r="F185">
        <v>0</v>
      </c>
      <c r="G185">
        <f t="shared" si="12"/>
        <v>0.13911430418808998</v>
      </c>
      <c r="H185">
        <f t="shared" si="13"/>
        <v>7.7679842155246988</v>
      </c>
      <c r="I185">
        <f t="shared" si="14"/>
        <v>7.7314110216947034</v>
      </c>
      <c r="J185">
        <f t="shared" si="15"/>
        <v>0.35958565469436626</v>
      </c>
      <c r="K185">
        <f t="shared" si="16"/>
        <v>1.3394645305633723E-2</v>
      </c>
      <c r="L185">
        <f t="shared" si="17"/>
        <v>1.3641080806669816E-2</v>
      </c>
    </row>
    <row r="186" spans="1:12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v>1</v>
      </c>
      <c r="F186">
        <v>0</v>
      </c>
      <c r="G186">
        <f t="shared" si="12"/>
        <v>0.13241668414040103</v>
      </c>
      <c r="H186">
        <f t="shared" si="13"/>
        <v>7.7755823367033745</v>
      </c>
      <c r="I186">
        <f t="shared" si="14"/>
        <v>7.7314110216947034</v>
      </c>
      <c r="J186">
        <f t="shared" si="15"/>
        <v>0.34816731304159282</v>
      </c>
      <c r="K186">
        <f t="shared" si="16"/>
        <v>1.5723720291740406E-2</v>
      </c>
      <c r="L186">
        <f t="shared" si="17"/>
        <v>1.6073545462197501E-2</v>
      </c>
    </row>
    <row r="187" spans="1:12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v>1</v>
      </c>
      <c r="F187">
        <v>0</v>
      </c>
      <c r="G187">
        <f t="shared" si="12"/>
        <v>0.11808654813298775</v>
      </c>
      <c r="H187">
        <f t="shared" si="13"/>
        <v>7.7486267304423109</v>
      </c>
      <c r="I187">
        <f t="shared" si="14"/>
        <v>7.7314110216947034</v>
      </c>
      <c r="J187">
        <f t="shared" si="15"/>
        <v>0.33777190754305331</v>
      </c>
      <c r="K187">
        <f t="shared" si="16"/>
        <v>5.8653257902799849E-3</v>
      </c>
      <c r="L187">
        <f t="shared" si="17"/>
        <v>5.9159585239002962E-3</v>
      </c>
    </row>
    <row r="188" spans="1:12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v>1</v>
      </c>
      <c r="F188">
        <v>0</v>
      </c>
      <c r="G188">
        <f t="shared" si="12"/>
        <v>0.11872750862034029</v>
      </c>
      <c r="H188">
        <f t="shared" si="13"/>
        <v>7.7799125421192095</v>
      </c>
      <c r="I188">
        <f t="shared" si="14"/>
        <v>7.7314110216947034</v>
      </c>
      <c r="J188">
        <f t="shared" si="15"/>
        <v>0.32825529071894638</v>
      </c>
      <c r="K188">
        <f t="shared" si="16"/>
        <v>1.6313292614386965E-2</v>
      </c>
      <c r="L188">
        <f t="shared" si="17"/>
        <v>1.6712100182184785E-2</v>
      </c>
    </row>
    <row r="189" spans="1:12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v>1</v>
      </c>
      <c r="F189">
        <v>0</v>
      </c>
      <c r="G189">
        <f t="shared" si="12"/>
        <v>0.11092989616996</v>
      </c>
      <c r="H189">
        <f t="shared" si="13"/>
        <v>7.7729798586892827</v>
      </c>
      <c r="I189">
        <f t="shared" si="14"/>
        <v>7.7314110216947034</v>
      </c>
      <c r="J189">
        <f t="shared" si="15"/>
        <v>0.31950023852471454</v>
      </c>
      <c r="K189">
        <f t="shared" si="16"/>
        <v>1.3561161475285466E-2</v>
      </c>
      <c r="L189">
        <f t="shared" si="17"/>
        <v>1.3844975045786358E-2</v>
      </c>
    </row>
    <row r="190" spans="1:12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v>1</v>
      </c>
      <c r="F190">
        <v>0</v>
      </c>
      <c r="G190">
        <f t="shared" si="12"/>
        <v>0.10021419063906249</v>
      </c>
      <c r="H190">
        <f t="shared" si="13"/>
        <v>7.7478321888897543</v>
      </c>
      <c r="I190">
        <f t="shared" si="14"/>
        <v>7.7314110216947034</v>
      </c>
      <c r="J190">
        <f t="shared" si="15"/>
        <v>0.31141031180178025</v>
      </c>
      <c r="K190">
        <f t="shared" si="16"/>
        <v>5.155938198219745E-3</v>
      </c>
      <c r="L190">
        <f t="shared" si="17"/>
        <v>5.1983873195602928E-3</v>
      </c>
    </row>
    <row r="191" spans="1:12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v>1</v>
      </c>
      <c r="F191">
        <v>0</v>
      </c>
      <c r="G191">
        <f t="shared" si="12"/>
        <v>0.10383492261420443</v>
      </c>
      <c r="H191">
        <f t="shared" si="13"/>
        <v>7.7899735478497583</v>
      </c>
      <c r="I191">
        <f t="shared" si="14"/>
        <v>7.7314110216947034</v>
      </c>
      <c r="J191">
        <f t="shared" si="15"/>
        <v>0.30390534600428282</v>
      </c>
      <c r="K191">
        <f t="shared" si="16"/>
        <v>1.8328920662383841E-2</v>
      </c>
      <c r="L191">
        <f t="shared" si="17"/>
        <v>1.8870852669721588E-2</v>
      </c>
    </row>
    <row r="192" spans="1:12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v>1</v>
      </c>
      <c r="F192">
        <v>0</v>
      </c>
      <c r="G192">
        <f t="shared" si="12"/>
        <v>8.914143740773442E-2</v>
      </c>
      <c r="H192">
        <f t="shared" si="13"/>
        <v>7.7369445242439152</v>
      </c>
      <c r="I192">
        <f t="shared" si="14"/>
        <v>7.7314110216947034</v>
      </c>
      <c r="J192">
        <f t="shared" si="15"/>
        <v>0.29691808220830262</v>
      </c>
      <c r="K192">
        <f t="shared" si="16"/>
        <v>1.6475511250306774E-3</v>
      </c>
      <c r="L192">
        <f t="shared" si="17"/>
        <v>1.6521136931570385E-3</v>
      </c>
    </row>
    <row r="193" spans="1:12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v>1</v>
      </c>
      <c r="F193">
        <v>0</v>
      </c>
      <c r="G193">
        <f t="shared" si="12"/>
        <v>8.8565611200062469E-2</v>
      </c>
      <c r="H193">
        <f t="shared" si="13"/>
        <v>7.7559300826073398</v>
      </c>
      <c r="I193">
        <f t="shared" si="14"/>
        <v>7.7314110216947034</v>
      </c>
      <c r="J193">
        <f t="shared" si="15"/>
        <v>0.29039161309077544</v>
      </c>
      <c r="K193">
        <f t="shared" si="16"/>
        <v>7.2081369092245051E-3</v>
      </c>
      <c r="L193">
        <f t="shared" si="17"/>
        <v>7.2968663978353774E-3</v>
      </c>
    </row>
    <row r="194" spans="1:12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v>1</v>
      </c>
      <c r="F194">
        <v>0</v>
      </c>
      <c r="G194">
        <f t="shared" ref="G194:G200" si="18">D194^2</f>
        <v>9.1215244813246915E-2</v>
      </c>
      <c r="H194">
        <f t="shared" ref="H194:H200" si="19">LN(D194)-LN(A194)-LN(C194)-0.5*LN(B194)</f>
        <v>7.7919490869784491</v>
      </c>
      <c r="I194">
        <f t="shared" ref="I194:I200" si="20">E194*$O$2+F194*$O$3</f>
        <v>7.7314110216947034</v>
      </c>
      <c r="J194">
        <f t="shared" ref="J194:J200" si="21">EXP(E194*$O$2+F194*$O$3)*A194*C194*SQRT(B194)</f>
        <v>0.28427742068925382</v>
      </c>
      <c r="K194">
        <f t="shared" ref="K194:K200" si="22">D194-J194</f>
        <v>1.7741195977412805E-2</v>
      </c>
      <c r="L194">
        <f t="shared" si="17"/>
        <v>1.8283622732673237E-2</v>
      </c>
    </row>
    <row r="195" spans="1:12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v>1</v>
      </c>
      <c r="F195">
        <v>0</v>
      </c>
      <c r="G195">
        <f t="shared" si="18"/>
        <v>9.1255065279217756E-2</v>
      </c>
      <c r="H195">
        <f t="shared" si="19"/>
        <v>7.8125783140787224</v>
      </c>
      <c r="I195">
        <f t="shared" si="20"/>
        <v>7.7314110216947034</v>
      </c>
      <c r="J195">
        <f t="shared" si="21"/>
        <v>0.27853385043327428</v>
      </c>
      <c r="K195">
        <f t="shared" si="22"/>
        <v>2.3550682900059017E-2</v>
      </c>
      <c r="L195">
        <f t="shared" ref="L195:L200" si="23">SQRT(G195)*(H195-I195)</f>
        <v>2.4519383641756591E-2</v>
      </c>
    </row>
    <row r="196" spans="1:12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v>1</v>
      </c>
      <c r="F196">
        <v>0</v>
      </c>
      <c r="G196">
        <f t="shared" si="18"/>
        <v>8.3422653368040015E-2</v>
      </c>
      <c r="H196">
        <f t="shared" si="19"/>
        <v>7.7873193680396575</v>
      </c>
      <c r="I196">
        <f t="shared" si="20"/>
        <v>7.7314110216947034</v>
      </c>
      <c r="J196">
        <f t="shared" si="21"/>
        <v>0.2731249112606538</v>
      </c>
      <c r="K196">
        <f t="shared" si="22"/>
        <v>1.5704888739346223E-2</v>
      </c>
      <c r="L196">
        <f t="shared" si="23"/>
        <v>1.6147996493143829E-2</v>
      </c>
    </row>
    <row r="197" spans="1:12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v>1</v>
      </c>
      <c r="F197">
        <v>0</v>
      </c>
      <c r="G197">
        <f t="shared" si="18"/>
        <v>7.2666475315839973E-2</v>
      </c>
      <c r="H197">
        <f t="shared" si="19"/>
        <v>7.7371696546558058</v>
      </c>
      <c r="I197">
        <f t="shared" si="20"/>
        <v>7.7314110216947034</v>
      </c>
      <c r="J197">
        <f t="shared" si="21"/>
        <v>0.26801932254345645</v>
      </c>
      <c r="K197">
        <f t="shared" si="22"/>
        <v>1.5478774565435005E-3</v>
      </c>
      <c r="L197">
        <f t="shared" si="23"/>
        <v>1.5523385631520691E-3</v>
      </c>
    </row>
    <row r="198" spans="1:12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v>1</v>
      </c>
      <c r="F198">
        <v>0</v>
      </c>
      <c r="G198">
        <f t="shared" si="18"/>
        <v>7.0498657750694471E-2</v>
      </c>
      <c r="H198">
        <f t="shared" si="19"/>
        <v>7.7402102416364844</v>
      </c>
      <c r="I198">
        <f t="shared" si="20"/>
        <v>7.7314110216947034</v>
      </c>
      <c r="J198">
        <f t="shared" si="21"/>
        <v>0.26318974998560857</v>
      </c>
      <c r="K198">
        <f t="shared" si="22"/>
        <v>2.3260833477248277E-3</v>
      </c>
      <c r="L198">
        <f t="shared" si="23"/>
        <v>2.3363322155252704E-3</v>
      </c>
    </row>
    <row r="199" spans="1:12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v>1</v>
      </c>
      <c r="F199">
        <v>0</v>
      </c>
      <c r="G199">
        <f t="shared" si="18"/>
        <v>6.4504511244846907E-2</v>
      </c>
      <c r="H199">
        <f t="shared" si="19"/>
        <v>7.7133266477904936</v>
      </c>
      <c r="I199">
        <f t="shared" si="20"/>
        <v>7.7314110216947034</v>
      </c>
      <c r="J199">
        <f t="shared" si="21"/>
        <v>0.2586121877498162</v>
      </c>
      <c r="K199">
        <f t="shared" si="22"/>
        <v>-4.6348044164829516E-3</v>
      </c>
      <c r="L199">
        <f t="shared" si="23"/>
        <v>-4.5930219634128218E-3</v>
      </c>
    </row>
    <row r="200" spans="1:12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v>1</v>
      </c>
      <c r="F200">
        <v>0</v>
      </c>
      <c r="G200">
        <f t="shared" si="18"/>
        <v>6.0637954380062496E-2</v>
      </c>
      <c r="H200">
        <f t="shared" si="19"/>
        <v>7.69937034552364</v>
      </c>
      <c r="I200">
        <f t="shared" si="20"/>
        <v>7.7314110216947034</v>
      </c>
      <c r="J200">
        <f t="shared" si="21"/>
        <v>0.25426545485179064</v>
      </c>
      <c r="K200">
        <f t="shared" si="22"/>
        <v>-8.0177048517906524E-3</v>
      </c>
      <c r="L200">
        <f t="shared" si="23"/>
        <v>-7.8899444156029855E-3</v>
      </c>
    </row>
  </sheetData>
  <pageMargins left="0.70866141732283472" right="0.70866141732283472" top="0.74803149606299213" bottom="0.74803149606299213" header="0.31496062992125984" footer="0.31496062992125984"/>
  <pageSetup scale="5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00"/>
  <sheetViews>
    <sheetView topLeftCell="A45" workbookViewId="0">
      <selection activeCell="Q26" sqref="Q26"/>
    </sheetView>
  </sheetViews>
  <sheetFormatPr baseColWidth="10" defaultRowHeight="14.5" x14ac:dyDescent="0.35"/>
  <cols>
    <col min="18" max="18" width="14.90625" bestFit="1" customWidth="1"/>
  </cols>
  <sheetData>
    <row r="1" spans="1:28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179</v>
      </c>
      <c r="F1" s="5" t="s">
        <v>8</v>
      </c>
      <c r="G1" s="6" t="s">
        <v>161</v>
      </c>
      <c r="H1" s="5" t="s">
        <v>177</v>
      </c>
      <c r="I1" s="5" t="s">
        <v>4</v>
      </c>
      <c r="J1" s="5" t="s">
        <v>5</v>
      </c>
      <c r="K1" s="6" t="s">
        <v>162</v>
      </c>
      <c r="L1" s="5" t="s">
        <v>178</v>
      </c>
      <c r="M1" s="5" t="s">
        <v>9</v>
      </c>
      <c r="N1" s="5" t="s">
        <v>7</v>
      </c>
      <c r="O1" s="5" t="s">
        <v>8</v>
      </c>
      <c r="P1" s="5" t="s">
        <v>10</v>
      </c>
      <c r="S1" s="5" t="s">
        <v>142</v>
      </c>
      <c r="U1" s="5" t="s">
        <v>143</v>
      </c>
      <c r="X1" s="5" t="s">
        <v>141</v>
      </c>
      <c r="AA1" s="5" t="s">
        <v>158</v>
      </c>
    </row>
    <row r="2" spans="1:28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f t="shared" ref="E2:E33" si="0">EXP($S$2*G2+$S$3*LN(A2)+$S$4*LN(B2)+$S$5*LN(C2)+$S$6*K2)</f>
        <v>2.8976185402149024E-2</v>
      </c>
      <c r="F2">
        <f>D2-E2</f>
        <v>5.7381145978509726E-3</v>
      </c>
      <c r="G2">
        <v>1</v>
      </c>
      <c r="H2">
        <f t="shared" ref="H2:H33" si="1">LN(A2)</f>
        <v>-1.6094379124341003</v>
      </c>
      <c r="I2">
        <f t="shared" ref="I2:I33" si="2">LN(B2)</f>
        <v>-6.2146080984221914</v>
      </c>
      <c r="J2">
        <f t="shared" ref="J2:J33" si="3">LN(C2)</f>
        <v>-6.9077552789821368</v>
      </c>
      <c r="K2">
        <v>0</v>
      </c>
      <c r="L2">
        <f t="shared" ref="L2:L33" si="4">LN(D2)</f>
        <v>-3.3606035731743531</v>
      </c>
      <c r="M2">
        <f>D2^2</f>
        <v>1.2050826244899998E-3</v>
      </c>
      <c r="N2">
        <f t="shared" ref="N2:N33" si="5">MMULT(G2:K2,$S$2:$S$6)</f>
        <v>-3.5412809793887092</v>
      </c>
      <c r="O2">
        <f>L2-N2</f>
        <v>0.18067740621435613</v>
      </c>
      <c r="P2">
        <f>SQRT(M2)*O2</f>
        <v>6.2720896825470222E-3</v>
      </c>
      <c r="R2" s="5" t="s">
        <v>163</v>
      </c>
      <c r="S2" s="2">
        <f t="array" ref="S2:S6">MMULT(R22:V26,X14:X18)</f>
        <v>3.7971708767252608</v>
      </c>
      <c r="T2" s="8" t="s">
        <v>139</v>
      </c>
      <c r="U2" s="2">
        <f>SQRT(R22)*$X$4</f>
        <v>0.19696115222553798</v>
      </c>
      <c r="W2" s="5" t="s">
        <v>137</v>
      </c>
      <c r="X2">
        <f>COUNT(A2:A200)</f>
        <v>199</v>
      </c>
      <c r="AA2">
        <v>0</v>
      </c>
      <c r="AB2">
        <v>0</v>
      </c>
    </row>
    <row r="3" spans="1:28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f t="shared" si="0"/>
        <v>3.5421270026191533E-2</v>
      </c>
      <c r="F3">
        <f t="shared" ref="F3:F66" si="6">D3-E3</f>
        <v>4.3164133071417962E-3</v>
      </c>
      <c r="G3">
        <v>1</v>
      </c>
      <c r="H3">
        <f t="shared" si="1"/>
        <v>-1.5141277326297755</v>
      </c>
      <c r="I3">
        <f t="shared" si="2"/>
        <v>-6.1192979186178666</v>
      </c>
      <c r="J3">
        <f t="shared" si="3"/>
        <v>-6.812445099177812</v>
      </c>
      <c r="K3">
        <v>0</v>
      </c>
      <c r="L3">
        <f t="shared" si="4"/>
        <v>-3.2254553391457086</v>
      </c>
      <c r="M3">
        <f t="shared" ref="M3:M66" si="7">D3^2</f>
        <v>1.5790834767002773E-3</v>
      </c>
      <c r="N3">
        <f t="shared" si="5"/>
        <v>-3.3404427910819123</v>
      </c>
      <c r="O3">
        <f t="shared" ref="O3:O66" si="8">L3-N3</f>
        <v>0.11498745193620374</v>
      </c>
      <c r="P3">
        <f t="shared" ref="P3:P66" si="9">SQRT(M3)*O3</f>
        <v>4.5693349523477506E-3</v>
      </c>
      <c r="R3" s="5" t="s">
        <v>15</v>
      </c>
      <c r="S3" s="2">
        <v>1.3160676416701875</v>
      </c>
      <c r="T3" s="8" t="s">
        <v>139</v>
      </c>
      <c r="U3" s="2">
        <f>SQRT(S23)*$X$4</f>
        <v>5.3849137472137196E-2</v>
      </c>
      <c r="W3" s="5" t="s">
        <v>11</v>
      </c>
      <c r="X3">
        <f>SUMSQ(P2:P200)</f>
        <v>4.9177100951645243E-2</v>
      </c>
      <c r="AA3">
        <v>0.7</v>
      </c>
      <c r="AB3">
        <v>0.7</v>
      </c>
    </row>
    <row r="4" spans="1:28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f t="shared" si="0"/>
        <v>4.2549299361273933E-2</v>
      </c>
      <c r="F4">
        <f t="shared" si="6"/>
        <v>3.5030063872606987E-4</v>
      </c>
      <c r="G4">
        <v>1</v>
      </c>
      <c r="H4">
        <f t="shared" si="1"/>
        <v>-1.4271163556401458</v>
      </c>
      <c r="I4">
        <f t="shared" si="2"/>
        <v>-6.0322865416282374</v>
      </c>
      <c r="J4">
        <f t="shared" si="3"/>
        <v>-6.7254337221881828</v>
      </c>
      <c r="K4">
        <v>0</v>
      </c>
      <c r="L4">
        <f t="shared" si="4"/>
        <v>-3.1488927771009587</v>
      </c>
      <c r="M4">
        <f t="shared" si="7"/>
        <v>1.8403756801600002E-3</v>
      </c>
      <c r="N4">
        <f t="shared" si="5"/>
        <v>-3.1570918903433549</v>
      </c>
      <c r="O4">
        <f t="shared" si="8"/>
        <v>8.1991132423961943E-3</v>
      </c>
      <c r="P4">
        <f t="shared" si="9"/>
        <v>3.517386784534998E-4</v>
      </c>
      <c r="R4" s="5" t="s">
        <v>16</v>
      </c>
      <c r="S4" s="2">
        <v>0.35298113136099118</v>
      </c>
      <c r="T4" s="8" t="s">
        <v>139</v>
      </c>
      <c r="U4" s="2">
        <f>SQRT(T24)*$X$4</f>
        <v>3.575730198842729E-2</v>
      </c>
      <c r="W4" s="5" t="s">
        <v>12</v>
      </c>
      <c r="X4">
        <f>SQRT(X3/(SUM(G2:G200)-5))</f>
        <v>2.1143901108969125E-2</v>
      </c>
    </row>
    <row r="5" spans="1:28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f t="shared" si="0"/>
        <v>5.0366681100002503E-2</v>
      </c>
      <c r="F5">
        <f t="shared" si="6"/>
        <v>4.5325566664158878E-5</v>
      </c>
      <c r="G5">
        <v>1</v>
      </c>
      <c r="H5">
        <f t="shared" si="1"/>
        <v>-1.3470736479666092</v>
      </c>
      <c r="I5">
        <f t="shared" si="2"/>
        <v>-5.952243833954701</v>
      </c>
      <c r="J5">
        <f t="shared" si="3"/>
        <v>-6.6453910145146464</v>
      </c>
      <c r="K5">
        <v>0</v>
      </c>
      <c r="L5">
        <f t="shared" si="4"/>
        <v>-2.9875259047632547</v>
      </c>
      <c r="M5">
        <f t="shared" si="7"/>
        <v>2.5413704161600438E-3</v>
      </c>
      <c r="N5">
        <f t="shared" si="5"/>
        <v>-2.9884254118063556</v>
      </c>
      <c r="O5">
        <f t="shared" si="8"/>
        <v>8.995070431008223E-4</v>
      </c>
      <c r="P5">
        <f t="shared" si="9"/>
        <v>4.5345955053512268E-5</v>
      </c>
      <c r="R5" s="5" t="s">
        <v>138</v>
      </c>
      <c r="S5" s="2">
        <v>0.43815728532612042</v>
      </c>
      <c r="T5" s="8" t="s">
        <v>139</v>
      </c>
      <c r="U5" s="2">
        <f>SQRT(U25)*$X$4</f>
        <v>1.6940769850825342E-2</v>
      </c>
      <c r="W5" s="5" t="s">
        <v>38</v>
      </c>
      <c r="X5">
        <f>SQRT(SUMSQ(F2:F200)/194)</f>
        <v>1.741624934795083E-2</v>
      </c>
    </row>
    <row r="6" spans="1:28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f t="shared" si="0"/>
        <v>5.8879361782534327E-2</v>
      </c>
      <c r="F6">
        <f t="shared" si="6"/>
        <v>5.186715507990089E-4</v>
      </c>
      <c r="G6">
        <v>1</v>
      </c>
      <c r="H6">
        <f t="shared" si="1"/>
        <v>-1.2729656758128873</v>
      </c>
      <c r="I6">
        <f t="shared" si="2"/>
        <v>-5.8781358618009785</v>
      </c>
      <c r="J6">
        <f t="shared" si="3"/>
        <v>-6.5712830423609239</v>
      </c>
      <c r="K6">
        <v>0</v>
      </c>
      <c r="L6">
        <f t="shared" si="4"/>
        <v>-2.8234941620280907</v>
      </c>
      <c r="M6">
        <f t="shared" si="7"/>
        <v>3.5281263638677783E-3</v>
      </c>
      <c r="N6">
        <f t="shared" si="5"/>
        <v>-2.8322646439114587</v>
      </c>
      <c r="O6">
        <f t="shared" si="8"/>
        <v>8.770481883368042E-3</v>
      </c>
      <c r="P6">
        <f t="shared" si="9"/>
        <v>5.2094937525769107E-4</v>
      </c>
      <c r="R6" s="5" t="s">
        <v>164</v>
      </c>
      <c r="S6" s="2">
        <v>4.2385706988490597</v>
      </c>
      <c r="T6" s="8" t="s">
        <v>139</v>
      </c>
      <c r="U6" s="2">
        <f>SQRT(U26)*$X$4</f>
        <v>4.5755164990732948E-2</v>
      </c>
    </row>
    <row r="7" spans="1:28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f t="shared" si="0"/>
        <v>6.8092892004173775E-2</v>
      </c>
      <c r="F7">
        <f t="shared" si="6"/>
        <v>-2.6352420041737684E-3</v>
      </c>
      <c r="G7">
        <v>1</v>
      </c>
      <c r="H7">
        <f t="shared" si="1"/>
        <v>-1.2039728043259361</v>
      </c>
      <c r="I7">
        <f t="shared" si="2"/>
        <v>-5.8091429903140277</v>
      </c>
      <c r="J7">
        <f t="shared" si="3"/>
        <v>-6.5022901708739722</v>
      </c>
      <c r="K7">
        <v>0</v>
      </c>
      <c r="L7">
        <f t="shared" si="4"/>
        <v>-2.7263519103396443</v>
      </c>
      <c r="M7">
        <f t="shared" si="7"/>
        <v>4.2847039435225005E-3</v>
      </c>
      <c r="N7">
        <f t="shared" si="5"/>
        <v>-2.6868824471306882</v>
      </c>
      <c r="O7">
        <f t="shared" si="8"/>
        <v>-3.9469463208956057E-2</v>
      </c>
      <c r="P7">
        <f t="shared" si="9"/>
        <v>-2.5835783084197225E-3</v>
      </c>
      <c r="U7" s="3"/>
    </row>
    <row r="8" spans="1:28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f t="shared" si="0"/>
        <v>7.8012478494281334E-2</v>
      </c>
      <c r="F8">
        <f t="shared" si="6"/>
        <v>-2.4787184942813428E-3</v>
      </c>
      <c r="G8">
        <v>1</v>
      </c>
      <c r="H8">
        <f t="shared" si="1"/>
        <v>-1.1394342831883648</v>
      </c>
      <c r="I8">
        <f t="shared" si="2"/>
        <v>-5.7446044691764557</v>
      </c>
      <c r="J8">
        <f t="shared" si="3"/>
        <v>-6.4377516497364011</v>
      </c>
      <c r="K8">
        <v>0</v>
      </c>
      <c r="L8">
        <f t="shared" si="4"/>
        <v>-2.5831755703520831</v>
      </c>
      <c r="M8">
        <f t="shared" si="7"/>
        <v>5.7053488997375985E-3</v>
      </c>
      <c r="N8">
        <f t="shared" si="5"/>
        <v>-2.5508864843921777</v>
      </c>
      <c r="O8">
        <f t="shared" si="8"/>
        <v>-3.2289085959905428E-2</v>
      </c>
      <c r="P8">
        <f t="shared" si="9"/>
        <v>-2.4389160695148658E-3</v>
      </c>
      <c r="R8" s="5" t="s">
        <v>165</v>
      </c>
      <c r="S8" s="7">
        <f>EXP(S2)</f>
        <v>44.574898056024303</v>
      </c>
      <c r="T8" s="8" t="s">
        <v>140</v>
      </c>
      <c r="U8" s="1">
        <f>EXP(U2)</f>
        <v>1.2176967349789296</v>
      </c>
    </row>
    <row r="9" spans="1:28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f t="shared" si="0"/>
        <v>8.8643026395724356E-2</v>
      </c>
      <c r="F9">
        <f t="shared" si="6"/>
        <v>-5.0000972905768493E-4</v>
      </c>
      <c r="G9">
        <v>1</v>
      </c>
      <c r="H9">
        <f t="shared" si="1"/>
        <v>-1.0788096613719298</v>
      </c>
      <c r="I9">
        <f t="shared" si="2"/>
        <v>-5.6839798473600212</v>
      </c>
      <c r="J9">
        <f t="shared" si="3"/>
        <v>-6.3771270279199666</v>
      </c>
      <c r="K9">
        <v>0</v>
      </c>
      <c r="L9">
        <f t="shared" si="4"/>
        <v>-2.4287945943011775</v>
      </c>
      <c r="M9">
        <f t="shared" si="7"/>
        <v>7.7691913871002789E-3</v>
      </c>
      <c r="N9">
        <f t="shared" si="5"/>
        <v>-2.4231379140149651</v>
      </c>
      <c r="O9">
        <f t="shared" si="8"/>
        <v>-5.6566802862123566E-3</v>
      </c>
      <c r="P9">
        <f t="shared" si="9"/>
        <v>-4.9859686474562051E-4</v>
      </c>
      <c r="R9" s="5" t="s">
        <v>166</v>
      </c>
      <c r="S9" s="7">
        <f>EXP(S6)</f>
        <v>69.30871797918428</v>
      </c>
      <c r="T9" s="8" t="s">
        <v>140</v>
      </c>
      <c r="U9" s="1">
        <f>EXP(U6)</f>
        <v>1.0468180818642756</v>
      </c>
    </row>
    <row r="10" spans="1:28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f t="shared" si="0"/>
        <v>9.998917407691657E-2</v>
      </c>
      <c r="F10">
        <f t="shared" si="6"/>
        <v>3.623805923083423E-3</v>
      </c>
      <c r="G10">
        <v>1</v>
      </c>
      <c r="H10">
        <f t="shared" si="1"/>
        <v>-1.0216512475319814</v>
      </c>
      <c r="I10">
        <f t="shared" si="2"/>
        <v>-5.6268214335200728</v>
      </c>
      <c r="J10">
        <f t="shared" si="3"/>
        <v>-6.3199686140800182</v>
      </c>
      <c r="K10">
        <v>0</v>
      </c>
      <c r="L10">
        <f t="shared" si="4"/>
        <v>-2.267092667429548</v>
      </c>
      <c r="M10">
        <f t="shared" si="7"/>
        <v>1.0735649624480398E-2</v>
      </c>
      <c r="N10">
        <f t="shared" si="5"/>
        <v>-2.3026933580853335</v>
      </c>
      <c r="O10">
        <f t="shared" si="8"/>
        <v>3.5600690655785527E-2</v>
      </c>
      <c r="P10">
        <f t="shared" si="9"/>
        <v>3.6886936489040926E-3</v>
      </c>
    </row>
    <row r="11" spans="1:28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f t="shared" si="0"/>
        <v>0.11205532215057866</v>
      </c>
      <c r="F11">
        <f t="shared" si="6"/>
        <v>8.1468451608801562E-4</v>
      </c>
      <c r="G11">
        <v>1</v>
      </c>
      <c r="H11">
        <f t="shared" si="1"/>
        <v>-0.96758402626170559</v>
      </c>
      <c r="I11">
        <f t="shared" si="2"/>
        <v>-5.5727542122497971</v>
      </c>
      <c r="J11">
        <f t="shared" si="3"/>
        <v>-6.2659013928097425</v>
      </c>
      <c r="K11">
        <v>0</v>
      </c>
      <c r="L11">
        <f t="shared" si="4"/>
        <v>-2.1815185059496027</v>
      </c>
      <c r="M11">
        <f t="shared" si="7"/>
        <v>1.273963840493338E-2</v>
      </c>
      <c r="N11">
        <f t="shared" si="5"/>
        <v>-2.188762581866063</v>
      </c>
      <c r="O11">
        <f t="shared" si="8"/>
        <v>7.2440759164602575E-3</v>
      </c>
      <c r="P11">
        <f t="shared" si="9"/>
        <v>8.1763889698470882E-4</v>
      </c>
    </row>
    <row r="12" spans="1:28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f t="shared" si="0"/>
        <v>0.12484565792695058</v>
      </c>
      <c r="F12">
        <f t="shared" si="6"/>
        <v>1.8547420730494341E-3</v>
      </c>
      <c r="G12">
        <v>1</v>
      </c>
      <c r="H12">
        <f t="shared" si="1"/>
        <v>-0.916290731874155</v>
      </c>
      <c r="I12">
        <f t="shared" si="2"/>
        <v>-5.521460917862246</v>
      </c>
      <c r="J12">
        <f t="shared" si="3"/>
        <v>-6.2146080984221914</v>
      </c>
      <c r="K12">
        <v>0</v>
      </c>
      <c r="L12">
        <f t="shared" si="4"/>
        <v>-2.0659300345960965</v>
      </c>
      <c r="M12">
        <f t="shared" si="7"/>
        <v>1.6052991360160005E-2</v>
      </c>
      <c r="N12">
        <f t="shared" si="5"/>
        <v>-2.0806770411795119</v>
      </c>
      <c r="O12">
        <f t="shared" si="8"/>
        <v>1.4747006583415434E-2</v>
      </c>
      <c r="P12">
        <f t="shared" si="9"/>
        <v>1.8684516329213691E-3</v>
      </c>
    </row>
    <row r="13" spans="1:28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f t="shared" si="0"/>
        <v>0.13836417621884203</v>
      </c>
      <c r="F13">
        <f t="shared" si="6"/>
        <v>1.3816733781157969E-2</v>
      </c>
      <c r="G13">
        <v>1</v>
      </c>
      <c r="H13">
        <f t="shared" si="1"/>
        <v>-0.86750056770472306</v>
      </c>
      <c r="I13">
        <f t="shared" si="2"/>
        <v>-5.4726707536928147</v>
      </c>
      <c r="J13">
        <f t="shared" si="3"/>
        <v>-6.1658179342527601</v>
      </c>
      <c r="K13">
        <v>0</v>
      </c>
      <c r="L13">
        <f t="shared" si="4"/>
        <v>-1.8826852684908295</v>
      </c>
      <c r="M13">
        <f t="shared" si="7"/>
        <v>2.3159029368428102E-2</v>
      </c>
      <c r="N13">
        <f t="shared" si="5"/>
        <v>-1.977866111653438</v>
      </c>
      <c r="O13">
        <f t="shared" si="8"/>
        <v>9.5180843162608442E-2</v>
      </c>
      <c r="P13">
        <f t="shared" si="9"/>
        <v>1.4484707327053032E-2</v>
      </c>
      <c r="R13" s="5" t="s">
        <v>98</v>
      </c>
      <c r="X13" s="5" t="s">
        <v>99</v>
      </c>
    </row>
    <row r="14" spans="1:28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f t="shared" si="0"/>
        <v>0.15261469719544526</v>
      </c>
      <c r="F14">
        <f t="shared" si="6"/>
        <v>1.7046149471221406E-2</v>
      </c>
      <c r="G14">
        <v>1</v>
      </c>
      <c r="H14">
        <f t="shared" si="1"/>
        <v>-0.82098055206983023</v>
      </c>
      <c r="I14">
        <f t="shared" si="2"/>
        <v>-5.4261507380579213</v>
      </c>
      <c r="J14">
        <f t="shared" si="3"/>
        <v>-6.1192979186178666</v>
      </c>
      <c r="K14">
        <v>0</v>
      </c>
      <c r="L14">
        <f t="shared" si="4"/>
        <v>-1.7739538542420976</v>
      </c>
      <c r="M14">
        <f t="shared" si="7"/>
        <v>2.8784802891650179E-2</v>
      </c>
      <c r="N14">
        <f t="shared" si="5"/>
        <v>-1.8798388528727155</v>
      </c>
      <c r="O14">
        <f t="shared" si="8"/>
        <v>0.10588499863061784</v>
      </c>
      <c r="P14">
        <f t="shared" si="9"/>
        <v>1.7964538516969466E-2</v>
      </c>
      <c r="R14">
        <f>SUMPRODUCT($G$2:$G$200,$M$2:$M$200,G$2:G$200)</f>
        <v>5.6734077597394235</v>
      </c>
      <c r="S14">
        <f>SUMPRODUCT($G$2:$G$200,$M$2:$M$200,H$2:H$200)</f>
        <v>-2.4515867897830517</v>
      </c>
      <c r="T14">
        <f>SUMPRODUCT($G$2:$G$200,$M$2:$M$200,I$2:I$200)</f>
        <v>-28.145854388262023</v>
      </c>
      <c r="U14">
        <f>SUMPRODUCT($G$2:$G$200,$M$2:$M$200,J$2:J$200)</f>
        <v>-33.741550184745208</v>
      </c>
      <c r="V14">
        <f>SUMPRODUCT($G$2:$G$200,$M$2:$M$200,K$2:K$200)</f>
        <v>0</v>
      </c>
      <c r="X14">
        <f>SUMPRODUCT(G2:G200,M2:M200,$L$2:$L$200)</f>
        <v>-6.4026168844416373</v>
      </c>
    </row>
    <row r="15" spans="1:28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f t="shared" si="0"/>
        <v>0.16760088182223828</v>
      </c>
      <c r="F15">
        <f t="shared" si="6"/>
        <v>1.294060817776177E-2</v>
      </c>
      <c r="G15">
        <v>1</v>
      </c>
      <c r="H15">
        <f t="shared" si="1"/>
        <v>-0.77652878949899629</v>
      </c>
      <c r="I15">
        <f t="shared" si="2"/>
        <v>-5.3816989754870876</v>
      </c>
      <c r="J15">
        <f t="shared" si="3"/>
        <v>-6.074846156047033</v>
      </c>
      <c r="K15">
        <v>0</v>
      </c>
      <c r="L15">
        <f t="shared" si="4"/>
        <v>-1.7117946661274623</v>
      </c>
      <c r="M15">
        <f t="shared" si="7"/>
        <v>3.2595229611420119E-2</v>
      </c>
      <c r="N15">
        <f t="shared" si="5"/>
        <v>-1.7861698294787938</v>
      </c>
      <c r="O15">
        <f t="shared" si="8"/>
        <v>7.437516335133143E-2</v>
      </c>
      <c r="P15">
        <f t="shared" si="9"/>
        <v>1.3427802810442774E-2</v>
      </c>
      <c r="R15">
        <f>SUMPRODUCT($H$2:$H$200,$M$2:$M$200,G$2:G$200)</f>
        <v>-2.4515867897830517</v>
      </c>
      <c r="S15">
        <f>SUMPRODUCT($H$2:$H$200,$M$2:$M$200,H$2:H$200)</f>
        <v>2.2870988793072482</v>
      </c>
      <c r="T15">
        <f>SUMPRODUCT($H$2:$H$200,$M$2:$M$200,I$2:I$200)</f>
        <v>22.48073840162618</v>
      </c>
      <c r="U15">
        <f>SUMPRODUCT($H$2:$H$200,$M$2:$M$200,J$2:J$200)</f>
        <v>28.053855664946663</v>
      </c>
      <c r="V15">
        <f>SUMPRODUCT($H$2:$H$200,$M$2:$M$200,K$2:K$200)</f>
        <v>-1.9757745014029044</v>
      </c>
      <c r="X15">
        <f>SUMPRODUCT(H2:H200,M2:M200,$L$2:$L$200)</f>
        <v>5.5537006751687299</v>
      </c>
    </row>
    <row r="16" spans="1:28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f t="shared" si="0"/>
        <v>0.18332624530677721</v>
      </c>
      <c r="F16">
        <f t="shared" si="6"/>
        <v>1.3888314693222742E-2</v>
      </c>
      <c r="G16">
        <v>1</v>
      </c>
      <c r="H16">
        <f t="shared" si="1"/>
        <v>-0.73396917508020043</v>
      </c>
      <c r="I16">
        <f t="shared" si="2"/>
        <v>-5.339139361068292</v>
      </c>
      <c r="J16">
        <f t="shared" si="3"/>
        <v>-6.0322865416282374</v>
      </c>
      <c r="K16">
        <v>0</v>
      </c>
      <c r="L16">
        <f t="shared" si="4"/>
        <v>-1.6234630058677739</v>
      </c>
      <c r="M16">
        <f t="shared" si="7"/>
        <v>3.8893582675993583E-2</v>
      </c>
      <c r="N16">
        <f t="shared" si="5"/>
        <v>-1.6964879521341565</v>
      </c>
      <c r="O16">
        <f t="shared" si="8"/>
        <v>7.3024946266382562E-2</v>
      </c>
      <c r="P16">
        <f t="shared" si="9"/>
        <v>1.4401582646948276E-2</v>
      </c>
      <c r="R16">
        <f>SUMPRODUCT($I$2:$I$200,$M$2:$M$200,G$2:G$200)</f>
        <v>-28.145854388262023</v>
      </c>
      <c r="S16">
        <f>SUMPRODUCT($I$2:$I$200,$M$2:$M$200,H$2:H$200)</f>
        <v>22.48073840162618</v>
      </c>
      <c r="T16">
        <f>SUMPRODUCT($I$2:$I$200,$M$2:$M$200,I$2:I$200)</f>
        <v>253.21543797068125</v>
      </c>
      <c r="U16">
        <f>SUMPRODUCT($I$2:$I$200,$M$2:$M$200,J$2:J$200)</f>
        <v>316.30410211576435</v>
      </c>
      <c r="V16">
        <f>SUMPRODUCT($I$2:$I$200,$M$2:$M$200,K$2:K$200)</f>
        <v>-22.348596798902072</v>
      </c>
      <c r="X16">
        <f>SUMPRODUCT(I2:I200,M2:M200,$L$2:$L$200)</f>
        <v>55.956664728873498</v>
      </c>
    </row>
    <row r="17" spans="1:24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f t="shared" si="0"/>
        <v>0.19979416888229892</v>
      </c>
      <c r="F17">
        <f t="shared" si="6"/>
        <v>2.2138747784367724E-2</v>
      </c>
      <c r="G17">
        <v>1</v>
      </c>
      <c r="H17">
        <f t="shared" si="1"/>
        <v>-0.69314718055994529</v>
      </c>
      <c r="I17">
        <f t="shared" si="2"/>
        <v>-5.2983173665480363</v>
      </c>
      <c r="J17">
        <f t="shared" si="3"/>
        <v>-5.9914645471079817</v>
      </c>
      <c r="K17">
        <v>0</v>
      </c>
      <c r="L17">
        <f t="shared" si="4"/>
        <v>-1.5053801199517576</v>
      </c>
      <c r="M17">
        <f t="shared" si="7"/>
        <v>4.9254219500173599E-2</v>
      </c>
      <c r="N17">
        <f t="shared" si="5"/>
        <v>-1.6104675979668464</v>
      </c>
      <c r="O17">
        <f t="shared" si="8"/>
        <v>0.10508747801508878</v>
      </c>
      <c r="P17">
        <f t="shared" si="9"/>
        <v>2.332237050103286E-2</v>
      </c>
      <c r="R17">
        <f>SUMPRODUCT($J$2:$J$200,$M$2:$M$200,G$2:G$200)</f>
        <v>-33.741550184745208</v>
      </c>
      <c r="S17">
        <f>SUMPRODUCT($J$2:$J$200,$M$2:$M$200,H$2:H$200)</f>
        <v>28.053855664946667</v>
      </c>
      <c r="T17">
        <f>SUMPRODUCT($J$2:$J$200,$M$2:$M$200,I$2:I$200)</f>
        <v>316.30410211576435</v>
      </c>
      <c r="U17">
        <f>SUMPRODUCT($J$2:$J$200,$M$2:$M$200,J$2:J$200)</f>
        <v>398.34041684351274</v>
      </c>
      <c r="V17">
        <f>SUMPRODUCT($J$2:$J$200,$M$2:$M$200,K$2:K$200)</f>
        <v>-29.429539275075477</v>
      </c>
      <c r="X17">
        <f>SUMPRODUCT(J2:J200,M2:M200,$L$2:$L$200)</f>
        <v>70.244292614453784</v>
      </c>
    </row>
    <row r="18" spans="1:24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f t="shared" si="0"/>
        <v>0.2170079101944303</v>
      </c>
      <c r="F18">
        <f t="shared" si="6"/>
        <v>2.5406209805569735E-2</v>
      </c>
      <c r="G18">
        <v>1</v>
      </c>
      <c r="H18">
        <f t="shared" si="1"/>
        <v>-0.65392646740666394</v>
      </c>
      <c r="I18">
        <f t="shared" si="2"/>
        <v>-5.2590966533947556</v>
      </c>
      <c r="J18">
        <f t="shared" si="3"/>
        <v>-5.952243833954701</v>
      </c>
      <c r="K18">
        <v>0</v>
      </c>
      <c r="L18">
        <f t="shared" si="4"/>
        <v>-1.4171077756584085</v>
      </c>
      <c r="M18">
        <f t="shared" si="7"/>
        <v>5.8764605575374419E-2</v>
      </c>
      <c r="N18">
        <f t="shared" si="5"/>
        <v>-1.5278214735971587</v>
      </c>
      <c r="O18">
        <f t="shared" si="8"/>
        <v>0.11071369793875019</v>
      </c>
      <c r="P18">
        <f t="shared" si="9"/>
        <v>2.6838563657767944E-2</v>
      </c>
      <c r="R18">
        <f>SUMPRODUCT($K$2:$K$200,$M$2:$M$200,G$2:G$200)</f>
        <v>0</v>
      </c>
      <c r="S18">
        <f>SUMPRODUCT($K$2:$K$200,$M$2:$M$200,H$2:H$200)</f>
        <v>-1.9757745014029044</v>
      </c>
      <c r="T18">
        <f>SUMPRODUCT($K$2:$K$200,$M$2:$M$200,I$2:I$200)</f>
        <v>-22.348596798902072</v>
      </c>
      <c r="U18">
        <f>SUMPRODUCT($K$2:$K$200,$M$2:$M$200,J$2:J$200)</f>
        <v>-29.429539275075477</v>
      </c>
      <c r="V18">
        <f>SUMPRODUCT($K$2:$K$200,$M$2:$M$200,K$2:K$200)</f>
        <v>4.4239021522997097</v>
      </c>
      <c r="X18">
        <f>SUMPRODUCT(K2:K200,M2:M200,$L$2:$L$200)</f>
        <v>-4.6326308707945056</v>
      </c>
    </row>
    <row r="19" spans="1:24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f t="shared" si="0"/>
        <v>0.2349706125051596</v>
      </c>
      <c r="F19">
        <f t="shared" si="6"/>
        <v>1.9476037494840448E-2</v>
      </c>
      <c r="G19">
        <v>1</v>
      </c>
      <c r="H19">
        <f t="shared" si="1"/>
        <v>-0.61618613942381695</v>
      </c>
      <c r="I19">
        <f t="shared" si="2"/>
        <v>-5.2213563254119082</v>
      </c>
      <c r="J19">
        <f t="shared" si="3"/>
        <v>-5.9145035059718536</v>
      </c>
      <c r="K19">
        <v>0</v>
      </c>
      <c r="L19">
        <f t="shared" si="4"/>
        <v>-1.3686640916853681</v>
      </c>
      <c r="M19">
        <f t="shared" si="7"/>
        <v>6.4743097696222524E-2</v>
      </c>
      <c r="N19">
        <f t="shared" si="5"/>
        <v>-1.4482948258273112</v>
      </c>
      <c r="O19">
        <f t="shared" si="8"/>
        <v>7.9630734141943105E-2</v>
      </c>
      <c r="P19">
        <f t="shared" si="9"/>
        <v>2.0261773539458051E-2</v>
      </c>
    </row>
    <row r="20" spans="1:24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f t="shared" si="0"/>
        <v>0.25368531288850316</v>
      </c>
      <c r="F20">
        <f t="shared" si="6"/>
        <v>1.602319377816358E-2</v>
      </c>
      <c r="G20">
        <v>1</v>
      </c>
      <c r="H20">
        <f t="shared" si="1"/>
        <v>-0.57981849525294205</v>
      </c>
      <c r="I20">
        <f t="shared" si="2"/>
        <v>-5.1849886812410331</v>
      </c>
      <c r="J20">
        <f t="shared" si="3"/>
        <v>-5.8781358618009785</v>
      </c>
      <c r="K20">
        <v>0</v>
      </c>
      <c r="L20">
        <f t="shared" si="4"/>
        <v>-1.3104135081152284</v>
      </c>
      <c r="M20">
        <f t="shared" si="7"/>
        <v>7.2742678568363417E-2</v>
      </c>
      <c r="N20">
        <f t="shared" si="5"/>
        <v>-1.3716607057022607</v>
      </c>
      <c r="O20">
        <f t="shared" si="8"/>
        <v>6.1247197587032343E-2</v>
      </c>
      <c r="P20">
        <f t="shared" si="9"/>
        <v>1.6518890198716767E-2</v>
      </c>
    </row>
    <row r="21" spans="1:24" ht="16.5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f t="shared" si="0"/>
        <v>0.27315494956114172</v>
      </c>
      <c r="F21">
        <f t="shared" si="6"/>
        <v>1.4036980438858315E-2</v>
      </c>
      <c r="G21">
        <v>1</v>
      </c>
      <c r="H21">
        <f t="shared" si="1"/>
        <v>-0.54472717544167215</v>
      </c>
      <c r="I21">
        <f t="shared" si="2"/>
        <v>-5.1498973614297636</v>
      </c>
      <c r="J21">
        <f t="shared" si="3"/>
        <v>-5.843044541989709</v>
      </c>
      <c r="K21">
        <v>0</v>
      </c>
      <c r="L21">
        <f t="shared" si="4"/>
        <v>-1.2476045410886427</v>
      </c>
      <c r="M21">
        <f t="shared" si="7"/>
        <v>8.2479204657124924E-2</v>
      </c>
      <c r="N21">
        <f t="shared" si="5"/>
        <v>-1.2977160640001999</v>
      </c>
      <c r="O21">
        <f t="shared" si="8"/>
        <v>5.0111522911557183E-2</v>
      </c>
      <c r="P21">
        <f t="shared" si="9"/>
        <v>1.4391624980209329E-2</v>
      </c>
      <c r="R21" s="5" t="s">
        <v>100</v>
      </c>
    </row>
    <row r="22" spans="1:24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f t="shared" si="0"/>
        <v>0.29338236846660215</v>
      </c>
      <c r="F22">
        <f t="shared" si="6"/>
        <v>1.2487031533397863E-2</v>
      </c>
      <c r="G22">
        <v>1</v>
      </c>
      <c r="H22">
        <f t="shared" si="1"/>
        <v>-0.51082562376599072</v>
      </c>
      <c r="I22">
        <f t="shared" si="2"/>
        <v>-5.1159958097540823</v>
      </c>
      <c r="J22">
        <f t="shared" si="3"/>
        <v>-5.8091429903140277</v>
      </c>
      <c r="K22">
        <v>0</v>
      </c>
      <c r="L22">
        <f t="shared" si="4"/>
        <v>-1.1845970655193041</v>
      </c>
      <c r="M22">
        <f t="shared" si="7"/>
        <v>9.3556089856360006E-2</v>
      </c>
      <c r="N22">
        <f t="shared" si="5"/>
        <v>-1.2262785089214914</v>
      </c>
      <c r="O22">
        <f t="shared" si="8"/>
        <v>4.1681443402187268E-2</v>
      </c>
      <c r="P22">
        <f t="shared" si="9"/>
        <v>1.2749078084560979E-2</v>
      </c>
      <c r="R22">
        <f t="array" ref="R22:V26">MINVERSE(R14:V18)</f>
        <v>86.774259175164048</v>
      </c>
      <c r="S22">
        <v>-16.267056956030686</v>
      </c>
      <c r="T22">
        <v>13.804372279070128</v>
      </c>
      <c r="U22">
        <v>4.2277252948648778</v>
      </c>
      <c r="V22">
        <v>90.596108953584434</v>
      </c>
    </row>
    <row r="23" spans="1:24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f t="shared" si="0"/>
        <v>0.31437032921181751</v>
      </c>
      <c r="F23">
        <f t="shared" si="6"/>
        <v>2.6333104121515849E-2</v>
      </c>
      <c r="G23">
        <v>1</v>
      </c>
      <c r="H23">
        <f t="shared" si="1"/>
        <v>-0.4780358009429998</v>
      </c>
      <c r="I23">
        <f t="shared" si="2"/>
        <v>-5.083205986931091</v>
      </c>
      <c r="J23">
        <f t="shared" si="3"/>
        <v>-5.7763531674910364</v>
      </c>
      <c r="K23">
        <v>0</v>
      </c>
      <c r="L23">
        <f t="shared" si="4"/>
        <v>-1.0767428770741416</v>
      </c>
      <c r="M23">
        <f t="shared" si="7"/>
        <v>0.11607882948512113</v>
      </c>
      <c r="N23">
        <f t="shared" si="5"/>
        <v>-1.1571835956164218</v>
      </c>
      <c r="O23">
        <f t="shared" si="8"/>
        <v>8.0440718542280187E-2</v>
      </c>
      <c r="P23">
        <f t="shared" si="9"/>
        <v>2.7406428987155191E-2</v>
      </c>
      <c r="R23">
        <v>-16.267056956030377</v>
      </c>
      <c r="S23">
        <v>6.4861541355982082</v>
      </c>
      <c r="T23">
        <v>-2.9347558762599406</v>
      </c>
      <c r="U23">
        <v>-0.75840633460451257</v>
      </c>
      <c r="V23">
        <v>-16.974165398330907</v>
      </c>
    </row>
    <row r="24" spans="1:24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f t="shared" si="0"/>
        <v>0.3361215104389933</v>
      </c>
      <c r="F24">
        <f t="shared" si="6"/>
        <v>2.8887556227673361E-2</v>
      </c>
      <c r="G24">
        <v>1</v>
      </c>
      <c r="H24">
        <f t="shared" si="1"/>
        <v>-0.44628710262841947</v>
      </c>
      <c r="I24">
        <f t="shared" si="2"/>
        <v>-5.0514572886165112</v>
      </c>
      <c r="J24">
        <f t="shared" si="3"/>
        <v>-5.7446044691764557</v>
      </c>
      <c r="K24">
        <v>0</v>
      </c>
      <c r="L24">
        <f t="shared" si="4"/>
        <v>-1.0078330855255093</v>
      </c>
      <c r="M24">
        <f t="shared" si="7"/>
        <v>0.1332316187488711</v>
      </c>
      <c r="N24">
        <f t="shared" si="5"/>
        <v>-1.0902825461829802</v>
      </c>
      <c r="O24">
        <f t="shared" si="8"/>
        <v>8.244946065747083E-2</v>
      </c>
      <c r="P24">
        <f t="shared" si="9"/>
        <v>3.0094800681753481E-2</v>
      </c>
      <c r="R24">
        <v>13.804372279069742</v>
      </c>
      <c r="S24">
        <v>-2.934755876259898</v>
      </c>
      <c r="T24">
        <v>2.8599553101425581</v>
      </c>
      <c r="U24">
        <v>0.14868184183019326</v>
      </c>
      <c r="V24">
        <v>14.126264147195082</v>
      </c>
    </row>
    <row r="25" spans="1:24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f t="shared" si="0"/>
        <v>0.35863851470278124</v>
      </c>
      <c r="F25">
        <f t="shared" si="6"/>
        <v>1.5432325297218774E-2</v>
      </c>
      <c r="G25">
        <v>1</v>
      </c>
      <c r="H25">
        <f t="shared" si="1"/>
        <v>-0.41551544396166579</v>
      </c>
      <c r="I25">
        <f t="shared" si="2"/>
        <v>-5.0206856299497575</v>
      </c>
      <c r="J25">
        <f t="shared" si="3"/>
        <v>-5.7138328105097029</v>
      </c>
      <c r="K25">
        <v>0</v>
      </c>
      <c r="L25">
        <f t="shared" si="4"/>
        <v>-0.9833100877390426</v>
      </c>
      <c r="M25">
        <f t="shared" si="7"/>
        <v>0.13992899333830561</v>
      </c>
      <c r="N25">
        <f t="shared" si="5"/>
        <v>-1.0254403206146943</v>
      </c>
      <c r="O25">
        <f t="shared" si="8"/>
        <v>4.2130232875651652E-2</v>
      </c>
      <c r="P25">
        <f t="shared" si="9"/>
        <v>1.5759691601190631E-2</v>
      </c>
      <c r="R25">
        <v>4.227725294865186</v>
      </c>
      <c r="S25">
        <v>-0.7584063346045915</v>
      </c>
      <c r="T25">
        <v>0.14868184183026217</v>
      </c>
      <c r="U25">
        <v>0.64194237834984602</v>
      </c>
      <c r="V25">
        <v>4.6828474861229541</v>
      </c>
    </row>
    <row r="26" spans="1:24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f t="shared" si="0"/>
        <v>0.38192387291218399</v>
      </c>
      <c r="F26">
        <f t="shared" si="6"/>
        <v>3.141866042114938E-2</v>
      </c>
      <c r="G26">
        <v>1</v>
      </c>
      <c r="H26">
        <f t="shared" si="1"/>
        <v>-0.38566248081198462</v>
      </c>
      <c r="I26">
        <f t="shared" si="2"/>
        <v>-4.9908326668000758</v>
      </c>
      <c r="J26">
        <f t="shared" si="3"/>
        <v>-5.6839798473600212</v>
      </c>
      <c r="K26">
        <v>0</v>
      </c>
      <c r="L26">
        <f t="shared" si="4"/>
        <v>-0.88347865123435498</v>
      </c>
      <c r="M26">
        <f t="shared" si="7"/>
        <v>0.17085204986241781</v>
      </c>
      <c r="N26">
        <f t="shared" si="5"/>
        <v>-0.96253397580576872</v>
      </c>
      <c r="O26">
        <f t="shared" si="8"/>
        <v>7.9055324571413732E-2</v>
      </c>
      <c r="P26">
        <f t="shared" si="9"/>
        <v>3.267692813183707E-2</v>
      </c>
      <c r="R26">
        <v>90.596108953584618</v>
      </c>
      <c r="S26">
        <v>-16.974165398331259</v>
      </c>
      <c r="T26">
        <v>14.126264147195524</v>
      </c>
      <c r="U26">
        <v>4.6828474861226423</v>
      </c>
      <c r="V26">
        <v>95.160129687098674</v>
      </c>
    </row>
    <row r="27" spans="1:24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f t="shared" si="0"/>
        <v>0.40598004838791424</v>
      </c>
      <c r="F27">
        <f t="shared" si="6"/>
        <v>4.4987368278752438E-2</v>
      </c>
      <c r="G27">
        <v>1</v>
      </c>
      <c r="H27">
        <f t="shared" si="1"/>
        <v>-0.35667494393873245</v>
      </c>
      <c r="I27">
        <f t="shared" si="2"/>
        <v>-4.9618451299268242</v>
      </c>
      <c r="J27">
        <f t="shared" si="3"/>
        <v>-5.6549923104867688</v>
      </c>
      <c r="K27">
        <v>0</v>
      </c>
      <c r="L27">
        <f t="shared" si="4"/>
        <v>-0.79636018894822092</v>
      </c>
      <c r="M27">
        <f t="shared" si="7"/>
        <v>0.20337161089500697</v>
      </c>
      <c r="N27">
        <f t="shared" si="5"/>
        <v>-0.90145126248959628</v>
      </c>
      <c r="O27">
        <f t="shared" si="8"/>
        <v>0.10509107354137537</v>
      </c>
      <c r="P27">
        <f t="shared" si="9"/>
        <v>4.7392649949680739E-2</v>
      </c>
    </row>
    <row r="28" spans="1:24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f t="shared" si="0"/>
        <v>0.43080944057871856</v>
      </c>
      <c r="F28">
        <f t="shared" si="6"/>
        <v>3.2464839421281422E-2</v>
      </c>
      <c r="G28">
        <v>1</v>
      </c>
      <c r="H28">
        <f t="shared" si="1"/>
        <v>-0.3285040669720361</v>
      </c>
      <c r="I28">
        <f t="shared" si="2"/>
        <v>-4.9336742529601274</v>
      </c>
      <c r="J28">
        <f t="shared" si="3"/>
        <v>-5.6268214335200728</v>
      </c>
      <c r="K28">
        <v>0</v>
      </c>
      <c r="L28">
        <f t="shared" si="4"/>
        <v>-0.76943600288577352</v>
      </c>
      <c r="M28">
        <f t="shared" si="7"/>
        <v>0.21462305850951838</v>
      </c>
      <c r="N28">
        <f t="shared" si="5"/>
        <v>-0.84208941987613528</v>
      </c>
      <c r="O28">
        <f t="shared" si="8"/>
        <v>7.2653416990361763E-2</v>
      </c>
      <c r="P28">
        <f t="shared" si="9"/>
        <v>3.3658459445749613E-2</v>
      </c>
    </row>
    <row r="29" spans="1:24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f t="shared" si="0"/>
        <v>0.45641438847415255</v>
      </c>
      <c r="F29">
        <f t="shared" si="6"/>
        <v>2.0408434859180702E-2</v>
      </c>
      <c r="G29">
        <v>1</v>
      </c>
      <c r="H29">
        <f t="shared" si="1"/>
        <v>-0.30110509278392161</v>
      </c>
      <c r="I29">
        <f t="shared" si="2"/>
        <v>-4.9062752787720125</v>
      </c>
      <c r="J29">
        <f t="shared" si="3"/>
        <v>-5.5994224593319579</v>
      </c>
      <c r="K29">
        <v>0</v>
      </c>
      <c r="L29">
        <f t="shared" si="4"/>
        <v>-0.74061029664731393</v>
      </c>
      <c r="M29">
        <f t="shared" si="7"/>
        <v>0.22736000485157115</v>
      </c>
      <c r="N29">
        <f t="shared" si="5"/>
        <v>-0.78435413547416455</v>
      </c>
      <c r="O29">
        <f t="shared" si="8"/>
        <v>4.3743838826850623E-2</v>
      </c>
      <c r="P29">
        <f t="shared" si="9"/>
        <v>2.08580607328572E-2</v>
      </c>
    </row>
    <row r="30" spans="1:24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f t="shared" si="0"/>
        <v>0.48279717374626718</v>
      </c>
      <c r="F30">
        <f t="shared" si="6"/>
        <v>1.6718652920399479E-2</v>
      </c>
      <c r="G30">
        <v>1</v>
      </c>
      <c r="H30">
        <f t="shared" si="1"/>
        <v>-0.2744368457017603</v>
      </c>
      <c r="I30">
        <f t="shared" si="2"/>
        <v>-4.8796070316898517</v>
      </c>
      <c r="J30">
        <f t="shared" si="3"/>
        <v>-5.5727542122497971</v>
      </c>
      <c r="K30">
        <v>0</v>
      </c>
      <c r="L30">
        <f t="shared" si="4"/>
        <v>-0.69411599637713672</v>
      </c>
      <c r="M30">
        <f t="shared" si="7"/>
        <v>0.24951606109048338</v>
      </c>
      <c r="N30">
        <f t="shared" si="5"/>
        <v>-0.72815864365686567</v>
      </c>
      <c r="O30">
        <f t="shared" si="8"/>
        <v>3.4042647279728944E-2</v>
      </c>
      <c r="P30">
        <f t="shared" si="9"/>
        <v>1.7004841097855553E-2</v>
      </c>
    </row>
    <row r="31" spans="1:24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f t="shared" si="0"/>
        <v>0.50996002364841564</v>
      </c>
      <c r="F31">
        <f t="shared" si="6"/>
        <v>1.1133666351584415E-2</v>
      </c>
      <c r="G31">
        <v>1</v>
      </c>
      <c r="H31">
        <f t="shared" si="1"/>
        <v>-0.24846135929849961</v>
      </c>
      <c r="I31">
        <f t="shared" si="2"/>
        <v>-4.853631545286591</v>
      </c>
      <c r="J31">
        <f t="shared" si="3"/>
        <v>-5.5467787258465364</v>
      </c>
      <c r="K31">
        <v>0</v>
      </c>
      <c r="L31">
        <f t="shared" si="4"/>
        <v>-0.65182542614047445</v>
      </c>
      <c r="M31">
        <f t="shared" si="7"/>
        <v>0.27153863375781617</v>
      </c>
      <c r="N31">
        <f t="shared" si="5"/>
        <v>-0.67342294133913705</v>
      </c>
      <c r="O31">
        <f t="shared" si="8"/>
        <v>2.1597515198662598E-2</v>
      </c>
      <c r="P31">
        <f t="shared" si="9"/>
        <v>1.1254328889702177E-2</v>
      </c>
    </row>
    <row r="32" spans="1:24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f t="shared" si="0"/>
        <v>0.53790511369578653</v>
      </c>
      <c r="F32">
        <f t="shared" si="6"/>
        <v>9.1719529708802483E-3</v>
      </c>
      <c r="G32">
        <v>1</v>
      </c>
      <c r="H32">
        <f t="shared" si="1"/>
        <v>-0.22314355131420971</v>
      </c>
      <c r="I32">
        <f t="shared" si="2"/>
        <v>-4.8283137373023015</v>
      </c>
      <c r="J32">
        <f t="shared" si="3"/>
        <v>-5.521460917862246</v>
      </c>
      <c r="K32">
        <v>0</v>
      </c>
      <c r="L32">
        <f t="shared" si="4"/>
        <v>-0.60316559678277593</v>
      </c>
      <c r="M32">
        <f t="shared" si="7"/>
        <v>0.29929331687260458</v>
      </c>
      <c r="N32">
        <f t="shared" si="5"/>
        <v>-0.62007310297031459</v>
      </c>
      <c r="O32">
        <f t="shared" si="8"/>
        <v>1.6907506187538668E-2</v>
      </c>
      <c r="P32">
        <f t="shared" si="9"/>
        <v>9.2497088897271727E-3</v>
      </c>
    </row>
    <row r="33" spans="1:16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f t="shared" si="0"/>
        <v>4.5054556482124829E-2</v>
      </c>
      <c r="F33">
        <f t="shared" si="6"/>
        <v>-2.4080189815458158E-2</v>
      </c>
      <c r="G33">
        <v>0</v>
      </c>
      <c r="H33">
        <f t="shared" si="1"/>
        <v>-1.6094379124341003</v>
      </c>
      <c r="I33">
        <f t="shared" si="2"/>
        <v>-6.2146080984221914</v>
      </c>
      <c r="J33">
        <f t="shared" si="3"/>
        <v>-6.9077552789821368</v>
      </c>
      <c r="K33">
        <v>1</v>
      </c>
      <c r="L33">
        <f t="shared" si="4"/>
        <v>-3.864454221760937</v>
      </c>
      <c r="M33">
        <f t="shared" si="7"/>
        <v>4.3992405706777798E-4</v>
      </c>
      <c r="N33">
        <f t="shared" si="5"/>
        <v>-3.0998811572649103</v>
      </c>
      <c r="O33">
        <f t="shared" si="8"/>
        <v>-0.76457306449602669</v>
      </c>
      <c r="P33">
        <f t="shared" si="9"/>
        <v>-1.6036435798196649E-2</v>
      </c>
    </row>
    <row r="34" spans="1:16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f t="shared" ref="E34:E65" si="10">EXP($S$2*G34+$S$3*LN(A34)+$S$4*LN(B34)+$S$5*LN(C34)+$S$6*K34)</f>
        <v>4.085797991706816E-2</v>
      </c>
      <c r="F34">
        <f t="shared" si="6"/>
        <v>-2.1556446583734828E-2</v>
      </c>
      <c r="G34">
        <v>0</v>
      </c>
      <c r="H34">
        <f t="shared" ref="H34:H65" si="11">LN(A34)</f>
        <v>-1.6094379124341003</v>
      </c>
      <c r="I34">
        <f t="shared" ref="I34:I65" si="12">LN(B34)</f>
        <v>-6.2146080984221914</v>
      </c>
      <c r="J34">
        <f t="shared" ref="J34:J65" si="13">LN(C34)</f>
        <v>-7.1308988302963465</v>
      </c>
      <c r="K34">
        <v>1</v>
      </c>
      <c r="L34">
        <f t="shared" ref="L34:L65" si="14">LN(D34)</f>
        <v>-3.9475707389040982</v>
      </c>
      <c r="M34">
        <f t="shared" si="7"/>
        <v>3.7254918901777773E-4</v>
      </c>
      <c r="N34">
        <f t="shared" ref="N34:N65" si="15">MMULT(G34:K34,$S$2:$S$6)</f>
        <v>-3.1976531299467741</v>
      </c>
      <c r="O34">
        <f t="shared" si="8"/>
        <v>-0.74991760895732407</v>
      </c>
      <c r="P34">
        <f t="shared" si="9"/>
        <v>-1.4474559726543422E-2</v>
      </c>
    </row>
    <row r="35" spans="1:16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f t="shared" si="10"/>
        <v>3.772098725428645E-2</v>
      </c>
      <c r="F35">
        <f t="shared" si="6"/>
        <v>-2.0403020587619784E-2</v>
      </c>
      <c r="G35">
        <v>0</v>
      </c>
      <c r="H35">
        <f t="shared" si="11"/>
        <v>-1.6094379124341003</v>
      </c>
      <c r="I35">
        <f t="shared" si="12"/>
        <v>-6.2146080984221914</v>
      </c>
      <c r="J35">
        <f t="shared" si="13"/>
        <v>-7.3132203870903014</v>
      </c>
      <c r="K35">
        <v>1</v>
      </c>
      <c r="L35">
        <f t="shared" si="14"/>
        <v>-4.056010780737993</v>
      </c>
      <c r="M35">
        <f t="shared" si="7"/>
        <v>2.9991196946777779E-4</v>
      </c>
      <c r="N35">
        <f t="shared" si="15"/>
        <v>-3.2775386483280453</v>
      </c>
      <c r="O35">
        <f t="shared" si="8"/>
        <v>-0.77847213240994773</v>
      </c>
      <c r="P35">
        <f t="shared" si="9"/>
        <v>-1.3481554440004394E-2</v>
      </c>
    </row>
    <row r="36" spans="1:16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f t="shared" si="10"/>
        <v>3.5257363013086615E-2</v>
      </c>
      <c r="F36">
        <f t="shared" si="6"/>
        <v>-1.9853329679753284E-2</v>
      </c>
      <c r="G36">
        <v>0</v>
      </c>
      <c r="H36">
        <f t="shared" si="11"/>
        <v>-1.6094379124341003</v>
      </c>
      <c r="I36">
        <f t="shared" si="12"/>
        <v>-6.2146080984221914</v>
      </c>
      <c r="J36">
        <f t="shared" si="13"/>
        <v>-7.4673710669175595</v>
      </c>
      <c r="K36">
        <v>1</v>
      </c>
      <c r="L36">
        <f t="shared" si="14"/>
        <v>-4.1731258990917137</v>
      </c>
      <c r="M36">
        <f t="shared" si="7"/>
        <v>2.372842429344443E-4</v>
      </c>
      <c r="N36">
        <f t="shared" si="15"/>
        <v>-3.3450808917323327</v>
      </c>
      <c r="O36">
        <f t="shared" si="8"/>
        <v>-0.82804500735938102</v>
      </c>
      <c r="P36">
        <f t="shared" si="9"/>
        <v>-1.2755232894864146E-2</v>
      </c>
    </row>
    <row r="37" spans="1:16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f t="shared" si="10"/>
        <v>3.3253719807413831E-2</v>
      </c>
      <c r="F37">
        <f t="shared" si="6"/>
        <v>-1.9558786474080499E-2</v>
      </c>
      <c r="G37">
        <v>0</v>
      </c>
      <c r="H37">
        <f t="shared" si="11"/>
        <v>-1.6094379124341003</v>
      </c>
      <c r="I37">
        <f t="shared" si="12"/>
        <v>-6.2146080984221914</v>
      </c>
      <c r="J37">
        <f t="shared" si="13"/>
        <v>-7.6009024595420822</v>
      </c>
      <c r="K37">
        <v>1</v>
      </c>
      <c r="L37">
        <f t="shared" si="14"/>
        <v>-4.2907293442356194</v>
      </c>
      <c r="M37">
        <f t="shared" si="7"/>
        <v>1.8755119900444448E-4</v>
      </c>
      <c r="N37">
        <f t="shared" si="15"/>
        <v>-3.4035886442305099</v>
      </c>
      <c r="O37">
        <f t="shared" si="8"/>
        <v>-0.88714070000510947</v>
      </c>
      <c r="P37">
        <f t="shared" si="9"/>
        <v>-1.2149332743856642E-2</v>
      </c>
    </row>
    <row r="38" spans="1:16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f t="shared" si="10"/>
        <v>3.158110944899787E-2</v>
      </c>
      <c r="F38">
        <f t="shared" si="6"/>
        <v>-1.8193176115664539E-2</v>
      </c>
      <c r="G38">
        <v>0</v>
      </c>
      <c r="H38">
        <f t="shared" si="11"/>
        <v>-1.6094379124341003</v>
      </c>
      <c r="I38">
        <f t="shared" si="12"/>
        <v>-6.2146080984221914</v>
      </c>
      <c r="J38">
        <f t="shared" si="13"/>
        <v>-7.718685495198466</v>
      </c>
      <c r="K38">
        <v>1</v>
      </c>
      <c r="L38">
        <f t="shared" si="14"/>
        <v>-4.3134014752291616</v>
      </c>
      <c r="M38">
        <f t="shared" si="7"/>
        <v>1.7923675893777777E-4</v>
      </c>
      <c r="N38">
        <f t="shared" si="15"/>
        <v>-3.4551961393911803</v>
      </c>
      <c r="O38">
        <f t="shared" si="8"/>
        <v>-0.85820533583798131</v>
      </c>
      <c r="P38">
        <f t="shared" si="9"/>
        <v>-1.1489595822509838E-2</v>
      </c>
    </row>
    <row r="39" spans="1:16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f t="shared" si="10"/>
        <v>3.0156324290933272E-2</v>
      </c>
      <c r="F39">
        <f t="shared" si="6"/>
        <v>-1.6690990957599936E-2</v>
      </c>
      <c r="G39">
        <v>0</v>
      </c>
      <c r="H39">
        <f t="shared" si="11"/>
        <v>-1.6094379124341003</v>
      </c>
      <c r="I39">
        <f t="shared" si="12"/>
        <v>-6.2146080984221914</v>
      </c>
      <c r="J39">
        <f t="shared" si="13"/>
        <v>-7.8240460108562919</v>
      </c>
      <c r="K39">
        <v>1</v>
      </c>
      <c r="L39">
        <f t="shared" si="14"/>
        <v>-4.3076367974859364</v>
      </c>
      <c r="M39">
        <f t="shared" si="7"/>
        <v>1.8131520177777784E-4</v>
      </c>
      <c r="N39">
        <f t="shared" si="15"/>
        <v>-3.5013606169123737</v>
      </c>
      <c r="O39">
        <f t="shared" si="8"/>
        <v>-0.80627618057356276</v>
      </c>
      <c r="P39">
        <f t="shared" si="9"/>
        <v>-1.0856777530149882E-2</v>
      </c>
    </row>
    <row r="40" spans="1:16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f t="shared" si="10"/>
        <v>2.892290415143094E-2</v>
      </c>
      <c r="F40">
        <f t="shared" si="6"/>
        <v>-1.552080415143094E-2</v>
      </c>
      <c r="G40">
        <v>0</v>
      </c>
      <c r="H40">
        <f t="shared" si="11"/>
        <v>-1.6094379124341003</v>
      </c>
      <c r="I40">
        <f t="shared" si="12"/>
        <v>-6.2146080984221914</v>
      </c>
      <c r="J40">
        <f t="shared" si="13"/>
        <v>-7.9193561906606167</v>
      </c>
      <c r="K40">
        <v>1</v>
      </c>
      <c r="L40">
        <f t="shared" si="14"/>
        <v>-4.3123438678860957</v>
      </c>
      <c r="M40">
        <f t="shared" si="7"/>
        <v>1.7961628441000001E-4</v>
      </c>
      <c r="N40">
        <f t="shared" si="15"/>
        <v>-3.5431214665593807</v>
      </c>
      <c r="O40">
        <f t="shared" si="8"/>
        <v>-0.76922240132671504</v>
      </c>
      <c r="P40">
        <f t="shared" si="9"/>
        <v>-1.0309195544820769E-2</v>
      </c>
    </row>
    <row r="41" spans="1:16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f t="shared" si="10"/>
        <v>2.7840982998261946E-2</v>
      </c>
      <c r="F41">
        <f t="shared" si="6"/>
        <v>-1.5406149664928611E-2</v>
      </c>
      <c r="G41">
        <v>0</v>
      </c>
      <c r="H41">
        <f t="shared" si="11"/>
        <v>-1.6094379124341003</v>
      </c>
      <c r="I41">
        <f t="shared" si="12"/>
        <v>-6.2146080984221914</v>
      </c>
      <c r="J41">
        <f t="shared" si="13"/>
        <v>-8.0063675676502459</v>
      </c>
      <c r="K41">
        <v>1</v>
      </c>
      <c r="L41">
        <f t="shared" si="14"/>
        <v>-4.3872536048456752</v>
      </c>
      <c r="M41">
        <f t="shared" si="7"/>
        <v>1.5462508002777781E-4</v>
      </c>
      <c r="N41">
        <f t="shared" si="15"/>
        <v>-3.5812461352936449</v>
      </c>
      <c r="O41">
        <f t="shared" si="8"/>
        <v>-0.80600746955203029</v>
      </c>
      <c r="P41">
        <f t="shared" si="9"/>
        <v>-1.0022568549301239E-2</v>
      </c>
    </row>
    <row r="42" spans="1:16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f t="shared" si="10"/>
        <v>2.6881487379533518E-2</v>
      </c>
      <c r="F42">
        <f t="shared" si="6"/>
        <v>-1.4216387379533516E-2</v>
      </c>
      <c r="G42">
        <v>0</v>
      </c>
      <c r="H42">
        <f t="shared" si="11"/>
        <v>-1.6094379124341003</v>
      </c>
      <c r="I42">
        <f t="shared" si="12"/>
        <v>-6.2146080984221914</v>
      </c>
      <c r="J42">
        <f t="shared" si="13"/>
        <v>-8.0864102753237823</v>
      </c>
      <c r="K42">
        <v>1</v>
      </c>
      <c r="L42">
        <f t="shared" si="14"/>
        <v>-4.3689050997839098</v>
      </c>
      <c r="M42">
        <f t="shared" si="7"/>
        <v>1.6040475801000004E-4</v>
      </c>
      <c r="N42">
        <f t="shared" si="15"/>
        <v>-3.6163174307980341</v>
      </c>
      <c r="O42">
        <f t="shared" si="8"/>
        <v>-0.7525876689858757</v>
      </c>
      <c r="P42">
        <f t="shared" si="9"/>
        <v>-9.5315980864730167E-3</v>
      </c>
    </row>
    <row r="43" spans="1:16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f t="shared" si="10"/>
        <v>2.6022639269584556E-2</v>
      </c>
      <c r="F43">
        <f t="shared" si="6"/>
        <v>-1.271267260291789E-2</v>
      </c>
      <c r="G43">
        <v>0</v>
      </c>
      <c r="H43">
        <f t="shared" si="11"/>
        <v>-1.6094379124341003</v>
      </c>
      <c r="I43">
        <f t="shared" si="12"/>
        <v>-6.2146080984221914</v>
      </c>
      <c r="J43">
        <f t="shared" si="13"/>
        <v>-8.1605182474775049</v>
      </c>
      <c r="K43">
        <v>1</v>
      </c>
      <c r="L43">
        <f t="shared" si="14"/>
        <v>-4.3192421509609229</v>
      </c>
      <c r="M43">
        <f t="shared" si="7"/>
        <v>1.7715521266777775E-4</v>
      </c>
      <c r="N43">
        <f t="shared" si="15"/>
        <v>-3.6487883786979332</v>
      </c>
      <c r="O43">
        <f t="shared" si="8"/>
        <v>-0.67045377226298974</v>
      </c>
      <c r="P43">
        <f t="shared" si="9"/>
        <v>-8.9237173603613183E-3</v>
      </c>
    </row>
    <row r="44" spans="1:16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f t="shared" si="10"/>
        <v>2.5247753235918116E-2</v>
      </c>
      <c r="F44">
        <f t="shared" si="6"/>
        <v>-1.3914819902584781E-2</v>
      </c>
      <c r="G44">
        <v>0</v>
      </c>
      <c r="H44">
        <f t="shared" si="11"/>
        <v>-1.6094379124341003</v>
      </c>
      <c r="I44">
        <f t="shared" si="12"/>
        <v>-6.2146080984221914</v>
      </c>
      <c r="J44">
        <f t="shared" si="13"/>
        <v>-8.2295111189644565</v>
      </c>
      <c r="K44">
        <v>1</v>
      </c>
      <c r="L44">
        <f t="shared" si="14"/>
        <v>-4.4800423377745844</v>
      </c>
      <c r="M44">
        <f t="shared" si="7"/>
        <v>1.2843537793777782E-4</v>
      </c>
      <c r="N44">
        <f t="shared" si="15"/>
        <v>-3.6790181079755087</v>
      </c>
      <c r="O44">
        <f t="shared" si="8"/>
        <v>-0.80102422979907573</v>
      </c>
      <c r="P44">
        <f t="shared" si="9"/>
        <v>-9.0779541946976062E-3</v>
      </c>
    </row>
    <row r="45" spans="1:16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f t="shared" si="10"/>
        <v>2.4543796840364226E-2</v>
      </c>
      <c r="F45">
        <f t="shared" si="6"/>
        <v>-1.2110996840364225E-2</v>
      </c>
      <c r="G45">
        <v>0</v>
      </c>
      <c r="H45">
        <f t="shared" si="11"/>
        <v>-1.6094379124341003</v>
      </c>
      <c r="I45">
        <f t="shared" si="12"/>
        <v>-6.2146080984221914</v>
      </c>
      <c r="J45">
        <f t="shared" si="13"/>
        <v>-8.2940496401020276</v>
      </c>
      <c r="K45">
        <v>1</v>
      </c>
      <c r="L45">
        <f t="shared" si="14"/>
        <v>-4.3874171373628723</v>
      </c>
      <c r="M45">
        <f t="shared" si="7"/>
        <v>1.5457451584000002E-4</v>
      </c>
      <c r="N45">
        <f t="shared" si="15"/>
        <v>-3.7072961311961095</v>
      </c>
      <c r="O45">
        <f t="shared" si="8"/>
        <v>-0.68012100616676285</v>
      </c>
      <c r="P45">
        <f t="shared" si="9"/>
        <v>-8.45580844547013E-3</v>
      </c>
    </row>
    <row r="46" spans="1:16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f t="shared" si="10"/>
        <v>2.3900419905884918E-2</v>
      </c>
      <c r="F46">
        <f t="shared" si="6"/>
        <v>-1.0210886572551587E-2</v>
      </c>
      <c r="G46">
        <v>0</v>
      </c>
      <c r="H46">
        <f t="shared" si="11"/>
        <v>-1.6094379124341003</v>
      </c>
      <c r="I46">
        <f t="shared" si="12"/>
        <v>-6.2146080984221914</v>
      </c>
      <c r="J46">
        <f t="shared" si="13"/>
        <v>-8.3546742619184631</v>
      </c>
      <c r="K46">
        <v>1</v>
      </c>
      <c r="L46">
        <f t="shared" si="14"/>
        <v>-4.2911237284049895</v>
      </c>
      <c r="M46">
        <f t="shared" si="7"/>
        <v>1.8740332288444441E-4</v>
      </c>
      <c r="N46">
        <f t="shared" si="15"/>
        <v>-3.7338592509151223</v>
      </c>
      <c r="O46">
        <f t="shared" si="8"/>
        <v>-0.55726447748986718</v>
      </c>
      <c r="P46">
        <f t="shared" si="9"/>
        <v>-7.6286906400801187E-3</v>
      </c>
    </row>
    <row r="47" spans="1:16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f t="shared" si="10"/>
        <v>2.3309282053212574E-2</v>
      </c>
      <c r="F47">
        <f t="shared" si="6"/>
        <v>-9.2150820532125744E-3</v>
      </c>
      <c r="G47">
        <v>0</v>
      </c>
      <c r="H47">
        <f t="shared" si="11"/>
        <v>-1.6094379124341003</v>
      </c>
      <c r="I47">
        <f t="shared" si="12"/>
        <v>-6.2146080984221914</v>
      </c>
      <c r="J47">
        <f t="shared" si="13"/>
        <v>-8.4118326757584114</v>
      </c>
      <c r="K47">
        <v>1</v>
      </c>
      <c r="L47">
        <f t="shared" si="14"/>
        <v>-4.2619919137423432</v>
      </c>
      <c r="M47">
        <f t="shared" si="7"/>
        <v>1.9864647363999999E-4</v>
      </c>
      <c r="N47">
        <f t="shared" si="15"/>
        <v>-3.7589036263567799</v>
      </c>
      <c r="O47">
        <f t="shared" si="8"/>
        <v>-0.50308828738556333</v>
      </c>
      <c r="P47">
        <f t="shared" si="9"/>
        <v>-7.0906269400696064E-3</v>
      </c>
    </row>
    <row r="48" spans="1:16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f t="shared" si="10"/>
        <v>2.2763575796529521E-2</v>
      </c>
      <c r="F48">
        <f t="shared" si="6"/>
        <v>-9.8698424631961847E-3</v>
      </c>
      <c r="G48">
        <v>0</v>
      </c>
      <c r="H48">
        <f t="shared" si="11"/>
        <v>-1.6094379124341003</v>
      </c>
      <c r="I48">
        <f t="shared" si="12"/>
        <v>-6.2146080984221914</v>
      </c>
      <c r="J48">
        <f t="shared" si="13"/>
        <v>-8.4658998970286863</v>
      </c>
      <c r="K48">
        <v>1</v>
      </c>
      <c r="L48">
        <f t="shared" si="14"/>
        <v>-4.3510138737614792</v>
      </c>
      <c r="M48">
        <f t="shared" si="7"/>
        <v>1.6624835927111118E-4</v>
      </c>
      <c r="N48">
        <f t="shared" si="15"/>
        <v>-3.7825935732536919</v>
      </c>
      <c r="O48">
        <f t="shared" si="8"/>
        <v>-0.56842030050778725</v>
      </c>
      <c r="P48">
        <f t="shared" si="9"/>
        <v>-7.3290597760006081E-3</v>
      </c>
    </row>
    <row r="49" spans="1:16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f t="shared" si="10"/>
        <v>2.225768128002904E-2</v>
      </c>
      <c r="F49">
        <f t="shared" si="6"/>
        <v>-9.8684479466957069E-3</v>
      </c>
      <c r="G49">
        <v>0</v>
      </c>
      <c r="H49">
        <f t="shared" si="11"/>
        <v>-1.6094379124341003</v>
      </c>
      <c r="I49">
        <f t="shared" si="12"/>
        <v>-6.2146080984221914</v>
      </c>
      <c r="J49">
        <f t="shared" si="13"/>
        <v>-8.5171931914162382</v>
      </c>
      <c r="K49">
        <v>1</v>
      </c>
      <c r="L49">
        <f t="shared" si="14"/>
        <v>-4.390927463114088</v>
      </c>
      <c r="M49">
        <f t="shared" si="7"/>
        <v>1.5349310258777775E-4</v>
      </c>
      <c r="N49">
        <f t="shared" si="15"/>
        <v>-3.805068103877975</v>
      </c>
      <c r="O49">
        <f t="shared" si="8"/>
        <v>-0.58585935923611299</v>
      </c>
      <c r="P49">
        <f t="shared" si="9"/>
        <v>-7.2583483020933585E-3</v>
      </c>
    </row>
    <row r="50" spans="1:16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f t="shared" si="10"/>
        <v>2.1786911710036206E-2</v>
      </c>
      <c r="F50">
        <f t="shared" si="6"/>
        <v>-1.1332811710036203E-2</v>
      </c>
      <c r="G50">
        <v>0</v>
      </c>
      <c r="H50">
        <f t="shared" si="11"/>
        <v>-1.6094379124341003</v>
      </c>
      <c r="I50">
        <f t="shared" si="12"/>
        <v>-6.2146080984221914</v>
      </c>
      <c r="J50">
        <f t="shared" si="13"/>
        <v>-8.5659833555856686</v>
      </c>
      <c r="K50">
        <v>1</v>
      </c>
      <c r="L50">
        <f t="shared" si="14"/>
        <v>-4.560761033020686</v>
      </c>
      <c r="M50">
        <f t="shared" si="7"/>
        <v>1.0928820681000005E-4</v>
      </c>
      <c r="N50">
        <f t="shared" si="15"/>
        <v>-3.8264458697610682</v>
      </c>
      <c r="O50">
        <f t="shared" si="8"/>
        <v>-0.73431516325961788</v>
      </c>
      <c r="P50">
        <f t="shared" si="9"/>
        <v>-7.6766041482323735E-3</v>
      </c>
    </row>
    <row r="51" spans="1:16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f t="shared" si="10"/>
        <v>2.1347322574354004E-2</v>
      </c>
      <c r="F51">
        <f t="shared" si="6"/>
        <v>-1.1133922574354003E-2</v>
      </c>
      <c r="G51">
        <v>0</v>
      </c>
      <c r="H51">
        <f t="shared" si="11"/>
        <v>-1.6094379124341003</v>
      </c>
      <c r="I51">
        <f t="shared" si="12"/>
        <v>-6.2146080984221914</v>
      </c>
      <c r="J51">
        <f t="shared" si="13"/>
        <v>-8.6125033712205621</v>
      </c>
      <c r="K51">
        <v>1</v>
      </c>
      <c r="L51">
        <f t="shared" si="14"/>
        <v>-4.5840546953840162</v>
      </c>
      <c r="M51">
        <f t="shared" si="7"/>
        <v>1.0431353956000002E-4</v>
      </c>
      <c r="N51">
        <f t="shared" si="15"/>
        <v>-3.8468289535249802</v>
      </c>
      <c r="O51">
        <f t="shared" si="8"/>
        <v>-0.737225741859036</v>
      </c>
      <c r="P51">
        <f t="shared" si="9"/>
        <v>-7.529581391903079E-3</v>
      </c>
    </row>
    <row r="52" spans="1:16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f t="shared" si="10"/>
        <v>2.093556655838319E-2</v>
      </c>
      <c r="F52">
        <f t="shared" si="6"/>
        <v>-7.624033225049856E-3</v>
      </c>
      <c r="G52">
        <v>0</v>
      </c>
      <c r="H52">
        <f t="shared" si="11"/>
        <v>-1.6094379124341003</v>
      </c>
      <c r="I52">
        <f t="shared" si="12"/>
        <v>-6.2146080984221914</v>
      </c>
      <c r="J52">
        <f t="shared" si="13"/>
        <v>-8.6569551337913957</v>
      </c>
      <c r="K52">
        <v>1</v>
      </c>
      <c r="L52">
        <f t="shared" si="14"/>
        <v>-4.3191244516075074</v>
      </c>
      <c r="M52">
        <f t="shared" si="7"/>
        <v>1.7719691968444445E-4</v>
      </c>
      <c r="N52">
        <f t="shared" si="15"/>
        <v>-3.8663058171409794</v>
      </c>
      <c r="O52">
        <f t="shared" si="8"/>
        <v>-0.45281863446652793</v>
      </c>
      <c r="P52">
        <f t="shared" si="9"/>
        <v>-6.0277103466556689E-3</v>
      </c>
    </row>
    <row r="53" spans="1:16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f t="shared" si="10"/>
        <v>2.0548781745404331E-2</v>
      </c>
      <c r="F53">
        <f t="shared" si="6"/>
        <v>-9.2869817454043335E-3</v>
      </c>
      <c r="G53">
        <v>0</v>
      </c>
      <c r="H53">
        <f t="shared" si="11"/>
        <v>-1.6094379124341003</v>
      </c>
      <c r="I53">
        <f t="shared" si="12"/>
        <v>-6.2146080984221914</v>
      </c>
      <c r="J53">
        <f t="shared" si="13"/>
        <v>-8.6995147482101913</v>
      </c>
      <c r="K53">
        <v>1</v>
      </c>
      <c r="L53">
        <f t="shared" si="14"/>
        <v>-4.4863388111424207</v>
      </c>
      <c r="M53">
        <f t="shared" si="7"/>
        <v>1.2682813923999993E-4</v>
      </c>
      <c r="N53">
        <f t="shared" si="15"/>
        <v>-3.8849536222592445</v>
      </c>
      <c r="O53">
        <f t="shared" si="8"/>
        <v>-0.60138518888317627</v>
      </c>
      <c r="P53">
        <f t="shared" si="9"/>
        <v>-6.7726797201645532E-3</v>
      </c>
    </row>
    <row r="54" spans="1:16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f t="shared" si="10"/>
        <v>0.14651091054693768</v>
      </c>
      <c r="F54">
        <f t="shared" si="6"/>
        <v>1.6267206119728955E-2</v>
      </c>
      <c r="G54">
        <v>0</v>
      </c>
      <c r="H54">
        <f t="shared" si="11"/>
        <v>-1.0498221244986778</v>
      </c>
      <c r="I54">
        <f t="shared" si="12"/>
        <v>-5.6549923104867688</v>
      </c>
      <c r="J54">
        <f t="shared" si="13"/>
        <v>-6.3481394910467142</v>
      </c>
      <c r="K54">
        <v>1</v>
      </c>
      <c r="L54">
        <f t="shared" si="14"/>
        <v>-1.8153672529580933</v>
      </c>
      <c r="M54">
        <f t="shared" si="7"/>
        <v>2.6496715265546936E-2</v>
      </c>
      <c r="N54">
        <f t="shared" si="15"/>
        <v>-1.9206553785749954</v>
      </c>
      <c r="O54">
        <f t="shared" si="8"/>
        <v>0.10528812561690204</v>
      </c>
      <c r="P54">
        <f t="shared" si="9"/>
        <v>1.7138602795282731E-2</v>
      </c>
    </row>
    <row r="55" spans="1:16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f t="shared" si="10"/>
        <v>0.13286424965992333</v>
      </c>
      <c r="F55">
        <f t="shared" si="6"/>
        <v>1.5852792006743333E-2</v>
      </c>
      <c r="G55">
        <v>0</v>
      </c>
      <c r="H55">
        <f t="shared" si="11"/>
        <v>-1.0498221244986778</v>
      </c>
      <c r="I55">
        <f t="shared" si="12"/>
        <v>-5.6549923104867688</v>
      </c>
      <c r="J55">
        <f t="shared" si="13"/>
        <v>-6.5712830423609239</v>
      </c>
      <c r="K55">
        <v>1</v>
      </c>
      <c r="L55">
        <f t="shared" si="14"/>
        <v>-1.9057098277338036</v>
      </c>
      <c r="M55">
        <f t="shared" si="7"/>
        <v>2.2116758482085067E-2</v>
      </c>
      <c r="N55">
        <f t="shared" si="15"/>
        <v>-2.0184273512568591</v>
      </c>
      <c r="O55">
        <f t="shared" si="8"/>
        <v>0.11271752352305553</v>
      </c>
      <c r="P55">
        <f t="shared" si="9"/>
        <v>1.6763016642341727E-2</v>
      </c>
    </row>
    <row r="56" spans="1:16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f t="shared" si="10"/>
        <v>0.12266320258967735</v>
      </c>
      <c r="F56">
        <f t="shared" si="6"/>
        <v>7.140539076989319E-3</v>
      </c>
      <c r="G56">
        <v>0</v>
      </c>
      <c r="H56">
        <f t="shared" si="11"/>
        <v>-1.0498221244986778</v>
      </c>
      <c r="I56">
        <f t="shared" si="12"/>
        <v>-5.6549923104867688</v>
      </c>
      <c r="J56">
        <f t="shared" si="13"/>
        <v>-6.7536045991548788</v>
      </c>
      <c r="K56">
        <v>1</v>
      </c>
      <c r="L56">
        <f t="shared" si="14"/>
        <v>-2.0417316487280308</v>
      </c>
      <c r="M56">
        <f t="shared" si="7"/>
        <v>1.6849011350666736E-2</v>
      </c>
      <c r="N56">
        <f t="shared" si="15"/>
        <v>-2.0983128696381304</v>
      </c>
      <c r="O56">
        <f t="shared" si="8"/>
        <v>5.6581220910099539E-2</v>
      </c>
      <c r="P56">
        <f t="shared" si="9"/>
        <v>7.3444541821991588E-3</v>
      </c>
    </row>
    <row r="57" spans="1:16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f t="shared" si="10"/>
        <v>0.11465185237325927</v>
      </c>
      <c r="F57">
        <f t="shared" si="6"/>
        <v>4.5619976267407408E-3</v>
      </c>
      <c r="G57">
        <v>0</v>
      </c>
      <c r="H57">
        <f t="shared" si="11"/>
        <v>-1.0498221244986778</v>
      </c>
      <c r="I57">
        <f t="shared" si="12"/>
        <v>-5.6549923104867688</v>
      </c>
      <c r="J57">
        <f t="shared" si="13"/>
        <v>-6.9077552789821368</v>
      </c>
      <c r="K57">
        <v>1</v>
      </c>
      <c r="L57">
        <f t="shared" si="14"/>
        <v>-2.1268363398254033</v>
      </c>
      <c r="M57">
        <f t="shared" si="7"/>
        <v>1.4211942031822503E-2</v>
      </c>
      <c r="N57">
        <f t="shared" si="15"/>
        <v>-2.1658551130424168</v>
      </c>
      <c r="O57">
        <f t="shared" si="8"/>
        <v>3.9018773217013525E-2</v>
      </c>
      <c r="P57">
        <f t="shared" si="9"/>
        <v>4.6515781774770686E-3</v>
      </c>
    </row>
    <row r="58" spans="1:16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f t="shared" si="10"/>
        <v>0.10813629405030084</v>
      </c>
      <c r="F58">
        <f t="shared" si="6"/>
        <v>-1.0912440503008519E-3</v>
      </c>
      <c r="G58">
        <v>0</v>
      </c>
      <c r="H58">
        <f t="shared" si="11"/>
        <v>-1.0498221244986778</v>
      </c>
      <c r="I58">
        <f t="shared" si="12"/>
        <v>-5.6549923104867688</v>
      </c>
      <c r="J58">
        <f t="shared" si="13"/>
        <v>-7.0412866716066596</v>
      </c>
      <c r="K58">
        <v>1</v>
      </c>
      <c r="L58">
        <f t="shared" si="14"/>
        <v>-2.234505505090282</v>
      </c>
      <c r="M58">
        <f t="shared" si="7"/>
        <v>1.1458642729502498E-2</v>
      </c>
      <c r="N58">
        <f t="shared" si="15"/>
        <v>-2.2243628655405949</v>
      </c>
      <c r="O58">
        <f t="shared" si="8"/>
        <v>-1.0142639549687082E-2</v>
      </c>
      <c r="P58">
        <f t="shared" si="9"/>
        <v>-1.0857193577282311E-3</v>
      </c>
    </row>
    <row r="59" spans="1:16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f t="shared" si="10"/>
        <v>0.10269720673625776</v>
      </c>
      <c r="F59">
        <f t="shared" si="6"/>
        <v>-5.6948234029244454E-3</v>
      </c>
      <c r="G59">
        <v>0</v>
      </c>
      <c r="H59">
        <f t="shared" si="11"/>
        <v>-1.0498221244986778</v>
      </c>
      <c r="I59">
        <f t="shared" si="12"/>
        <v>-5.6549923104867688</v>
      </c>
      <c r="J59">
        <f t="shared" si="13"/>
        <v>-7.1590697072630434</v>
      </c>
      <c r="K59">
        <v>1</v>
      </c>
      <c r="L59">
        <f t="shared" si="14"/>
        <v>-2.3330197303338673</v>
      </c>
      <c r="M59">
        <f t="shared" si="7"/>
        <v>9.4094623723469419E-3</v>
      </c>
      <c r="N59">
        <f t="shared" si="15"/>
        <v>-2.2759703607012653</v>
      </c>
      <c r="O59">
        <f t="shared" si="8"/>
        <v>-5.7049369632601987E-2</v>
      </c>
      <c r="P59">
        <f t="shared" si="9"/>
        <v>-5.5339248220266828E-3</v>
      </c>
    </row>
    <row r="60" spans="1:16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f t="shared" si="10"/>
        <v>9.8064011180895319E-2</v>
      </c>
      <c r="F60">
        <f t="shared" si="6"/>
        <v>-1.2995636180895317E-2</v>
      </c>
      <c r="G60">
        <v>0</v>
      </c>
      <c r="H60">
        <f t="shared" si="11"/>
        <v>-1.0498221244986778</v>
      </c>
      <c r="I60">
        <f t="shared" si="12"/>
        <v>-5.6549923104867688</v>
      </c>
      <c r="J60">
        <f t="shared" si="13"/>
        <v>-7.2644302229208693</v>
      </c>
      <c r="K60">
        <v>1</v>
      </c>
      <c r="L60">
        <f t="shared" si="14"/>
        <v>-2.4642999340928573</v>
      </c>
      <c r="M60">
        <f t="shared" si="7"/>
        <v>7.2366284251406251E-3</v>
      </c>
      <c r="N60">
        <f t="shared" si="15"/>
        <v>-2.3221348382224587</v>
      </c>
      <c r="O60">
        <f t="shared" si="8"/>
        <v>-0.14216509587039861</v>
      </c>
      <c r="P60">
        <f t="shared" si="9"/>
        <v>-1.209375368741402E-2</v>
      </c>
    </row>
    <row r="61" spans="1:16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f t="shared" si="10"/>
        <v>9.4053107027458296E-2</v>
      </c>
      <c r="F61">
        <f t="shared" si="6"/>
        <v>-2.2501615360791635E-2</v>
      </c>
      <c r="G61">
        <v>0</v>
      </c>
      <c r="H61">
        <f t="shared" si="11"/>
        <v>-1.0498221244986778</v>
      </c>
      <c r="I61">
        <f t="shared" si="12"/>
        <v>-5.6549923104867688</v>
      </c>
      <c r="J61">
        <f t="shared" si="13"/>
        <v>-7.359740402725194</v>
      </c>
      <c r="K61">
        <v>1</v>
      </c>
      <c r="L61">
        <f t="shared" si="14"/>
        <v>-2.6373379253050744</v>
      </c>
      <c r="M61">
        <f t="shared" si="7"/>
        <v>5.1196159597250686E-3</v>
      </c>
      <c r="N61">
        <f t="shared" si="15"/>
        <v>-2.3638956878694657</v>
      </c>
      <c r="O61">
        <f t="shared" si="8"/>
        <v>-0.27344223743560869</v>
      </c>
      <c r="P61">
        <f t="shared" si="9"/>
        <v>-1.9565199973188643E-2</v>
      </c>
    </row>
    <row r="62" spans="1:16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f t="shared" si="10"/>
        <v>9.0534855696903713E-2</v>
      </c>
      <c r="F62">
        <f t="shared" si="6"/>
        <v>-2.693238903023705E-2</v>
      </c>
      <c r="G62">
        <v>0</v>
      </c>
      <c r="H62">
        <f t="shared" si="11"/>
        <v>-1.0498221244986778</v>
      </c>
      <c r="I62">
        <f t="shared" si="12"/>
        <v>-5.6549923104867688</v>
      </c>
      <c r="J62">
        <f t="shared" si="13"/>
        <v>-7.4467517797148242</v>
      </c>
      <c r="K62">
        <v>1</v>
      </c>
      <c r="L62">
        <f t="shared" si="14"/>
        <v>-2.7551030253210573</v>
      </c>
      <c r="M62">
        <f t="shared" si="7"/>
        <v>4.0452737660844435E-3</v>
      </c>
      <c r="N62">
        <f t="shared" si="15"/>
        <v>-2.4020203566037299</v>
      </c>
      <c r="O62">
        <f t="shared" si="8"/>
        <v>-0.35308266871732741</v>
      </c>
      <c r="P62">
        <f t="shared" si="9"/>
        <v>-2.2456928667671523E-2</v>
      </c>
    </row>
    <row r="63" spans="1:16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f t="shared" si="10"/>
        <v>8.7414714522692574E-2</v>
      </c>
      <c r="F63">
        <f t="shared" si="6"/>
        <v>-3.3877489522692567E-2</v>
      </c>
      <c r="G63">
        <v>0</v>
      </c>
      <c r="H63">
        <f t="shared" si="11"/>
        <v>-1.0498221244986778</v>
      </c>
      <c r="I63">
        <f t="shared" si="12"/>
        <v>-5.6549923104867688</v>
      </c>
      <c r="J63">
        <f t="shared" si="13"/>
        <v>-7.5267944873883605</v>
      </c>
      <c r="K63">
        <v>1</v>
      </c>
      <c r="L63">
        <f t="shared" si="14"/>
        <v>-2.9273780726403444</v>
      </c>
      <c r="M63">
        <f t="shared" si="7"/>
        <v>2.8662344607006257E-3</v>
      </c>
      <c r="N63">
        <f t="shared" si="15"/>
        <v>-2.4370916521081192</v>
      </c>
      <c r="O63">
        <f t="shared" si="8"/>
        <v>-0.49028642053222526</v>
      </c>
      <c r="P63">
        <f t="shared" si="9"/>
        <v>-2.6248574410478367E-2</v>
      </c>
    </row>
    <row r="64" spans="1:16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f t="shared" si="10"/>
        <v>8.4621864510728562E-2</v>
      </c>
      <c r="F64">
        <f t="shared" si="6"/>
        <v>-3.1758506177395229E-2</v>
      </c>
      <c r="G64">
        <v>0</v>
      </c>
      <c r="H64">
        <f t="shared" si="11"/>
        <v>-1.0498221244986778</v>
      </c>
      <c r="I64">
        <f t="shared" si="12"/>
        <v>-5.6549923104867688</v>
      </c>
      <c r="J64">
        <f t="shared" si="13"/>
        <v>-7.6009024595420822</v>
      </c>
      <c r="K64">
        <v>1</v>
      </c>
      <c r="L64">
        <f t="shared" si="14"/>
        <v>-2.9400448392222627</v>
      </c>
      <c r="M64">
        <f t="shared" si="7"/>
        <v>2.7945346542784027E-3</v>
      </c>
      <c r="N64">
        <f t="shared" si="15"/>
        <v>-2.4695626000080173</v>
      </c>
      <c r="O64">
        <f t="shared" si="8"/>
        <v>-0.47048223921424537</v>
      </c>
      <c r="P64">
        <f t="shared" si="9"/>
        <v>-2.4871271201051703E-2</v>
      </c>
    </row>
    <row r="65" spans="1:16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f t="shared" si="10"/>
        <v>8.2102047044372614E-2</v>
      </c>
      <c r="F65">
        <f t="shared" si="6"/>
        <v>-3.290202204437262E-2</v>
      </c>
      <c r="G65">
        <v>0</v>
      </c>
      <c r="H65">
        <f t="shared" si="11"/>
        <v>-1.0498221244986778</v>
      </c>
      <c r="I65">
        <f t="shared" si="12"/>
        <v>-5.6549923104867688</v>
      </c>
      <c r="J65">
        <f t="shared" si="13"/>
        <v>-7.6698953310290339</v>
      </c>
      <c r="K65">
        <v>1</v>
      </c>
      <c r="L65">
        <f t="shared" si="14"/>
        <v>-3.0118611473539225</v>
      </c>
      <c r="M65">
        <f t="shared" si="7"/>
        <v>2.4206424600006246E-3</v>
      </c>
      <c r="N65">
        <f t="shared" si="15"/>
        <v>-2.4997923292855937</v>
      </c>
      <c r="O65">
        <f t="shared" si="8"/>
        <v>-0.51206881806832882</v>
      </c>
      <c r="P65">
        <f t="shared" si="9"/>
        <v>-2.5193798650682227E-2</v>
      </c>
    </row>
    <row r="66" spans="1:16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f t="shared" ref="E66:E97" si="16">EXP($S$2*G66+$S$3*LN(A66)+$S$4*LN(B66)+$S$5*LN(C66)+$S$6*K66)</f>
        <v>7.9812882516943309E-2</v>
      </c>
      <c r="F66">
        <f t="shared" si="6"/>
        <v>-3.2438457516943318E-2</v>
      </c>
      <c r="G66">
        <v>0</v>
      </c>
      <c r="H66">
        <f t="shared" ref="H66:H97" si="17">LN(A66)</f>
        <v>-1.0498221244986778</v>
      </c>
      <c r="I66">
        <f t="shared" ref="I66:I97" si="18">LN(B66)</f>
        <v>-5.6549923104867688</v>
      </c>
      <c r="J66">
        <f t="shared" ref="J66:J97" si="19">LN(C66)</f>
        <v>-7.734433852166605</v>
      </c>
      <c r="K66">
        <v>1</v>
      </c>
      <c r="L66">
        <f t="shared" ref="L66:L97" si="20">LN(D66)</f>
        <v>-3.0496727528563694</v>
      </c>
      <c r="M66">
        <f t="shared" si="7"/>
        <v>2.2443361440806242E-3</v>
      </c>
      <c r="N66">
        <f t="shared" ref="N66:N97" si="21">MMULT(G66:K66,$S$2:$S$6)</f>
        <v>-2.5280703525061945</v>
      </c>
      <c r="O66">
        <f t="shared" si="8"/>
        <v>-0.52160240035017491</v>
      </c>
      <c r="P66">
        <f t="shared" si="9"/>
        <v>-2.4710613795209332E-2</v>
      </c>
    </row>
    <row r="67" spans="1:16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f t="shared" si="16"/>
        <v>7.772071364756708E-2</v>
      </c>
      <c r="F67">
        <f t="shared" ref="F67:F130" si="22">D67-E67</f>
        <v>-2.902818864756708E-2</v>
      </c>
      <c r="G67">
        <v>0</v>
      </c>
      <c r="H67">
        <f t="shared" si="17"/>
        <v>-1.0498221244986778</v>
      </c>
      <c r="I67">
        <f t="shared" si="18"/>
        <v>-5.6549923104867688</v>
      </c>
      <c r="J67">
        <f t="shared" si="19"/>
        <v>-7.7950584739830395</v>
      </c>
      <c r="K67">
        <v>1</v>
      </c>
      <c r="L67">
        <f t="shared" si="20"/>
        <v>-3.0222297514342586</v>
      </c>
      <c r="M67">
        <f t="shared" ref="M67:M130" si="23">D67^2</f>
        <v>2.370961990875625E-3</v>
      </c>
      <c r="N67">
        <f t="shared" si="21"/>
        <v>-2.5546334722252055</v>
      </c>
      <c r="O67">
        <f t="shared" ref="O67:O130" si="24">L67-N67</f>
        <v>-0.46759627920905311</v>
      </c>
      <c r="P67">
        <f t="shared" ref="P67:P130" si="25">SQRT(M67)*O67</f>
        <v>-2.27684435152938E-2</v>
      </c>
    </row>
    <row r="68" spans="1:16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f t="shared" si="16"/>
        <v>7.5798418727448302E-2</v>
      </c>
      <c r="F68">
        <f t="shared" si="22"/>
        <v>-2.6848060394114991E-2</v>
      </c>
      <c r="G68">
        <v>0</v>
      </c>
      <c r="H68">
        <f t="shared" si="17"/>
        <v>-1.0498221244986778</v>
      </c>
      <c r="I68">
        <f t="shared" si="18"/>
        <v>-5.6549923104867688</v>
      </c>
      <c r="J68">
        <f t="shared" si="19"/>
        <v>-7.8522168878229888</v>
      </c>
      <c r="K68">
        <v>1</v>
      </c>
      <c r="L68">
        <f t="shared" si="20"/>
        <v>-3.0169485896374511</v>
      </c>
      <c r="M68">
        <f t="shared" si="23"/>
        <v>2.396137580961734E-3</v>
      </c>
      <c r="N68">
        <f t="shared" si="21"/>
        <v>-2.5796778476668649</v>
      </c>
      <c r="O68">
        <f t="shared" si="24"/>
        <v>-0.43727074197058613</v>
      </c>
      <c r="P68">
        <f t="shared" si="25"/>
        <v>-2.1404559508142722E-2</v>
      </c>
    </row>
    <row r="69" spans="1:16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f t="shared" si="16"/>
        <v>7.4023860795898969E-2</v>
      </c>
      <c r="F69">
        <f t="shared" si="22"/>
        <v>-3.360475246256564E-2</v>
      </c>
      <c r="G69">
        <v>0</v>
      </c>
      <c r="H69">
        <f t="shared" si="17"/>
        <v>-1.0498221244986778</v>
      </c>
      <c r="I69">
        <f t="shared" si="18"/>
        <v>-5.6549923104867688</v>
      </c>
      <c r="J69">
        <f t="shared" si="19"/>
        <v>-7.9062841090932645</v>
      </c>
      <c r="K69">
        <v>1</v>
      </c>
      <c r="L69">
        <f t="shared" si="20"/>
        <v>-3.2084526272862739</v>
      </c>
      <c r="M69">
        <f t="shared" si="23"/>
        <v>1.6337043184617356E-3</v>
      </c>
      <c r="N69">
        <f t="shared" si="21"/>
        <v>-2.6033677945637761</v>
      </c>
      <c r="O69">
        <f t="shared" si="24"/>
        <v>-0.6050848327224978</v>
      </c>
      <c r="P69">
        <f t="shared" si="25"/>
        <v>-2.4456989404667513E-2</v>
      </c>
    </row>
    <row r="70" spans="1:16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f t="shared" si="16"/>
        <v>7.237876489349912E-2</v>
      </c>
      <c r="F70">
        <f t="shared" si="22"/>
        <v>-3.7500623226832459E-2</v>
      </c>
      <c r="G70">
        <v>0</v>
      </c>
      <c r="H70">
        <f t="shared" si="17"/>
        <v>-1.0498221244986778</v>
      </c>
      <c r="I70">
        <f t="shared" si="18"/>
        <v>-5.6549923104867688</v>
      </c>
      <c r="J70">
        <f t="shared" si="19"/>
        <v>-7.9575774034808147</v>
      </c>
      <c r="K70">
        <v>1</v>
      </c>
      <c r="L70">
        <f t="shared" si="20"/>
        <v>-3.3558949592658753</v>
      </c>
      <c r="M70">
        <f t="shared" si="23"/>
        <v>1.216484766120069E-3</v>
      </c>
      <c r="N70">
        <f t="shared" si="21"/>
        <v>-2.6258423251880583</v>
      </c>
      <c r="O70">
        <f t="shared" si="24"/>
        <v>-0.73005263407781706</v>
      </c>
      <c r="P70">
        <f t="shared" si="25"/>
        <v>-2.5462879195489261E-2</v>
      </c>
    </row>
    <row r="71" spans="1:16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f t="shared" si="16"/>
        <v>7.0847890244121373E-2</v>
      </c>
      <c r="F71">
        <f t="shared" si="22"/>
        <v>-2.697142357745471E-2</v>
      </c>
      <c r="G71">
        <v>0</v>
      </c>
      <c r="H71">
        <f t="shared" si="17"/>
        <v>-1.0498221244986778</v>
      </c>
      <c r="I71">
        <f t="shared" si="18"/>
        <v>-5.6549923104867688</v>
      </c>
      <c r="J71">
        <f t="shared" si="19"/>
        <v>-8.0063675676502459</v>
      </c>
      <c r="K71">
        <v>1</v>
      </c>
      <c r="L71">
        <f t="shared" si="20"/>
        <v>-3.1263771694547255</v>
      </c>
      <c r="M71">
        <f t="shared" si="23"/>
        <v>1.9251443271511106E-3</v>
      </c>
      <c r="N71">
        <f t="shared" si="21"/>
        <v>-2.6472200910711523</v>
      </c>
      <c r="O71">
        <f t="shared" si="24"/>
        <v>-0.47915707838357324</v>
      </c>
      <c r="P71">
        <f t="shared" si="25"/>
        <v>-2.1023719577794236E-2</v>
      </c>
    </row>
    <row r="72" spans="1:16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f t="shared" si="16"/>
        <v>6.9418409863798547E-2</v>
      </c>
      <c r="F72">
        <f t="shared" si="22"/>
        <v>-3.1778826530465216E-2</v>
      </c>
      <c r="G72">
        <v>0</v>
      </c>
      <c r="H72">
        <f t="shared" si="17"/>
        <v>-1.0498221244986778</v>
      </c>
      <c r="I72">
        <f t="shared" si="18"/>
        <v>-5.6549923104867688</v>
      </c>
      <c r="J72">
        <f t="shared" si="19"/>
        <v>-8.0528875832851394</v>
      </c>
      <c r="K72">
        <v>1</v>
      </c>
      <c r="L72">
        <f t="shared" si="20"/>
        <v>-3.2796990341101466</v>
      </c>
      <c r="M72">
        <f t="shared" si="23"/>
        <v>1.4167382335069443E-3</v>
      </c>
      <c r="N72">
        <f t="shared" si="21"/>
        <v>-2.6676031748350653</v>
      </c>
      <c r="O72">
        <f t="shared" si="24"/>
        <v>-0.61209585927508137</v>
      </c>
      <c r="P72">
        <f t="shared" si="25"/>
        <v>-2.3039033103172697E-2</v>
      </c>
    </row>
    <row r="73" spans="1:16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f t="shared" si="16"/>
        <v>6.807943876889952E-2</v>
      </c>
      <c r="F73">
        <f t="shared" si="22"/>
        <v>-2.6373088768899523E-2</v>
      </c>
      <c r="G73">
        <v>0</v>
      </c>
      <c r="H73">
        <f t="shared" si="17"/>
        <v>-1.0498221244986778</v>
      </c>
      <c r="I73">
        <f t="shared" si="18"/>
        <v>-5.6549923104867688</v>
      </c>
      <c r="J73">
        <f t="shared" si="19"/>
        <v>-8.097339345855973</v>
      </c>
      <c r="K73">
        <v>1</v>
      </c>
      <c r="L73">
        <f t="shared" si="20"/>
        <v>-3.177101883593068</v>
      </c>
      <c r="M73">
        <f t="shared" si="23"/>
        <v>1.7394196303224998E-3</v>
      </c>
      <c r="N73">
        <f t="shared" si="21"/>
        <v>-2.6870800384510636</v>
      </c>
      <c r="O73">
        <f t="shared" si="24"/>
        <v>-0.49002184514200442</v>
      </c>
      <c r="P73">
        <f t="shared" si="25"/>
        <v>-2.0437022581138234E-2</v>
      </c>
    </row>
    <row r="74" spans="1:16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f t="shared" si="16"/>
        <v>6.6821670419592943E-2</v>
      </c>
      <c r="F74">
        <f t="shared" si="22"/>
        <v>-2.6024970419592952E-2</v>
      </c>
      <c r="G74">
        <v>0</v>
      </c>
      <c r="H74">
        <f t="shared" si="17"/>
        <v>-1.0498221244986778</v>
      </c>
      <c r="I74">
        <f t="shared" si="18"/>
        <v>-5.6549923104867688</v>
      </c>
      <c r="J74">
        <f t="shared" si="19"/>
        <v>-8.1398989602747687</v>
      </c>
      <c r="K74">
        <v>1</v>
      </c>
      <c r="L74">
        <f t="shared" si="20"/>
        <v>-3.1991540831961163</v>
      </c>
      <c r="M74">
        <f t="shared" si="23"/>
        <v>1.6643707308899992E-3</v>
      </c>
      <c r="N74">
        <f t="shared" si="21"/>
        <v>-2.7057278435693295</v>
      </c>
      <c r="O74">
        <f t="shared" si="24"/>
        <v>-0.49342623962678678</v>
      </c>
      <c r="P74">
        <f t="shared" si="25"/>
        <v>-2.0130162270182127E-2</v>
      </c>
    </row>
    <row r="75" spans="1:16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f t="shared" si="16"/>
        <v>0.31065640772850389</v>
      </c>
      <c r="F75">
        <f t="shared" si="22"/>
        <v>1.3366092271496155E-2</v>
      </c>
      <c r="G75">
        <v>0</v>
      </c>
      <c r="H75">
        <f t="shared" si="17"/>
        <v>-0.69314718055994529</v>
      </c>
      <c r="I75">
        <f t="shared" si="18"/>
        <v>-5.2983173665480363</v>
      </c>
      <c r="J75">
        <f t="shared" si="19"/>
        <v>-5.9914645471079817</v>
      </c>
      <c r="K75">
        <v>1</v>
      </c>
      <c r="L75">
        <f t="shared" si="20"/>
        <v>-1.1269423211565168</v>
      </c>
      <c r="M75">
        <f t="shared" si="23"/>
        <v>0.10499058050625003</v>
      </c>
      <c r="N75">
        <f t="shared" si="21"/>
        <v>-1.1690677758430468</v>
      </c>
      <c r="O75">
        <f t="shared" si="24"/>
        <v>4.2125454686529951E-2</v>
      </c>
      <c r="P75">
        <f t="shared" si="25"/>
        <v>1.3649595141166152E-2</v>
      </c>
    </row>
    <row r="76" spans="1:16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f t="shared" si="16"/>
        <v>0.28172052416309001</v>
      </c>
      <c r="F76">
        <f t="shared" si="22"/>
        <v>2.9905142503576621E-2</v>
      </c>
      <c r="G76">
        <v>0</v>
      </c>
      <c r="H76">
        <f t="shared" si="17"/>
        <v>-0.69314718055994529</v>
      </c>
      <c r="I76">
        <f t="shared" si="18"/>
        <v>-5.2983173665480363</v>
      </c>
      <c r="J76">
        <f t="shared" si="19"/>
        <v>-6.2146080984221914</v>
      </c>
      <c r="K76">
        <v>1</v>
      </c>
      <c r="L76">
        <f t="shared" si="20"/>
        <v>-1.1659525978172647</v>
      </c>
      <c r="M76">
        <f t="shared" si="23"/>
        <v>9.7110556125444419E-2</v>
      </c>
      <c r="N76">
        <f t="shared" si="21"/>
        <v>-1.2668397485249105</v>
      </c>
      <c r="O76">
        <f t="shared" si="24"/>
        <v>0.10088715070764587</v>
      </c>
      <c r="P76">
        <f t="shared" si="25"/>
        <v>3.1439025597370614E-2</v>
      </c>
    </row>
    <row r="77" spans="1:16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f t="shared" si="16"/>
        <v>0.26009059485556058</v>
      </c>
      <c r="F77">
        <f t="shared" si="22"/>
        <v>3.1447571811106079E-2</v>
      </c>
      <c r="G77">
        <v>0</v>
      </c>
      <c r="H77">
        <f t="shared" si="17"/>
        <v>-0.69314718055994529</v>
      </c>
      <c r="I77">
        <f t="shared" si="18"/>
        <v>-5.2983173665480363</v>
      </c>
      <c r="J77">
        <f t="shared" si="19"/>
        <v>-6.3969296552161463</v>
      </c>
      <c r="K77">
        <v>1</v>
      </c>
      <c r="L77">
        <f t="shared" si="20"/>
        <v>-1.2325843498013105</v>
      </c>
      <c r="M77">
        <f t="shared" si="23"/>
        <v>8.4994502623361098E-2</v>
      </c>
      <c r="N77">
        <f t="shared" si="21"/>
        <v>-1.3467252669061827</v>
      </c>
      <c r="O77">
        <f t="shared" si="24"/>
        <v>0.11414091710487217</v>
      </c>
      <c r="P77">
        <f t="shared" si="25"/>
        <v>3.327643371440641E-2</v>
      </c>
    </row>
    <row r="78" spans="1:16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f t="shared" si="16"/>
        <v>0.24310361914162482</v>
      </c>
      <c r="F78">
        <f t="shared" si="22"/>
        <v>4.2281308583751731E-3</v>
      </c>
      <c r="G78">
        <v>0</v>
      </c>
      <c r="H78">
        <f t="shared" si="17"/>
        <v>-0.69314718055994529</v>
      </c>
      <c r="I78">
        <f t="shared" si="18"/>
        <v>-5.2983173665480363</v>
      </c>
      <c r="J78">
        <f t="shared" si="19"/>
        <v>-6.5510803350434044</v>
      </c>
      <c r="K78">
        <v>1</v>
      </c>
      <c r="L78">
        <f t="shared" si="20"/>
        <v>-1.3970247261206075</v>
      </c>
      <c r="M78">
        <f t="shared" si="23"/>
        <v>6.1172994558062493E-2</v>
      </c>
      <c r="N78">
        <f t="shared" si="21"/>
        <v>-1.41426751031047</v>
      </c>
      <c r="O78">
        <f t="shared" si="24"/>
        <v>1.7242784189862581E-2</v>
      </c>
      <c r="P78">
        <f t="shared" si="25"/>
        <v>4.2646879885510445E-3</v>
      </c>
    </row>
    <row r="79" spans="1:16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f t="shared" si="16"/>
        <v>0.22928826617303258</v>
      </c>
      <c r="F79">
        <f t="shared" si="22"/>
        <v>-1.5440995063659146E-3</v>
      </c>
      <c r="G79">
        <v>0</v>
      </c>
      <c r="H79">
        <f t="shared" si="17"/>
        <v>-0.69314718055994529</v>
      </c>
      <c r="I79">
        <f t="shared" si="18"/>
        <v>-5.2983173665480363</v>
      </c>
      <c r="J79">
        <f t="shared" si="19"/>
        <v>-6.6846117276679271</v>
      </c>
      <c r="K79">
        <v>1</v>
      </c>
      <c r="L79">
        <f t="shared" si="20"/>
        <v>-1.4795323560497042</v>
      </c>
      <c r="M79">
        <f t="shared" si="23"/>
        <v>5.1867405450694445E-2</v>
      </c>
      <c r="N79">
        <f t="shared" si="21"/>
        <v>-1.4727752628086472</v>
      </c>
      <c r="O79">
        <f t="shared" si="24"/>
        <v>-6.7570932410569995E-3</v>
      </c>
      <c r="P79">
        <f t="shared" si="25"/>
        <v>-1.538888569273492E-3</v>
      </c>
    </row>
    <row r="80" spans="1:16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f t="shared" si="16"/>
        <v>0.21775542319229771</v>
      </c>
      <c r="F80">
        <f t="shared" si="22"/>
        <v>-3.3088398589644075E-3</v>
      </c>
      <c r="G80">
        <v>0</v>
      </c>
      <c r="H80">
        <f t="shared" si="17"/>
        <v>-0.69314718055994529</v>
      </c>
      <c r="I80">
        <f t="shared" si="18"/>
        <v>-5.2983173665480363</v>
      </c>
      <c r="J80">
        <f t="shared" si="19"/>
        <v>-6.8023947633243109</v>
      </c>
      <c r="K80">
        <v>1</v>
      </c>
      <c r="L80">
        <f t="shared" si="20"/>
        <v>-1.539694600375902</v>
      </c>
      <c r="M80">
        <f t="shared" si="23"/>
        <v>4.5987337103340263E-2</v>
      </c>
      <c r="N80">
        <f t="shared" si="21"/>
        <v>-1.5243827579693185</v>
      </c>
      <c r="O80">
        <f t="shared" si="24"/>
        <v>-1.5311842406583454E-2</v>
      </c>
      <c r="P80">
        <f t="shared" si="25"/>
        <v>-3.2835722886302653E-3</v>
      </c>
    </row>
    <row r="81" spans="1:16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f t="shared" si="16"/>
        <v>0.20793136379522353</v>
      </c>
      <c r="F81">
        <f t="shared" si="22"/>
        <v>-1.8765304618902079E-3</v>
      </c>
      <c r="G81">
        <v>0</v>
      </c>
      <c r="H81">
        <f t="shared" si="17"/>
        <v>-0.69314718055994529</v>
      </c>
      <c r="I81">
        <f t="shared" si="18"/>
        <v>-5.2983173665480363</v>
      </c>
      <c r="J81">
        <f t="shared" si="19"/>
        <v>-6.9077552789821368</v>
      </c>
      <c r="K81">
        <v>1</v>
      </c>
      <c r="L81">
        <f t="shared" si="20"/>
        <v>-1.5796129643827208</v>
      </c>
      <c r="M81">
        <f t="shared" si="23"/>
        <v>4.2458594340027772E-2</v>
      </c>
      <c r="N81">
        <f t="shared" si="21"/>
        <v>-1.570547235490511</v>
      </c>
      <c r="O81">
        <f t="shared" si="24"/>
        <v>-9.0657288922098012E-3</v>
      </c>
      <c r="P81">
        <f t="shared" si="25"/>
        <v>-1.8680372559294752E-3</v>
      </c>
    </row>
    <row r="82" spans="1:16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f t="shared" si="16"/>
        <v>0.19942678846087722</v>
      </c>
      <c r="F82">
        <f t="shared" si="22"/>
        <v>1.6257948724560656E-3</v>
      </c>
      <c r="G82">
        <v>0</v>
      </c>
      <c r="H82">
        <f t="shared" si="17"/>
        <v>-0.69314718055994529</v>
      </c>
      <c r="I82">
        <f t="shared" si="18"/>
        <v>-5.2983173665480363</v>
      </c>
      <c r="J82">
        <f t="shared" si="19"/>
        <v>-7.0030654587864616</v>
      </c>
      <c r="K82">
        <v>1</v>
      </c>
      <c r="L82">
        <f t="shared" si="20"/>
        <v>-1.6041887965130817</v>
      </c>
      <c r="M82">
        <f t="shared" si="23"/>
        <v>4.0422141265006928E-2</v>
      </c>
      <c r="N82">
        <f t="shared" si="21"/>
        <v>-1.6123080851375189</v>
      </c>
      <c r="O82">
        <f t="shared" si="24"/>
        <v>8.1192886244372264E-3</v>
      </c>
      <c r="P82">
        <f t="shared" si="25"/>
        <v>1.6324039527720504E-3</v>
      </c>
    </row>
    <row r="83" spans="1:16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f t="shared" si="16"/>
        <v>0.19196681625979012</v>
      </c>
      <c r="F83">
        <f t="shared" si="22"/>
        <v>3.2226707354324202E-4</v>
      </c>
      <c r="G83">
        <v>0</v>
      </c>
      <c r="H83">
        <f t="shared" si="17"/>
        <v>-0.69314718055994529</v>
      </c>
      <c r="I83">
        <f t="shared" si="18"/>
        <v>-5.2983173665480363</v>
      </c>
      <c r="J83">
        <f t="shared" si="19"/>
        <v>-7.0900768357760917</v>
      </c>
      <c r="K83">
        <v>1</v>
      </c>
      <c r="L83">
        <f t="shared" si="20"/>
        <v>-1.6487553969362441</v>
      </c>
      <c r="M83">
        <f t="shared" si="23"/>
        <v>3.697509156917362E-2</v>
      </c>
      <c r="N83">
        <f t="shared" si="21"/>
        <v>-1.6504327538717831</v>
      </c>
      <c r="O83">
        <f t="shared" si="24"/>
        <v>1.6773569355390539E-3</v>
      </c>
      <c r="P83">
        <f t="shared" si="25"/>
        <v>3.2253742755761379E-4</v>
      </c>
    </row>
    <row r="84" spans="1:16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f t="shared" si="16"/>
        <v>0.18535098235931297</v>
      </c>
      <c r="F84">
        <f t="shared" si="22"/>
        <v>-1.7772399025979657E-2</v>
      </c>
      <c r="G84">
        <v>0</v>
      </c>
      <c r="H84">
        <f t="shared" si="17"/>
        <v>-0.69314718055994529</v>
      </c>
      <c r="I84">
        <f t="shared" si="18"/>
        <v>-5.2983173665480363</v>
      </c>
      <c r="J84">
        <f t="shared" si="19"/>
        <v>-7.1701195434496281</v>
      </c>
      <c r="K84">
        <v>1</v>
      </c>
      <c r="L84">
        <f t="shared" si="20"/>
        <v>-1.7863028835065966</v>
      </c>
      <c r="M84">
        <f t="shared" si="23"/>
        <v>2.8082581592006935E-2</v>
      </c>
      <c r="N84">
        <f t="shared" si="21"/>
        <v>-1.6855040493761715</v>
      </c>
      <c r="O84">
        <f t="shared" si="24"/>
        <v>-0.10079883413042512</v>
      </c>
      <c r="P84">
        <f t="shared" si="25"/>
        <v>-1.6891725825228288E-2</v>
      </c>
    </row>
    <row r="85" spans="1:16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f t="shared" si="16"/>
        <v>0.17942912473927389</v>
      </c>
      <c r="F85">
        <f t="shared" si="22"/>
        <v>-1.4110374739273901E-2</v>
      </c>
      <c r="G85">
        <v>0</v>
      </c>
      <c r="H85">
        <f t="shared" si="17"/>
        <v>-0.69314718055994529</v>
      </c>
      <c r="I85">
        <f t="shared" si="18"/>
        <v>-5.2983173665480363</v>
      </c>
      <c r="J85">
        <f t="shared" si="19"/>
        <v>-7.2442275156033498</v>
      </c>
      <c r="K85">
        <v>1</v>
      </c>
      <c r="L85">
        <f t="shared" si="20"/>
        <v>-1.7998798504608273</v>
      </c>
      <c r="M85">
        <f t="shared" si="23"/>
        <v>2.7330289101562495E-2</v>
      </c>
      <c r="N85">
        <f t="shared" si="21"/>
        <v>-1.7179749972760696</v>
      </c>
      <c r="O85">
        <f t="shared" si="24"/>
        <v>-8.1904853184757709E-2</v>
      </c>
      <c r="P85">
        <f t="shared" si="25"/>
        <v>-1.3540407947437662E-2</v>
      </c>
    </row>
    <row r="86" spans="1:16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f t="shared" si="16"/>
        <v>0.17408619540174231</v>
      </c>
      <c r="F86">
        <f t="shared" si="22"/>
        <v>-1.1799695401742277E-2</v>
      </c>
      <c r="G86">
        <v>0</v>
      </c>
      <c r="H86">
        <f t="shared" si="17"/>
        <v>-0.69314718055994529</v>
      </c>
      <c r="I86">
        <f t="shared" si="18"/>
        <v>-5.2983173665480363</v>
      </c>
      <c r="J86">
        <f t="shared" si="19"/>
        <v>-7.3132203870903014</v>
      </c>
      <c r="K86">
        <v>1</v>
      </c>
      <c r="L86">
        <f t="shared" si="20"/>
        <v>-1.8183919872187779</v>
      </c>
      <c r="M86">
        <f t="shared" si="23"/>
        <v>2.6336908082250008E-2</v>
      </c>
      <c r="N86">
        <f t="shared" si="21"/>
        <v>-1.7482047265536469</v>
      </c>
      <c r="O86">
        <f t="shared" si="24"/>
        <v>-7.0187260665131035E-2</v>
      </c>
      <c r="P86">
        <f t="shared" si="25"/>
        <v>-1.1390444877931789E-2</v>
      </c>
    </row>
    <row r="87" spans="1:16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f t="shared" si="16"/>
        <v>0.16923233416959294</v>
      </c>
      <c r="F87">
        <f t="shared" si="22"/>
        <v>-2.1173341695929493E-3</v>
      </c>
      <c r="G87">
        <v>0</v>
      </c>
      <c r="H87">
        <f t="shared" si="17"/>
        <v>-0.69314718055994529</v>
      </c>
      <c r="I87">
        <f t="shared" si="18"/>
        <v>-5.2983173665480363</v>
      </c>
      <c r="J87">
        <f t="shared" si="19"/>
        <v>-7.3777589082278725</v>
      </c>
      <c r="K87">
        <v>1</v>
      </c>
      <c r="L87">
        <f t="shared" si="20"/>
        <v>-1.7890730808027475</v>
      </c>
      <c r="M87">
        <f t="shared" si="23"/>
        <v>2.7927423224999994E-2</v>
      </c>
      <c r="N87">
        <f t="shared" si="21"/>
        <v>-1.7764827497742468</v>
      </c>
      <c r="O87">
        <f t="shared" si="24"/>
        <v>-1.2590331028500712E-2</v>
      </c>
      <c r="P87">
        <f t="shared" si="25"/>
        <v>-2.1040331698278965E-3</v>
      </c>
    </row>
    <row r="88" spans="1:16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f t="shared" si="16"/>
        <v>0.16479617536820712</v>
      </c>
      <c r="F88">
        <f t="shared" si="22"/>
        <v>5.317074631792873E-3</v>
      </c>
      <c r="G88">
        <v>0</v>
      </c>
      <c r="H88">
        <f t="shared" si="17"/>
        <v>-0.69314718055994529</v>
      </c>
      <c r="I88">
        <f t="shared" si="18"/>
        <v>-5.2983173665480363</v>
      </c>
      <c r="J88">
        <f t="shared" si="19"/>
        <v>-7.438383530044308</v>
      </c>
      <c r="K88">
        <v>1</v>
      </c>
      <c r="L88">
        <f t="shared" si="20"/>
        <v>-1.7712908872583335</v>
      </c>
      <c r="M88">
        <f t="shared" si="23"/>
        <v>2.8938517825562497E-2</v>
      </c>
      <c r="N88">
        <f t="shared" si="21"/>
        <v>-1.8030458694932587</v>
      </c>
      <c r="O88">
        <f t="shared" si="24"/>
        <v>3.1754982234925233E-2</v>
      </c>
      <c r="P88">
        <f t="shared" si="25"/>
        <v>5.4019432316753943E-3</v>
      </c>
    </row>
    <row r="89" spans="1:16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f t="shared" si="16"/>
        <v>0.16072021111237422</v>
      </c>
      <c r="F89">
        <f t="shared" si="22"/>
        <v>-5.5371111237420556E-4</v>
      </c>
      <c r="G89">
        <v>0</v>
      </c>
      <c r="H89">
        <f t="shared" si="17"/>
        <v>-0.69314718055994529</v>
      </c>
      <c r="I89">
        <f t="shared" si="18"/>
        <v>-5.2983173665480363</v>
      </c>
      <c r="J89">
        <f t="shared" si="19"/>
        <v>-7.4955419438842563</v>
      </c>
      <c r="K89">
        <v>1</v>
      </c>
      <c r="L89">
        <f t="shared" si="20"/>
        <v>-1.8315413798231672</v>
      </c>
      <c r="M89">
        <f t="shared" si="23"/>
        <v>2.5653307722250007E-2</v>
      </c>
      <c r="N89">
        <f t="shared" si="21"/>
        <v>-1.8280902449349181</v>
      </c>
      <c r="O89">
        <f t="shared" si="24"/>
        <v>-3.4511348882491077E-3</v>
      </c>
      <c r="P89">
        <f t="shared" si="25"/>
        <v>-5.5275619607875073E-4</v>
      </c>
    </row>
    <row r="90" spans="1:16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f t="shared" si="16"/>
        <v>0.15695750299552988</v>
      </c>
      <c r="F90">
        <f t="shared" si="22"/>
        <v>9.5075803378034118E-3</v>
      </c>
      <c r="G90">
        <v>0</v>
      </c>
      <c r="H90">
        <f t="shared" si="17"/>
        <v>-0.69314718055994529</v>
      </c>
      <c r="I90">
        <f t="shared" si="18"/>
        <v>-5.2983173665480363</v>
      </c>
      <c r="J90">
        <f t="shared" si="19"/>
        <v>-7.5496091651545321</v>
      </c>
      <c r="K90">
        <v>1</v>
      </c>
      <c r="L90">
        <f t="shared" si="20"/>
        <v>-1.7929697012635044</v>
      </c>
      <c r="M90">
        <f t="shared" si="23"/>
        <v>2.7710623969173596E-2</v>
      </c>
      <c r="N90">
        <f t="shared" si="21"/>
        <v>-1.8517801918318284</v>
      </c>
      <c r="O90">
        <f t="shared" si="24"/>
        <v>5.8810490568323992E-2</v>
      </c>
      <c r="P90">
        <f t="shared" si="25"/>
        <v>9.7898932133302641E-3</v>
      </c>
    </row>
    <row r="91" spans="1:16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f t="shared" si="16"/>
        <v>0.15346930145817947</v>
      </c>
      <c r="F91">
        <f t="shared" si="22"/>
        <v>6.4493652084871844E-3</v>
      </c>
      <c r="G91">
        <v>0</v>
      </c>
      <c r="H91">
        <f t="shared" si="17"/>
        <v>-0.69314718055994529</v>
      </c>
      <c r="I91">
        <f t="shared" si="18"/>
        <v>-5.2983173665480363</v>
      </c>
      <c r="J91">
        <f t="shared" si="19"/>
        <v>-7.6009024595420822</v>
      </c>
      <c r="K91">
        <v>1</v>
      </c>
      <c r="L91">
        <f t="shared" si="20"/>
        <v>-1.8330899263268341</v>
      </c>
      <c r="M91">
        <f t="shared" si="23"/>
        <v>2.5573979948444441E-2</v>
      </c>
      <c r="N91">
        <f t="shared" si="21"/>
        <v>-1.8742547224561115</v>
      </c>
      <c r="O91">
        <f t="shared" si="24"/>
        <v>4.116479612927737E-2</v>
      </c>
      <c r="P91">
        <f t="shared" si="25"/>
        <v>6.5830193105991973E-3</v>
      </c>
    </row>
    <row r="92" spans="1:16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f t="shared" si="16"/>
        <v>0.15022329051276292</v>
      </c>
      <c r="F92">
        <f t="shared" si="22"/>
        <v>7.9877094872370658E-3</v>
      </c>
      <c r="G92">
        <v>0</v>
      </c>
      <c r="H92">
        <f t="shared" si="17"/>
        <v>-0.69314718055994529</v>
      </c>
      <c r="I92">
        <f t="shared" si="18"/>
        <v>-5.2983173665480363</v>
      </c>
      <c r="J92">
        <f t="shared" si="19"/>
        <v>-7.6496926237115144</v>
      </c>
      <c r="K92">
        <v>1</v>
      </c>
      <c r="L92">
        <f t="shared" si="20"/>
        <v>-1.8438256938281639</v>
      </c>
      <c r="M92">
        <f t="shared" si="23"/>
        <v>2.5030720520999996E-2</v>
      </c>
      <c r="N92">
        <f t="shared" si="21"/>
        <v>-1.8956324883392046</v>
      </c>
      <c r="O92">
        <f t="shared" si="24"/>
        <v>5.1806794511040755E-2</v>
      </c>
      <c r="P92">
        <f t="shared" si="25"/>
        <v>8.1964047663862678E-3</v>
      </c>
    </row>
    <row r="93" spans="1:16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f t="shared" si="16"/>
        <v>0.14719227228885245</v>
      </c>
      <c r="F93">
        <f t="shared" si="22"/>
        <v>7.362061044480922E-3</v>
      </c>
      <c r="G93">
        <v>0</v>
      </c>
      <c r="H93">
        <f t="shared" si="17"/>
        <v>-0.69314718055994529</v>
      </c>
      <c r="I93">
        <f t="shared" si="18"/>
        <v>-5.2983173665480363</v>
      </c>
      <c r="J93">
        <f t="shared" si="19"/>
        <v>-7.696212639346407</v>
      </c>
      <c r="K93">
        <v>1</v>
      </c>
      <c r="L93">
        <f t="shared" si="20"/>
        <v>-1.867209572406052</v>
      </c>
      <c r="M93">
        <f t="shared" si="23"/>
        <v>2.3887041952111124E-2</v>
      </c>
      <c r="N93">
        <f t="shared" si="21"/>
        <v>-1.9160155721031185</v>
      </c>
      <c r="O93">
        <f t="shared" si="24"/>
        <v>4.8805999697066449E-2</v>
      </c>
      <c r="P93">
        <f t="shared" si="25"/>
        <v>7.5431787458469755E-3</v>
      </c>
    </row>
    <row r="94" spans="1:16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f t="shared" si="16"/>
        <v>0.14435316666292469</v>
      </c>
      <c r="F94">
        <f t="shared" si="22"/>
        <v>6.4036666704086198E-3</v>
      </c>
      <c r="G94">
        <v>0</v>
      </c>
      <c r="H94">
        <f t="shared" si="17"/>
        <v>-0.69314718055994529</v>
      </c>
      <c r="I94">
        <f t="shared" si="18"/>
        <v>-5.2983173665480363</v>
      </c>
      <c r="J94">
        <f t="shared" si="19"/>
        <v>-7.7406644019172406</v>
      </c>
      <c r="K94">
        <v>1</v>
      </c>
      <c r="L94">
        <f t="shared" si="20"/>
        <v>-1.8920871154911658</v>
      </c>
      <c r="M94">
        <f t="shared" si="23"/>
        <v>2.2727622796694439E-2</v>
      </c>
      <c r="N94">
        <f t="shared" si="21"/>
        <v>-1.9354924357191159</v>
      </c>
      <c r="O94">
        <f t="shared" si="24"/>
        <v>4.3405320227950073E-2</v>
      </c>
      <c r="P94">
        <f t="shared" si="25"/>
        <v>6.5436486273850302E-3</v>
      </c>
    </row>
    <row r="95" spans="1:16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f t="shared" si="16"/>
        <v>0.14168624038629743</v>
      </c>
      <c r="F95">
        <f t="shared" si="22"/>
        <v>1.0702596137025788E-3</v>
      </c>
      <c r="G95">
        <v>0</v>
      </c>
      <c r="H95">
        <f t="shared" si="17"/>
        <v>-0.69314718055994529</v>
      </c>
      <c r="I95">
        <f t="shared" si="18"/>
        <v>-5.2983173665480363</v>
      </c>
      <c r="J95">
        <f t="shared" si="19"/>
        <v>-7.7832240163360371</v>
      </c>
      <c r="K95">
        <v>1</v>
      </c>
      <c r="L95">
        <f t="shared" si="20"/>
        <v>-1.9466148973320525</v>
      </c>
      <c r="M95">
        <f t="shared" si="23"/>
        <v>2.0379418292250002E-2</v>
      </c>
      <c r="N95">
        <f t="shared" si="21"/>
        <v>-1.9541402408373827</v>
      </c>
      <c r="O95">
        <f t="shared" si="24"/>
        <v>7.5253435053301843E-3</v>
      </c>
      <c r="P95">
        <f t="shared" si="25"/>
        <v>1.0742917001186686E-3</v>
      </c>
    </row>
    <row r="96" spans="1:16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f t="shared" si="16"/>
        <v>0.63125117288048838</v>
      </c>
      <c r="F96">
        <f t="shared" si="22"/>
        <v>-7.1489639547155259E-2</v>
      </c>
      <c r="G96">
        <v>0</v>
      </c>
      <c r="H96">
        <f t="shared" si="17"/>
        <v>-0.35667494393873245</v>
      </c>
      <c r="I96">
        <f t="shared" si="18"/>
        <v>-4.9618451299268242</v>
      </c>
      <c r="J96">
        <f t="shared" si="19"/>
        <v>-5.6549923104867688</v>
      </c>
      <c r="K96">
        <v>1</v>
      </c>
      <c r="L96">
        <f t="shared" si="20"/>
        <v>-0.58024441927903736</v>
      </c>
      <c r="M96">
        <f t="shared" si="23"/>
        <v>0.3133329741996842</v>
      </c>
      <c r="N96">
        <f t="shared" si="21"/>
        <v>-0.46005144036579715</v>
      </c>
      <c r="O96">
        <f t="shared" si="24"/>
        <v>-0.12019297891324021</v>
      </c>
      <c r="P96">
        <f t="shared" si="25"/>
        <v>-6.7279406172376321E-2</v>
      </c>
    </row>
    <row r="97" spans="1:16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f t="shared" si="16"/>
        <v>0.57245370408672036</v>
      </c>
      <c r="F97">
        <f t="shared" si="22"/>
        <v>-2.6569087420053705E-2</v>
      </c>
      <c r="G97">
        <v>0</v>
      </c>
      <c r="H97">
        <f t="shared" si="17"/>
        <v>-0.35667494393873245</v>
      </c>
      <c r="I97">
        <f t="shared" si="18"/>
        <v>-4.9618451299268242</v>
      </c>
      <c r="J97">
        <f t="shared" si="19"/>
        <v>-5.8781358618009785</v>
      </c>
      <c r="K97">
        <v>1</v>
      </c>
      <c r="L97">
        <f t="shared" si="20"/>
        <v>-0.60534765035578575</v>
      </c>
      <c r="M97">
        <f t="shared" si="23"/>
        <v>0.2979900147133136</v>
      </c>
      <c r="N97">
        <f t="shared" si="21"/>
        <v>-0.55782341304766092</v>
      </c>
      <c r="O97">
        <f t="shared" si="24"/>
        <v>-4.7524237308124828E-2</v>
      </c>
      <c r="P97">
        <f t="shared" si="25"/>
        <v>-2.5942750065321419E-2</v>
      </c>
    </row>
    <row r="98" spans="1:16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f t="shared" ref="E98:E129" si="26">EXP($S$2*G98+$S$3*LN(A98)+$S$4*LN(B98)+$S$5*LN(C98)+$S$6*K98)</f>
        <v>0.52850187207869492</v>
      </c>
      <c r="F98">
        <f t="shared" si="22"/>
        <v>-1.8676705412028261E-2</v>
      </c>
      <c r="G98">
        <v>0</v>
      </c>
      <c r="H98">
        <f t="shared" ref="H98:H129" si="27">LN(A98)</f>
        <v>-0.35667494393873245</v>
      </c>
      <c r="I98">
        <f t="shared" ref="I98:I129" si="28">LN(B98)</f>
        <v>-4.9618451299268242</v>
      </c>
      <c r="J98">
        <f t="shared" ref="J98:J129" si="29">LN(C98)</f>
        <v>-6.0604574185949334</v>
      </c>
      <c r="K98">
        <v>1</v>
      </c>
      <c r="L98">
        <f t="shared" ref="L98:L129" si="30">LN(D98)</f>
        <v>-0.6736874224942192</v>
      </c>
      <c r="M98">
        <f t="shared" si="23"/>
        <v>0.25992170056669445</v>
      </c>
      <c r="N98">
        <f t="shared" ref="N98:N129" si="31">MMULT(G98:K98,$S$2:$S$6)</f>
        <v>-0.63770893142893215</v>
      </c>
      <c r="O98">
        <f t="shared" si="24"/>
        <v>-3.5978491065287055E-2</v>
      </c>
      <c r="P98">
        <f t="shared" si="25"/>
        <v>-1.8342740203775149E-2</v>
      </c>
    </row>
    <row r="99" spans="1:16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f t="shared" si="26"/>
        <v>0.49398448220246338</v>
      </c>
      <c r="F99">
        <f t="shared" si="22"/>
        <v>-1.551161553579683E-2</v>
      </c>
      <c r="G99">
        <v>0</v>
      </c>
      <c r="H99">
        <f t="shared" si="27"/>
        <v>-0.35667494393873245</v>
      </c>
      <c r="I99">
        <f t="shared" si="28"/>
        <v>-4.9618451299268242</v>
      </c>
      <c r="J99">
        <f t="shared" si="29"/>
        <v>-6.2146080984221914</v>
      </c>
      <c r="K99">
        <v>1</v>
      </c>
      <c r="L99">
        <f t="shared" si="30"/>
        <v>-0.7371557746777595</v>
      </c>
      <c r="M99">
        <f t="shared" si="23"/>
        <v>0.22893628413621767</v>
      </c>
      <c r="N99">
        <f t="shared" si="31"/>
        <v>-0.70525117483321953</v>
      </c>
      <c r="O99">
        <f t="shared" si="24"/>
        <v>-3.1904599844539971E-2</v>
      </c>
      <c r="P99">
        <f t="shared" si="25"/>
        <v>-1.5265485347469925E-2</v>
      </c>
    </row>
    <row r="100" spans="1:16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f t="shared" si="26"/>
        <v>0.46591180271405763</v>
      </c>
      <c r="F100">
        <f t="shared" si="22"/>
        <v>-1.648811938072442E-2</v>
      </c>
      <c r="G100">
        <v>0</v>
      </c>
      <c r="H100">
        <f t="shared" si="27"/>
        <v>-0.35667494393873245</v>
      </c>
      <c r="I100">
        <f t="shared" si="28"/>
        <v>-4.9618451299268242</v>
      </c>
      <c r="J100">
        <f t="shared" si="29"/>
        <v>-6.3481394910467142</v>
      </c>
      <c r="K100">
        <v>1</v>
      </c>
      <c r="L100">
        <f t="shared" si="30"/>
        <v>-0.79978922072334147</v>
      </c>
      <c r="M100">
        <f t="shared" si="23"/>
        <v>0.20198164714090017</v>
      </c>
      <c r="N100">
        <f t="shared" si="31"/>
        <v>-0.76375892733139672</v>
      </c>
      <c r="O100">
        <f t="shared" si="24"/>
        <v>-3.6030293391944745E-2</v>
      </c>
      <c r="P100">
        <f t="shared" si="25"/>
        <v>-1.6192867167788463E-2</v>
      </c>
    </row>
    <row r="101" spans="1:16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f t="shared" si="26"/>
        <v>0.4424771640678859</v>
      </c>
      <c r="F101">
        <f t="shared" si="22"/>
        <v>-9.3388640678859214E-3</v>
      </c>
      <c r="G101">
        <v>0</v>
      </c>
      <c r="H101">
        <f t="shared" si="27"/>
        <v>-0.35667494393873245</v>
      </c>
      <c r="I101">
        <f t="shared" si="28"/>
        <v>-4.9618451299268242</v>
      </c>
      <c r="J101">
        <f t="shared" si="29"/>
        <v>-6.465922526703098</v>
      </c>
      <c r="K101">
        <v>1</v>
      </c>
      <c r="L101">
        <f t="shared" si="30"/>
        <v>-0.83669820243871484</v>
      </c>
      <c r="M101">
        <f t="shared" si="23"/>
        <v>0.18760878692688998</v>
      </c>
      <c r="N101">
        <f t="shared" si="31"/>
        <v>-0.81536642249206714</v>
      </c>
      <c r="O101">
        <f t="shared" si="24"/>
        <v>-2.13317799466477E-2</v>
      </c>
      <c r="P101">
        <f t="shared" si="25"/>
        <v>-9.2396109020650742E-3</v>
      </c>
    </row>
    <row r="102" spans="1:16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f t="shared" si="26"/>
        <v>0.42251475910030351</v>
      </c>
      <c r="F102">
        <f t="shared" si="22"/>
        <v>-2.1658091003035063E-3</v>
      </c>
      <c r="G102">
        <v>0</v>
      </c>
      <c r="H102">
        <f t="shared" si="27"/>
        <v>-0.35667494393873245</v>
      </c>
      <c r="I102">
        <f t="shared" si="28"/>
        <v>-4.9618451299268242</v>
      </c>
      <c r="J102">
        <f t="shared" si="29"/>
        <v>-6.5712830423609239</v>
      </c>
      <c r="K102">
        <v>1</v>
      </c>
      <c r="L102">
        <f t="shared" si="30"/>
        <v>-0.86667007932235229</v>
      </c>
      <c r="M102">
        <f t="shared" si="23"/>
        <v>0.17669323976610249</v>
      </c>
      <c r="N102">
        <f t="shared" si="31"/>
        <v>-0.86153090001326049</v>
      </c>
      <c r="O102">
        <f t="shared" si="24"/>
        <v>-5.1391793090918014E-3</v>
      </c>
      <c r="P102">
        <f t="shared" si="25"/>
        <v>-2.1602486264384641E-3</v>
      </c>
    </row>
    <row r="103" spans="1:16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f t="shared" si="26"/>
        <v>0.40523353450264937</v>
      </c>
      <c r="F103">
        <f t="shared" si="22"/>
        <v>6.7511549735060905E-4</v>
      </c>
      <c r="G103">
        <v>0</v>
      </c>
      <c r="H103">
        <f t="shared" si="27"/>
        <v>-0.35667494393873245</v>
      </c>
      <c r="I103">
        <f t="shared" si="28"/>
        <v>-4.9618451299268242</v>
      </c>
      <c r="J103">
        <f t="shared" si="29"/>
        <v>-6.6665932221652495</v>
      </c>
      <c r="K103">
        <v>1</v>
      </c>
      <c r="L103">
        <f t="shared" si="30"/>
        <v>-0.90162714469670202</v>
      </c>
      <c r="M103">
        <f t="shared" si="23"/>
        <v>0.16476183214482248</v>
      </c>
      <c r="N103">
        <f t="shared" si="31"/>
        <v>-0.90329174966026926</v>
      </c>
      <c r="O103">
        <f t="shared" si="24"/>
        <v>1.66460496356724E-3</v>
      </c>
      <c r="P103">
        <f t="shared" si="25"/>
        <v>6.7567755354487754E-4</v>
      </c>
    </row>
    <row r="104" spans="1:16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f t="shared" si="26"/>
        <v>0.39007493456896519</v>
      </c>
      <c r="F104">
        <f t="shared" si="22"/>
        <v>1.0340932097701483E-2</v>
      </c>
      <c r="G104">
        <v>0</v>
      </c>
      <c r="H104">
        <f t="shared" si="27"/>
        <v>-0.35667494393873245</v>
      </c>
      <c r="I104">
        <f t="shared" si="28"/>
        <v>-4.9618451299268242</v>
      </c>
      <c r="J104">
        <f t="shared" si="29"/>
        <v>-6.7536045991548788</v>
      </c>
      <c r="K104">
        <v>1</v>
      </c>
      <c r="L104">
        <f t="shared" si="30"/>
        <v>-0.9152516052865749</v>
      </c>
      <c r="M104">
        <f t="shared" si="23"/>
        <v>0.16033286627841778</v>
      </c>
      <c r="N104">
        <f t="shared" si="31"/>
        <v>-0.94141641839453172</v>
      </c>
      <c r="O104">
        <f t="shared" si="24"/>
        <v>2.6164813107956819E-2</v>
      </c>
      <c r="P104">
        <f t="shared" si="25"/>
        <v>1.047680631679389E-2</v>
      </c>
    </row>
    <row r="105" spans="1:16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f t="shared" si="26"/>
        <v>0.37663161646780241</v>
      </c>
      <c r="F105">
        <f t="shared" si="22"/>
        <v>2.1133000198864271E-2</v>
      </c>
      <c r="G105">
        <v>0</v>
      </c>
      <c r="H105">
        <f t="shared" si="27"/>
        <v>-0.35667494393873245</v>
      </c>
      <c r="I105">
        <f t="shared" si="28"/>
        <v>-4.9618451299268242</v>
      </c>
      <c r="J105">
        <f t="shared" si="29"/>
        <v>-6.8336473068284151</v>
      </c>
      <c r="K105">
        <v>1</v>
      </c>
      <c r="L105">
        <f t="shared" si="30"/>
        <v>-0.92189486406316257</v>
      </c>
      <c r="M105">
        <f t="shared" si="23"/>
        <v>0.15821669027198029</v>
      </c>
      <c r="N105">
        <f t="shared" si="31"/>
        <v>-0.97648771389892097</v>
      </c>
      <c r="O105">
        <f t="shared" si="24"/>
        <v>5.4592849835758406E-2</v>
      </c>
      <c r="P105">
        <f t="shared" si="25"/>
        <v>2.1715103987661341E-2</v>
      </c>
    </row>
    <row r="106" spans="1:16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f t="shared" si="26"/>
        <v>0.36459845225395499</v>
      </c>
      <c r="F106">
        <f t="shared" si="22"/>
        <v>2.7138697746045048E-2</v>
      </c>
      <c r="G106">
        <v>0</v>
      </c>
      <c r="H106">
        <f t="shared" si="27"/>
        <v>-0.35667494393873245</v>
      </c>
      <c r="I106">
        <f t="shared" si="28"/>
        <v>-4.9618451299268242</v>
      </c>
      <c r="J106">
        <f t="shared" si="29"/>
        <v>-6.9077552789821368</v>
      </c>
      <c r="K106">
        <v>1</v>
      </c>
      <c r="L106">
        <f t="shared" si="30"/>
        <v>-0.93716419981557775</v>
      </c>
      <c r="M106">
        <f t="shared" si="23"/>
        <v>0.15345799469012253</v>
      </c>
      <c r="N106">
        <f t="shared" si="31"/>
        <v>-1.00895866179882</v>
      </c>
      <c r="O106">
        <f t="shared" si="24"/>
        <v>7.1794461983242241E-2</v>
      </c>
      <c r="P106">
        <f t="shared" si="25"/>
        <v>2.8124557923098665E-2</v>
      </c>
    </row>
    <row r="107" spans="1:16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f t="shared" si="26"/>
        <v>0.35374166537614538</v>
      </c>
      <c r="F107">
        <f t="shared" si="22"/>
        <v>2.8146251290521285E-2</v>
      </c>
      <c r="G107">
        <v>0</v>
      </c>
      <c r="H107">
        <f t="shared" si="27"/>
        <v>-0.35667494393873245</v>
      </c>
      <c r="I107">
        <f t="shared" si="28"/>
        <v>-4.9618451299268242</v>
      </c>
      <c r="J107">
        <f t="shared" si="29"/>
        <v>-6.9767481504690885</v>
      </c>
      <c r="K107">
        <v>1</v>
      </c>
      <c r="L107">
        <f t="shared" si="30"/>
        <v>-0.96262812529661046</v>
      </c>
      <c r="M107">
        <f t="shared" si="23"/>
        <v>0.14583838089600695</v>
      </c>
      <c r="N107">
        <f t="shared" si="31"/>
        <v>-1.0391883910763964</v>
      </c>
      <c r="O107">
        <f t="shared" si="24"/>
        <v>7.6560265779785919E-2</v>
      </c>
      <c r="P107">
        <f t="shared" si="25"/>
        <v>2.9237440398088736E-2</v>
      </c>
    </row>
    <row r="108" spans="1:16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f t="shared" si="26"/>
        <v>0.34387866072030326</v>
      </c>
      <c r="F108">
        <f t="shared" si="22"/>
        <v>2.4845405946363364E-2</v>
      </c>
      <c r="G108">
        <v>0</v>
      </c>
      <c r="H108">
        <f t="shared" si="27"/>
        <v>-0.35667494393873245</v>
      </c>
      <c r="I108">
        <f t="shared" si="28"/>
        <v>-4.9618451299268242</v>
      </c>
      <c r="J108">
        <f t="shared" si="29"/>
        <v>-7.0412866716066596</v>
      </c>
      <c r="K108">
        <v>1</v>
      </c>
      <c r="L108">
        <f t="shared" si="30"/>
        <v>-0.99770670148483087</v>
      </c>
      <c r="M108">
        <f t="shared" si="23"/>
        <v>0.13595743733920443</v>
      </c>
      <c r="N108">
        <f t="shared" si="31"/>
        <v>-1.0674664142969963</v>
      </c>
      <c r="O108">
        <f t="shared" si="24"/>
        <v>6.975971281216542E-2</v>
      </c>
      <c r="P108">
        <f t="shared" si="25"/>
        <v>2.5722084997600401E-2</v>
      </c>
    </row>
    <row r="109" spans="1:16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f t="shared" si="26"/>
        <v>0.33486442384383003</v>
      </c>
      <c r="F109">
        <f t="shared" si="22"/>
        <v>1.7491659489503264E-2</v>
      </c>
      <c r="G109">
        <v>0</v>
      </c>
      <c r="H109">
        <f t="shared" si="27"/>
        <v>-0.35667494393873245</v>
      </c>
      <c r="I109">
        <f t="shared" si="28"/>
        <v>-4.9618451299268242</v>
      </c>
      <c r="J109">
        <f t="shared" si="29"/>
        <v>-7.101911293423095</v>
      </c>
      <c r="K109">
        <v>1</v>
      </c>
      <c r="L109">
        <f t="shared" si="30"/>
        <v>-1.0431130143281082</v>
      </c>
      <c r="M109">
        <f t="shared" si="23"/>
        <v>0.12415480946200691</v>
      </c>
      <c r="N109">
        <f t="shared" si="31"/>
        <v>-1.0940295340160091</v>
      </c>
      <c r="O109">
        <f t="shared" si="24"/>
        <v>5.0916519687900896E-2</v>
      </c>
      <c r="P109">
        <f t="shared" si="25"/>
        <v>1.7940745454193312E-2</v>
      </c>
    </row>
    <row r="110" spans="1:16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f t="shared" si="26"/>
        <v>0.32658209921409959</v>
      </c>
      <c r="F110">
        <f t="shared" si="22"/>
        <v>2.0251800785900387E-2</v>
      </c>
      <c r="G110">
        <v>0</v>
      </c>
      <c r="H110">
        <f t="shared" si="27"/>
        <v>-0.35667494393873245</v>
      </c>
      <c r="I110">
        <f t="shared" si="28"/>
        <v>-4.9618451299268242</v>
      </c>
      <c r="J110">
        <f t="shared" si="29"/>
        <v>-7.1590697072630434</v>
      </c>
      <c r="K110">
        <v>1</v>
      </c>
      <c r="L110">
        <f t="shared" si="30"/>
        <v>-1.0589092879880029</v>
      </c>
      <c r="M110">
        <f t="shared" si="23"/>
        <v>0.12029375418920998</v>
      </c>
      <c r="N110">
        <f t="shared" si="31"/>
        <v>-1.1190739094576676</v>
      </c>
      <c r="O110">
        <f t="shared" si="24"/>
        <v>6.0164621469664725E-2</v>
      </c>
      <c r="P110">
        <f t="shared" si="25"/>
        <v>2.0867130306347546E-2</v>
      </c>
    </row>
    <row r="111" spans="1:16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f t="shared" si="26"/>
        <v>0.31893630838901277</v>
      </c>
      <c r="F111">
        <f t="shared" si="22"/>
        <v>1.8285891610987259E-2</v>
      </c>
      <c r="G111">
        <v>0</v>
      </c>
      <c r="H111">
        <f t="shared" si="27"/>
        <v>-0.35667494393873245</v>
      </c>
      <c r="I111">
        <f t="shared" si="28"/>
        <v>-4.9618451299268242</v>
      </c>
      <c r="J111">
        <f t="shared" si="29"/>
        <v>-7.2131369285333191</v>
      </c>
      <c r="K111">
        <v>1</v>
      </c>
      <c r="L111">
        <f t="shared" si="30"/>
        <v>-1.0870132187226182</v>
      </c>
      <c r="M111">
        <f t="shared" si="23"/>
        <v>0.11371881217284002</v>
      </c>
      <c r="N111">
        <f t="shared" si="31"/>
        <v>-1.1427638563545788</v>
      </c>
      <c r="O111">
        <f t="shared" si="24"/>
        <v>5.5750637631960531E-2</v>
      </c>
      <c r="P111">
        <f t="shared" si="25"/>
        <v>1.8800352673652522E-2</v>
      </c>
    </row>
    <row r="112" spans="1:16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f t="shared" si="26"/>
        <v>0.31184831259392765</v>
      </c>
      <c r="F112">
        <f t="shared" si="22"/>
        <v>6.6901874060723565E-3</v>
      </c>
      <c r="G112">
        <v>0</v>
      </c>
      <c r="H112">
        <f t="shared" si="27"/>
        <v>-0.35667494393873245</v>
      </c>
      <c r="I112">
        <f t="shared" si="28"/>
        <v>-4.9618451299268242</v>
      </c>
      <c r="J112">
        <f t="shared" si="29"/>
        <v>-7.2644302229208693</v>
      </c>
      <c r="K112">
        <v>1</v>
      </c>
      <c r="L112">
        <f t="shared" si="30"/>
        <v>-1.1440119321543321</v>
      </c>
      <c r="M112">
        <f t="shared" si="23"/>
        <v>0.10146677598225</v>
      </c>
      <c r="N112">
        <f t="shared" si="31"/>
        <v>-1.165238386978861</v>
      </c>
      <c r="O112">
        <f t="shared" si="24"/>
        <v>2.1226454824528895E-2</v>
      </c>
      <c r="P112">
        <f t="shared" si="25"/>
        <v>6.7614430801231978E-3</v>
      </c>
    </row>
    <row r="113" spans="1:16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f t="shared" si="26"/>
        <v>0.3052524460175397</v>
      </c>
      <c r="F113">
        <f t="shared" si="22"/>
        <v>3.9968206491269309E-3</v>
      </c>
      <c r="G113">
        <v>0</v>
      </c>
      <c r="H113">
        <f t="shared" si="27"/>
        <v>-0.35667494393873245</v>
      </c>
      <c r="I113">
        <f t="shared" si="28"/>
        <v>-4.9618451299268242</v>
      </c>
      <c r="J113">
        <f t="shared" si="29"/>
        <v>-7.3132203870903014</v>
      </c>
      <c r="K113">
        <v>1</v>
      </c>
      <c r="L113">
        <f t="shared" si="30"/>
        <v>-1.1736076390408343</v>
      </c>
      <c r="M113">
        <f t="shared" si="23"/>
        <v>9.5635108933871088E-2</v>
      </c>
      <c r="N113">
        <f t="shared" si="31"/>
        <v>-1.186616152861955</v>
      </c>
      <c r="O113">
        <f t="shared" si="24"/>
        <v>1.3008513821120671E-2</v>
      </c>
      <c r="P113">
        <f t="shared" si="25"/>
        <v>4.022873359604765E-3</v>
      </c>
    </row>
    <row r="114" spans="1:16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f t="shared" si="26"/>
        <v>0.29909344281893918</v>
      </c>
      <c r="F114">
        <f t="shared" si="22"/>
        <v>9.7439905143941186E-3</v>
      </c>
      <c r="G114">
        <v>0</v>
      </c>
      <c r="H114">
        <f t="shared" si="27"/>
        <v>-0.35667494393873245</v>
      </c>
      <c r="I114">
        <f t="shared" si="28"/>
        <v>-4.9618451299268242</v>
      </c>
      <c r="J114">
        <f t="shared" si="29"/>
        <v>-7.359740402725194</v>
      </c>
      <c r="K114">
        <v>1</v>
      </c>
      <c r="L114">
        <f t="shared" si="30"/>
        <v>-1.1749402462439313</v>
      </c>
      <c r="M114">
        <f t="shared" si="23"/>
        <v>9.5380560227921088E-2</v>
      </c>
      <c r="N114">
        <f t="shared" si="31"/>
        <v>-1.2069992366258688</v>
      </c>
      <c r="O114">
        <f t="shared" si="24"/>
        <v>3.2058990381937491E-2</v>
      </c>
      <c r="P114">
        <f t="shared" si="25"/>
        <v>9.9010163048155932E-3</v>
      </c>
    </row>
    <row r="115" spans="1:16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f t="shared" si="26"/>
        <v>0.29332440438383056</v>
      </c>
      <c r="F115">
        <f t="shared" si="22"/>
        <v>1.0155622828361688E-3</v>
      </c>
      <c r="G115">
        <v>0</v>
      </c>
      <c r="H115">
        <f t="shared" si="27"/>
        <v>-0.35667494393873245</v>
      </c>
      <c r="I115">
        <f t="shared" si="28"/>
        <v>-4.9618451299268242</v>
      </c>
      <c r="J115">
        <f t="shared" si="29"/>
        <v>-7.4041921652960285</v>
      </c>
      <c r="K115">
        <v>1</v>
      </c>
      <c r="L115">
        <f t="shared" si="30"/>
        <v>-1.2230198304938944</v>
      </c>
      <c r="M115">
        <f t="shared" si="23"/>
        <v>8.6636015977334488E-2</v>
      </c>
      <c r="N115">
        <f t="shared" si="31"/>
        <v>-1.2264761002418663</v>
      </c>
      <c r="O115">
        <f t="shared" si="24"/>
        <v>3.4562697479718629E-3</v>
      </c>
      <c r="P115">
        <f t="shared" si="25"/>
        <v>1.0173183224090469E-3</v>
      </c>
    </row>
    <row r="116" spans="1:16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f t="shared" si="26"/>
        <v>0.28790523291907216</v>
      </c>
      <c r="F116">
        <f t="shared" si="22"/>
        <v>-4.4972829190721431E-3</v>
      </c>
      <c r="G116">
        <v>0</v>
      </c>
      <c r="H116">
        <f t="shared" si="27"/>
        <v>-0.35667494393873245</v>
      </c>
      <c r="I116">
        <f t="shared" si="28"/>
        <v>-4.9618451299268242</v>
      </c>
      <c r="J116">
        <f t="shared" si="29"/>
        <v>-7.4467517797148242</v>
      </c>
      <c r="K116">
        <v>1</v>
      </c>
      <c r="L116">
        <f t="shared" si="30"/>
        <v>-1.2608678998960068</v>
      </c>
      <c r="M116">
        <f t="shared" si="23"/>
        <v>8.0320066123202513E-2</v>
      </c>
      <c r="N116">
        <f t="shared" si="31"/>
        <v>-1.2451239053601322</v>
      </c>
      <c r="O116">
        <f t="shared" si="24"/>
        <v>-1.5743994535874606E-2</v>
      </c>
      <c r="P116">
        <f t="shared" si="25"/>
        <v>-4.4619732162234239E-3</v>
      </c>
    </row>
    <row r="117" spans="1:16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f t="shared" si="26"/>
        <v>3.0984425794707442E-2</v>
      </c>
      <c r="F117">
        <f t="shared" si="22"/>
        <v>-7.5451924613741082E-3</v>
      </c>
      <c r="G117">
        <v>1</v>
      </c>
      <c r="H117">
        <f t="shared" si="27"/>
        <v>-1.6094379124341003</v>
      </c>
      <c r="I117">
        <f t="shared" si="28"/>
        <v>-5.521460917862246</v>
      </c>
      <c r="J117">
        <f t="shared" si="29"/>
        <v>-7.3132203870903014</v>
      </c>
      <c r="K117">
        <v>0</v>
      </c>
      <c r="L117">
        <f t="shared" si="30"/>
        <v>-3.7533440224305292</v>
      </c>
      <c r="M117">
        <f t="shared" si="23"/>
        <v>5.4939765925444441E-4</v>
      </c>
      <c r="N117">
        <f t="shared" si="31"/>
        <v>-3.474270594458114</v>
      </c>
      <c r="O117">
        <f t="shared" si="24"/>
        <v>-0.27907342797241519</v>
      </c>
      <c r="P117">
        <f t="shared" si="25"/>
        <v>-6.5412671953786333E-3</v>
      </c>
    </row>
    <row r="118" spans="1:16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f t="shared" si="26"/>
        <v>2.9959365776805556E-2</v>
      </c>
      <c r="F118">
        <f t="shared" si="22"/>
        <v>-7.9652991101388862E-3</v>
      </c>
      <c r="G118">
        <v>1</v>
      </c>
      <c r="H118">
        <f t="shared" si="27"/>
        <v>-1.6094379124341003</v>
      </c>
      <c r="I118">
        <f t="shared" si="28"/>
        <v>-5.6167710976665717</v>
      </c>
      <c r="J118">
        <f t="shared" si="29"/>
        <v>-7.3132203870903014</v>
      </c>
      <c r="K118">
        <v>0</v>
      </c>
      <c r="L118">
        <f t="shared" si="30"/>
        <v>-3.8169825589682862</v>
      </c>
      <c r="M118">
        <f t="shared" si="23"/>
        <v>4.8373896853777792E-4</v>
      </c>
      <c r="N118">
        <f t="shared" si="31"/>
        <v>-3.5079132895556642</v>
      </c>
      <c r="O118">
        <f t="shared" si="24"/>
        <v>-0.30906926941262203</v>
      </c>
      <c r="P118">
        <f t="shared" si="25"/>
        <v>-6.7976901160791709E-3</v>
      </c>
    </row>
    <row r="119" spans="1:16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f t="shared" si="26"/>
        <v>2.9053199506059169E-2</v>
      </c>
      <c r="F119">
        <f t="shared" si="22"/>
        <v>-6.0983995060591711E-3</v>
      </c>
      <c r="G119">
        <v>1</v>
      </c>
      <c r="H119">
        <f t="shared" si="27"/>
        <v>-1.6094379124341003</v>
      </c>
      <c r="I119">
        <f t="shared" si="28"/>
        <v>-5.7037824746562009</v>
      </c>
      <c r="J119">
        <f t="shared" si="29"/>
        <v>-7.3132203870903014</v>
      </c>
      <c r="K119">
        <v>0</v>
      </c>
      <c r="L119">
        <f t="shared" si="30"/>
        <v>-3.7742282140176662</v>
      </c>
      <c r="M119">
        <f t="shared" si="23"/>
        <v>5.2692284303999988E-4</v>
      </c>
      <c r="N119">
        <f t="shared" si="31"/>
        <v>-3.5386266638467414</v>
      </c>
      <c r="O119">
        <f t="shared" si="24"/>
        <v>-0.23560155017092477</v>
      </c>
      <c r="P119">
        <f t="shared" si="25"/>
        <v>-5.4081864638635437E-3</v>
      </c>
    </row>
    <row r="120" spans="1:16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f t="shared" si="26"/>
        <v>2.8243830648622095E-2</v>
      </c>
      <c r="F120">
        <f t="shared" si="22"/>
        <v>-1.2351697315288762E-2</v>
      </c>
      <c r="G120">
        <v>1</v>
      </c>
      <c r="H120">
        <f t="shared" si="27"/>
        <v>-1.6094379124341003</v>
      </c>
      <c r="I120">
        <f t="shared" si="28"/>
        <v>-5.7838251823297373</v>
      </c>
      <c r="J120">
        <f t="shared" si="29"/>
        <v>-7.3132203870903014</v>
      </c>
      <c r="K120">
        <v>0</v>
      </c>
      <c r="L120">
        <f t="shared" si="30"/>
        <v>-4.1419310510993794</v>
      </c>
      <c r="M120">
        <f t="shared" si="23"/>
        <v>2.5255990188444442E-4</v>
      </c>
      <c r="N120">
        <f t="shared" si="31"/>
        <v>-3.5668802293585431</v>
      </c>
      <c r="O120">
        <f t="shared" si="24"/>
        <v>-0.57505082174083633</v>
      </c>
      <c r="P120">
        <f t="shared" si="25"/>
        <v>-9.1387843325482689E-3</v>
      </c>
    </row>
    <row r="121" spans="1:16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f t="shared" si="26"/>
        <v>2.7514587918034711E-2</v>
      </c>
      <c r="F121">
        <f t="shared" si="22"/>
        <v>-1.3925221251368046E-2</v>
      </c>
      <c r="G121">
        <v>1</v>
      </c>
      <c r="H121">
        <f t="shared" si="27"/>
        <v>-1.6094379124341003</v>
      </c>
      <c r="I121">
        <f t="shared" si="28"/>
        <v>-5.857933154483459</v>
      </c>
      <c r="J121">
        <f t="shared" si="29"/>
        <v>-7.3132203870903014</v>
      </c>
      <c r="K121">
        <v>0</v>
      </c>
      <c r="L121">
        <f t="shared" si="30"/>
        <v>-4.2984676547993184</v>
      </c>
      <c r="M121">
        <f t="shared" si="23"/>
        <v>1.8467088640111107E-4</v>
      </c>
      <c r="N121">
        <f t="shared" si="31"/>
        <v>-3.5930389452122329</v>
      </c>
      <c r="O121">
        <f t="shared" si="24"/>
        <v>-0.70542870958708548</v>
      </c>
      <c r="P121">
        <f t="shared" si="25"/>
        <v>-9.5863293917724194E-3</v>
      </c>
    </row>
    <row r="122" spans="1:16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f t="shared" si="26"/>
        <v>2.6852613464042708E-2</v>
      </c>
      <c r="F122">
        <f t="shared" si="22"/>
        <v>-1.0007913464042707E-2</v>
      </c>
      <c r="G122">
        <v>1</v>
      </c>
      <c r="H122">
        <f t="shared" si="27"/>
        <v>-1.6094379124341003</v>
      </c>
      <c r="I122">
        <f t="shared" si="28"/>
        <v>-5.9269260259704106</v>
      </c>
      <c r="J122">
        <f t="shared" si="29"/>
        <v>-7.3132203870903014</v>
      </c>
      <c r="K122">
        <v>0</v>
      </c>
      <c r="L122">
        <f t="shared" si="30"/>
        <v>-4.0837192117212133</v>
      </c>
      <c r="M122">
        <f t="shared" si="23"/>
        <v>2.8374391809E-4</v>
      </c>
      <c r="N122">
        <f t="shared" si="31"/>
        <v>-3.6173921270455405</v>
      </c>
      <c r="O122">
        <f t="shared" si="24"/>
        <v>-0.46632708467567285</v>
      </c>
      <c r="P122">
        <f t="shared" si="25"/>
        <v>-7.855139843236306E-3</v>
      </c>
    </row>
    <row r="123" spans="1:16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f t="shared" si="26"/>
        <v>2.6247802512635938E-2</v>
      </c>
      <c r="F123">
        <f t="shared" si="22"/>
        <v>-1.1987769179302605E-2</v>
      </c>
      <c r="G123">
        <v>1</v>
      </c>
      <c r="H123">
        <f t="shared" si="27"/>
        <v>-1.6094379124341003</v>
      </c>
      <c r="I123">
        <f t="shared" si="28"/>
        <v>-5.9914645471079817</v>
      </c>
      <c r="J123">
        <f t="shared" si="29"/>
        <v>-7.3132203870903014</v>
      </c>
      <c r="K123">
        <v>0</v>
      </c>
      <c r="L123">
        <f t="shared" si="30"/>
        <v>-4.2502945264578127</v>
      </c>
      <c r="M123">
        <f t="shared" si="23"/>
        <v>2.0334855066777777E-4</v>
      </c>
      <c r="N123">
        <f t="shared" si="31"/>
        <v>-3.6401730072530456</v>
      </c>
      <c r="O123">
        <f t="shared" si="24"/>
        <v>-0.61012151920476709</v>
      </c>
      <c r="P123">
        <f t="shared" si="25"/>
        <v>-8.700353201243953E-3</v>
      </c>
    </row>
    <row r="124" spans="1:16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f t="shared" si="26"/>
        <v>2.5692083877745738E-2</v>
      </c>
      <c r="F124">
        <f t="shared" si="22"/>
        <v>-4.370450544412402E-3</v>
      </c>
      <c r="G124">
        <v>1</v>
      </c>
      <c r="H124">
        <f t="shared" si="27"/>
        <v>-1.6094379124341003</v>
      </c>
      <c r="I124">
        <f t="shared" si="28"/>
        <v>-6.0520891689244172</v>
      </c>
      <c r="J124">
        <f t="shared" si="29"/>
        <v>-7.3132203870903014</v>
      </c>
      <c r="K124">
        <v>0</v>
      </c>
      <c r="L124">
        <f t="shared" si="30"/>
        <v>-3.8480330722374303</v>
      </c>
      <c r="M124">
        <f t="shared" si="23"/>
        <v>4.5461204800111124E-4</v>
      </c>
      <c r="N124">
        <f t="shared" si="31"/>
        <v>-3.6615723548501431</v>
      </c>
      <c r="O124">
        <f t="shared" si="24"/>
        <v>-0.1864607173872872</v>
      </c>
      <c r="P124">
        <f t="shared" si="25"/>
        <v>-3.9756470472020293E-3</v>
      </c>
    </row>
    <row r="125" spans="1:16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f t="shared" si="26"/>
        <v>2.5178918641222139E-2</v>
      </c>
      <c r="F125">
        <f t="shared" si="22"/>
        <v>-9.8803186412221404E-3</v>
      </c>
      <c r="G125">
        <v>1</v>
      </c>
      <c r="H125">
        <f t="shared" si="27"/>
        <v>-1.6094379124341003</v>
      </c>
      <c r="I125">
        <f t="shared" si="28"/>
        <v>-6.1092475827643655</v>
      </c>
      <c r="J125">
        <f t="shared" si="29"/>
        <v>-7.3132203870903014</v>
      </c>
      <c r="K125">
        <v>0</v>
      </c>
      <c r="L125">
        <f t="shared" si="30"/>
        <v>-4.1799939580384002</v>
      </c>
      <c r="M125">
        <f t="shared" si="23"/>
        <v>2.3404716195999997E-4</v>
      </c>
      <c r="N125">
        <f t="shared" si="31"/>
        <v>-3.6817481964341678</v>
      </c>
      <c r="O125">
        <f t="shared" si="24"/>
        <v>-0.4982457616042324</v>
      </c>
      <c r="P125">
        <f t="shared" si="25"/>
        <v>-7.6224626084785089E-3</v>
      </c>
    </row>
    <row r="126" spans="1:16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f t="shared" si="26"/>
        <v>2.4702942685796189E-2</v>
      </c>
      <c r="F126">
        <f t="shared" si="22"/>
        <v>-8.8344426857961886E-3</v>
      </c>
      <c r="G126">
        <v>1</v>
      </c>
      <c r="H126">
        <f t="shared" si="27"/>
        <v>-1.6094379124341003</v>
      </c>
      <c r="I126">
        <f t="shared" si="28"/>
        <v>-6.1633148040346413</v>
      </c>
      <c r="J126">
        <f t="shared" si="29"/>
        <v>-7.3132203870903014</v>
      </c>
      <c r="K126">
        <v>0</v>
      </c>
      <c r="L126">
        <f t="shared" si="30"/>
        <v>-4.1434192668693353</v>
      </c>
      <c r="M126">
        <f t="shared" si="23"/>
        <v>2.5180929225E-4</v>
      </c>
      <c r="N126">
        <f t="shared" si="31"/>
        <v>-3.7008329053676947</v>
      </c>
      <c r="O126">
        <f t="shared" si="24"/>
        <v>-0.44258636150164055</v>
      </c>
      <c r="P126">
        <f t="shared" si="25"/>
        <v>-7.0231816774887837E-3</v>
      </c>
    </row>
    <row r="127" spans="1:16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f t="shared" si="26"/>
        <v>2.4259706577423535E-2</v>
      </c>
      <c r="F127">
        <f t="shared" si="22"/>
        <v>-1.1265273244090199E-2</v>
      </c>
      <c r="G127">
        <v>1</v>
      </c>
      <c r="H127">
        <f t="shared" si="27"/>
        <v>-1.6094379124341003</v>
      </c>
      <c r="I127">
        <f t="shared" si="28"/>
        <v>-6.2146080984221914</v>
      </c>
      <c r="J127">
        <f t="shared" si="29"/>
        <v>-7.3132203870903014</v>
      </c>
      <c r="K127">
        <v>0</v>
      </c>
      <c r="L127">
        <f t="shared" si="30"/>
        <v>-4.3432342183548016</v>
      </c>
      <c r="M127">
        <f t="shared" si="23"/>
        <v>1.6885529765444453E-4</v>
      </c>
      <c r="N127">
        <f t="shared" si="31"/>
        <v>-3.7189384704518447</v>
      </c>
      <c r="O127">
        <f t="shared" si="24"/>
        <v>-0.62429574790295694</v>
      </c>
      <c r="P127">
        <f t="shared" si="25"/>
        <v>-8.1123694764084486E-3</v>
      </c>
    </row>
    <row r="128" spans="1:16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f t="shared" si="26"/>
        <v>2.3845482852601685E-2</v>
      </c>
      <c r="F128">
        <f t="shared" si="22"/>
        <v>-4.8654495192683583E-3</v>
      </c>
      <c r="G128">
        <v>1</v>
      </c>
      <c r="H128">
        <f t="shared" si="27"/>
        <v>-1.6094379124341003</v>
      </c>
      <c r="I128">
        <f t="shared" si="28"/>
        <v>-6.2633982625916236</v>
      </c>
      <c r="J128">
        <f t="shared" si="29"/>
        <v>-7.3132203870903014</v>
      </c>
      <c r="K128">
        <v>0</v>
      </c>
      <c r="L128">
        <f t="shared" si="30"/>
        <v>-3.964367729567265</v>
      </c>
      <c r="M128">
        <f t="shared" si="23"/>
        <v>3.6024166533444419E-4</v>
      </c>
      <c r="N128">
        <f t="shared" si="31"/>
        <v>-3.7361604777996593</v>
      </c>
      <c r="O128">
        <f t="shared" si="24"/>
        <v>-0.2282072517676057</v>
      </c>
      <c r="P128">
        <f t="shared" si="25"/>
        <v>-4.3313812454575471E-3</v>
      </c>
    </row>
    <row r="129" spans="1:16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f t="shared" si="26"/>
        <v>2.3457120935742998E-2</v>
      </c>
      <c r="F129">
        <f t="shared" si="22"/>
        <v>-9.9010876024096667E-3</v>
      </c>
      <c r="G129">
        <v>1</v>
      </c>
      <c r="H129">
        <f t="shared" si="27"/>
        <v>-1.6094379124341003</v>
      </c>
      <c r="I129">
        <f t="shared" si="28"/>
        <v>-6.3099182782265162</v>
      </c>
      <c r="J129">
        <f t="shared" si="29"/>
        <v>-7.3132203870903014</v>
      </c>
      <c r="K129">
        <v>0</v>
      </c>
      <c r="L129">
        <f t="shared" si="30"/>
        <v>-4.3009235663045828</v>
      </c>
      <c r="M129">
        <f t="shared" si="23"/>
        <v>1.8376603973444439E-4</v>
      </c>
      <c r="N129">
        <f t="shared" si="31"/>
        <v>-3.7525811655493948</v>
      </c>
      <c r="O129">
        <f t="shared" si="24"/>
        <v>-0.54834240075518803</v>
      </c>
      <c r="P129">
        <f t="shared" si="25"/>
        <v>-7.4333478627173532E-3</v>
      </c>
    </row>
    <row r="130" spans="1:16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f t="shared" ref="E130:E161" si="32">EXP($S$2*G130+$S$3*LN(A130)+$S$4*LN(B130)+$S$5*LN(C130)+$S$6*K130)</f>
        <v>2.30919363306132E-2</v>
      </c>
      <c r="F130">
        <f t="shared" si="22"/>
        <v>-3.6763363306131953E-3</v>
      </c>
      <c r="G130">
        <v>1</v>
      </c>
      <c r="H130">
        <f t="shared" ref="H130:H161" si="33">LN(A130)</f>
        <v>-1.6094379124341003</v>
      </c>
      <c r="I130">
        <f t="shared" ref="I130:I161" si="34">LN(B130)</f>
        <v>-6.3543700407973507</v>
      </c>
      <c r="J130">
        <f t="shared" ref="J130:J161" si="35">LN(C130)</f>
        <v>-7.3132203870903014</v>
      </c>
      <c r="K130">
        <v>0</v>
      </c>
      <c r="L130">
        <f t="shared" ref="L130:L193" si="36">LN(D130)</f>
        <v>-3.9416784123357709</v>
      </c>
      <c r="M130">
        <f t="shared" si="23"/>
        <v>3.7696552336000019E-4</v>
      </c>
      <c r="N130">
        <f t="shared" ref="N130:N161" si="37">MMULT(G130:K130,$S$2:$S$6)</f>
        <v>-3.7682717989926382</v>
      </c>
      <c r="O130">
        <f t="shared" si="24"/>
        <v>-0.17340661334313268</v>
      </c>
      <c r="P130">
        <f t="shared" si="25"/>
        <v>-3.3667934420249278E-3</v>
      </c>
    </row>
    <row r="131" spans="1:16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f t="shared" si="32"/>
        <v>2.2747624881682815E-2</v>
      </c>
      <c r="F131">
        <f t="shared" ref="F131:F194" si="38">D131-E131</f>
        <v>-8.4145582150161498E-3</v>
      </c>
      <c r="G131">
        <v>1</v>
      </c>
      <c r="H131">
        <f t="shared" si="33"/>
        <v>-1.6094379124341003</v>
      </c>
      <c r="I131">
        <f t="shared" si="34"/>
        <v>-6.3969296552161463</v>
      </c>
      <c r="J131">
        <f t="shared" si="35"/>
        <v>-7.3132203870903014</v>
      </c>
      <c r="K131">
        <v>0</v>
      </c>
      <c r="L131">
        <f t="shared" si="36"/>
        <v>-4.2451860567809163</v>
      </c>
      <c r="M131">
        <f t="shared" ref="M131:M194" si="39">D131^2</f>
        <v>2.0543680007111106E-4</v>
      </c>
      <c r="N131">
        <f t="shared" si="37"/>
        <v>-3.783294539840472</v>
      </c>
      <c r="O131">
        <f t="shared" ref="O131:O194" si="40">L131-N131</f>
        <v>-0.46189151694044428</v>
      </c>
      <c r="P131">
        <f t="shared" ref="P131:P194" si="41">SQRT(M131)*O131</f>
        <v>-6.6203219050751834E-3</v>
      </c>
    </row>
    <row r="132" spans="1:16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f t="shared" si="32"/>
        <v>2.2422195646258816E-2</v>
      </c>
      <c r="F132">
        <f t="shared" si="38"/>
        <v>-6.4243956462588132E-3</v>
      </c>
      <c r="G132">
        <v>1</v>
      </c>
      <c r="H132">
        <f t="shared" si="33"/>
        <v>-1.6094379124341003</v>
      </c>
      <c r="I132">
        <f t="shared" si="34"/>
        <v>-6.4377516497364011</v>
      </c>
      <c r="J132">
        <f t="shared" si="35"/>
        <v>-7.3132203870903014</v>
      </c>
      <c r="K132">
        <v>0</v>
      </c>
      <c r="L132">
        <f t="shared" si="36"/>
        <v>-4.1353040661963476</v>
      </c>
      <c r="M132">
        <f t="shared" si="39"/>
        <v>2.5592960484000009E-4</v>
      </c>
      <c r="N132">
        <f t="shared" si="37"/>
        <v>-3.7977039336506437</v>
      </c>
      <c r="O132">
        <f t="shared" si="40"/>
        <v>-0.33760013254570387</v>
      </c>
      <c r="P132">
        <f t="shared" si="41"/>
        <v>-5.4008594004396624E-3</v>
      </c>
    </row>
    <row r="133" spans="1:16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f t="shared" si="32"/>
        <v>2.2113917769457349E-2</v>
      </c>
      <c r="F133">
        <f t="shared" si="38"/>
        <v>-1.5378844361240082E-3</v>
      </c>
      <c r="G133">
        <v>1</v>
      </c>
      <c r="H133">
        <f t="shared" si="33"/>
        <v>-1.6094379124341003</v>
      </c>
      <c r="I133">
        <f t="shared" si="34"/>
        <v>-6.4769723628896827</v>
      </c>
      <c r="J133">
        <f t="shared" si="35"/>
        <v>-7.3132203870903014</v>
      </c>
      <c r="K133">
        <v>0</v>
      </c>
      <c r="L133">
        <f t="shared" si="36"/>
        <v>-3.8836283109178718</v>
      </c>
      <c r="M133">
        <f t="shared" si="39"/>
        <v>4.2337314773444474E-4</v>
      </c>
      <c r="N133">
        <f t="shared" si="37"/>
        <v>-3.8115481053522742</v>
      </c>
      <c r="O133">
        <f t="shared" si="40"/>
        <v>-7.2080205565597577E-2</v>
      </c>
      <c r="P133">
        <f t="shared" si="41"/>
        <v>-1.4831247123912551E-3</v>
      </c>
    </row>
    <row r="134" spans="1:16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f t="shared" si="32"/>
        <v>2.1821278025129901E-2</v>
      </c>
      <c r="F134">
        <f t="shared" si="38"/>
        <v>-4.5350446917965699E-3</v>
      </c>
      <c r="G134">
        <v>1</v>
      </c>
      <c r="H134">
        <f t="shared" si="33"/>
        <v>-1.6094379124341003</v>
      </c>
      <c r="I134">
        <f t="shared" si="34"/>
        <v>-6.5147126908725301</v>
      </c>
      <c r="J134">
        <f t="shared" si="35"/>
        <v>-7.3132203870903014</v>
      </c>
      <c r="K134">
        <v>0</v>
      </c>
      <c r="L134">
        <f t="shared" si="36"/>
        <v>-4.0578448553433182</v>
      </c>
      <c r="M134">
        <f t="shared" si="39"/>
        <v>2.9881386285444435E-4</v>
      </c>
      <c r="N134">
        <f t="shared" si="37"/>
        <v>-3.8248697290215943</v>
      </c>
      <c r="O134">
        <f t="shared" si="40"/>
        <v>-0.2329751263217239</v>
      </c>
      <c r="P134">
        <f t="shared" si="41"/>
        <v>-4.0272623944601271E-3</v>
      </c>
    </row>
    <row r="135" spans="1:16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f t="shared" si="32"/>
        <v>2.1542946572992879E-2</v>
      </c>
      <c r="F135">
        <f t="shared" si="38"/>
        <v>-2.7166799063262116E-3</v>
      </c>
      <c r="G135">
        <v>1</v>
      </c>
      <c r="H135">
        <f t="shared" si="33"/>
        <v>-1.6094379124341003</v>
      </c>
      <c r="I135">
        <f t="shared" si="34"/>
        <v>-6.5510803350434044</v>
      </c>
      <c r="J135">
        <f t="shared" si="35"/>
        <v>-7.3132203870903014</v>
      </c>
      <c r="K135">
        <v>0</v>
      </c>
      <c r="L135">
        <f t="shared" si="36"/>
        <v>-3.9725022211498926</v>
      </c>
      <c r="M135">
        <f t="shared" si="39"/>
        <v>3.5442831660444449E-4</v>
      </c>
      <c r="N135">
        <f t="shared" si="37"/>
        <v>-3.8377068212059635</v>
      </c>
      <c r="O135">
        <f t="shared" si="40"/>
        <v>-0.13479539994392908</v>
      </c>
      <c r="P135">
        <f t="shared" si="41"/>
        <v>-2.5376941447843942E-3</v>
      </c>
    </row>
    <row r="136" spans="1:16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f t="shared" si="32"/>
        <v>2.1277749110752642E-2</v>
      </c>
      <c r="F136">
        <f t="shared" si="38"/>
        <v>3.3038508892473568E-3</v>
      </c>
      <c r="G136">
        <v>1</v>
      </c>
      <c r="H136">
        <f t="shared" si="33"/>
        <v>-1.6094379124341003</v>
      </c>
      <c r="I136">
        <f t="shared" si="34"/>
        <v>-6.5861716548546747</v>
      </c>
      <c r="J136">
        <f t="shared" si="35"/>
        <v>-7.3132203870903014</v>
      </c>
      <c r="K136">
        <v>0</v>
      </c>
      <c r="L136">
        <f t="shared" si="36"/>
        <v>-3.7057570833907332</v>
      </c>
      <c r="M136">
        <f t="shared" si="39"/>
        <v>6.0425505855999989E-4</v>
      </c>
      <c r="N136">
        <f t="shared" si="37"/>
        <v>-3.850093394973896</v>
      </c>
      <c r="O136">
        <f t="shared" si="40"/>
        <v>0.14433631158316285</v>
      </c>
      <c r="P136">
        <f t="shared" si="41"/>
        <v>3.5480174768126758E-3</v>
      </c>
    </row>
    <row r="137" spans="1:16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f t="shared" si="32"/>
        <v>2.1024644051526133E-2</v>
      </c>
      <c r="F137">
        <f t="shared" si="38"/>
        <v>3.3443559484738657E-3</v>
      </c>
      <c r="G137">
        <v>1</v>
      </c>
      <c r="H137">
        <f t="shared" si="33"/>
        <v>-1.6094379124341003</v>
      </c>
      <c r="I137">
        <f t="shared" si="34"/>
        <v>-6.620073206530356</v>
      </c>
      <c r="J137">
        <f t="shared" si="35"/>
        <v>-7.3132203870903014</v>
      </c>
      <c r="K137">
        <v>0</v>
      </c>
      <c r="L137">
        <f t="shared" si="36"/>
        <v>-3.7144434462452107</v>
      </c>
      <c r="M137">
        <f t="shared" si="39"/>
        <v>5.9384816099999991E-4</v>
      </c>
      <c r="N137">
        <f t="shared" si="37"/>
        <v>-3.8620600030392711</v>
      </c>
      <c r="O137">
        <f t="shared" si="40"/>
        <v>0.14761655679406038</v>
      </c>
      <c r="P137">
        <f t="shared" si="41"/>
        <v>3.5972678725144573E-3</v>
      </c>
    </row>
    <row r="138" spans="1:16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f t="shared" si="32"/>
        <v>0.10075687767024548</v>
      </c>
      <c r="F138">
        <f t="shared" si="38"/>
        <v>-2.5733610035788002E-3</v>
      </c>
      <c r="G138">
        <v>1</v>
      </c>
      <c r="H138">
        <f t="shared" si="33"/>
        <v>-1.0498221244986778</v>
      </c>
      <c r="I138">
        <f t="shared" si="34"/>
        <v>-4.9618451299268242</v>
      </c>
      <c r="J138">
        <f t="shared" si="35"/>
        <v>-6.7536045991548788</v>
      </c>
      <c r="K138">
        <v>0</v>
      </c>
      <c r="L138">
        <f t="shared" si="36"/>
        <v>-2.3209169324291588</v>
      </c>
      <c r="M138">
        <f t="shared" si="39"/>
        <v>9.6400029450336138E-3</v>
      </c>
      <c r="N138">
        <f t="shared" si="37"/>
        <v>-2.2950448157681977</v>
      </c>
      <c r="O138">
        <f t="shared" si="40"/>
        <v>-2.5872116660961009E-2</v>
      </c>
      <c r="P138">
        <f t="shared" si="41"/>
        <v>-2.5402153973834098E-3</v>
      </c>
    </row>
    <row r="139" spans="1:16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f t="shared" si="32"/>
        <v>9.7423530539247752E-2</v>
      </c>
      <c r="F139">
        <f t="shared" si="38"/>
        <v>-4.8280539247755327E-5</v>
      </c>
      <c r="G139">
        <v>1</v>
      </c>
      <c r="H139">
        <f t="shared" si="33"/>
        <v>-1.0498221244986778</v>
      </c>
      <c r="I139">
        <f t="shared" si="34"/>
        <v>-5.057155309731149</v>
      </c>
      <c r="J139">
        <f t="shared" si="35"/>
        <v>-6.7536045991548788</v>
      </c>
      <c r="K139">
        <v>0</v>
      </c>
      <c r="L139">
        <f t="shared" si="36"/>
        <v>-2.3291832074004257</v>
      </c>
      <c r="M139">
        <f t="shared" si="39"/>
        <v>9.4819393125625002E-3</v>
      </c>
      <c r="N139">
        <f t="shared" si="37"/>
        <v>-2.3286875108657479</v>
      </c>
      <c r="O139">
        <f t="shared" si="40"/>
        <v>-4.9569653467784747E-4</v>
      </c>
      <c r="P139">
        <f t="shared" si="41"/>
        <v>-4.8268573988389065E-5</v>
      </c>
    </row>
    <row r="140" spans="1:16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f t="shared" si="32"/>
        <v>9.4476808702430887E-2</v>
      </c>
      <c r="F140">
        <f t="shared" si="38"/>
        <v>2.4912162975691127E-3</v>
      </c>
      <c r="G140">
        <v>1</v>
      </c>
      <c r="H140">
        <f t="shared" si="33"/>
        <v>-1.0498221244986778</v>
      </c>
      <c r="I140">
        <f t="shared" si="34"/>
        <v>-5.1441666867207783</v>
      </c>
      <c r="J140">
        <f t="shared" si="35"/>
        <v>-6.7536045991548788</v>
      </c>
      <c r="K140">
        <v>0</v>
      </c>
      <c r="L140">
        <f t="shared" si="36"/>
        <v>-2.3333739939969478</v>
      </c>
      <c r="M140">
        <f t="shared" si="39"/>
        <v>9.4027978724006249E-3</v>
      </c>
      <c r="N140">
        <f t="shared" si="37"/>
        <v>-2.3594008851568251</v>
      </c>
      <c r="O140">
        <f t="shared" si="40"/>
        <v>2.602689115987733E-2</v>
      </c>
      <c r="P140">
        <f t="shared" si="41"/>
        <v>2.5237762326632638E-3</v>
      </c>
    </row>
    <row r="141" spans="1:16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f t="shared" si="32"/>
        <v>9.1844858073453134E-2</v>
      </c>
      <c r="F141">
        <f t="shared" si="38"/>
        <v>4.4321502598801826E-3</v>
      </c>
      <c r="G141">
        <v>1</v>
      </c>
      <c r="H141">
        <f t="shared" si="33"/>
        <v>-1.0498221244986778</v>
      </c>
      <c r="I141">
        <f t="shared" si="34"/>
        <v>-5.2242093943943146</v>
      </c>
      <c r="J141">
        <f t="shared" si="35"/>
        <v>-6.7536045991548788</v>
      </c>
      <c r="K141">
        <v>0</v>
      </c>
      <c r="L141">
        <f t="shared" si="36"/>
        <v>-2.3405257391161549</v>
      </c>
      <c r="M141">
        <f t="shared" si="39"/>
        <v>9.2692623336167335E-3</v>
      </c>
      <c r="N141">
        <f t="shared" si="37"/>
        <v>-2.3876544506686272</v>
      </c>
      <c r="O141">
        <f t="shared" si="40"/>
        <v>4.7128711552472335E-2</v>
      </c>
      <c r="P141">
        <f t="shared" si="41"/>
        <v>4.537411354876641E-3</v>
      </c>
    </row>
    <row r="142" spans="1:16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f t="shared" si="32"/>
        <v>8.9473466036546087E-2</v>
      </c>
      <c r="F142">
        <f t="shared" si="38"/>
        <v>4.4762756301205825E-3</v>
      </c>
      <c r="G142">
        <v>1</v>
      </c>
      <c r="H142">
        <f t="shared" si="33"/>
        <v>-1.0498221244986778</v>
      </c>
      <c r="I142">
        <f t="shared" si="34"/>
        <v>-5.2983173665480363</v>
      </c>
      <c r="J142">
        <f t="shared" si="35"/>
        <v>-6.7536045991548788</v>
      </c>
      <c r="K142">
        <v>0</v>
      </c>
      <c r="L142">
        <f t="shared" si="36"/>
        <v>-2.3649953028159945</v>
      </c>
      <c r="M142">
        <f t="shared" si="39"/>
        <v>8.8265539592334036E-3</v>
      </c>
      <c r="N142">
        <f t="shared" si="37"/>
        <v>-2.4138131665223161</v>
      </c>
      <c r="O142">
        <f t="shared" si="40"/>
        <v>4.8817863706321685E-2</v>
      </c>
      <c r="P142">
        <f t="shared" si="41"/>
        <v>4.5864256839274649E-3</v>
      </c>
    </row>
    <row r="143" spans="1:16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f t="shared" si="32"/>
        <v>8.732082071971424E-2</v>
      </c>
      <c r="F143">
        <f t="shared" si="38"/>
        <v>4.9401126136190826E-3</v>
      </c>
      <c r="G143">
        <v>1</v>
      </c>
      <c r="H143">
        <f t="shared" si="33"/>
        <v>-1.0498221244986778</v>
      </c>
      <c r="I143">
        <f t="shared" si="34"/>
        <v>-5.367310238034988</v>
      </c>
      <c r="J143">
        <f t="shared" si="35"/>
        <v>-6.7536045991548788</v>
      </c>
      <c r="K143">
        <v>0</v>
      </c>
      <c r="L143">
        <f t="shared" si="36"/>
        <v>-2.3831344845657467</v>
      </c>
      <c r="M143">
        <f t="shared" si="39"/>
        <v>8.512079819537775E-3</v>
      </c>
      <c r="N143">
        <f t="shared" si="37"/>
        <v>-2.4381663483556242</v>
      </c>
      <c r="O143">
        <f t="shared" si="40"/>
        <v>5.5031863789877455E-2</v>
      </c>
      <c r="P143">
        <f t="shared" si="41"/>
        <v>5.077291116326964E-3</v>
      </c>
    </row>
    <row r="144" spans="1:16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f t="shared" si="32"/>
        <v>8.5354062857287569E-2</v>
      </c>
      <c r="F144">
        <f t="shared" si="38"/>
        <v>3.2614454760457601E-3</v>
      </c>
      <c r="G144">
        <v>1</v>
      </c>
      <c r="H144">
        <f t="shared" si="33"/>
        <v>-1.0498221244986778</v>
      </c>
      <c r="I144">
        <f t="shared" si="34"/>
        <v>-5.431848759172559</v>
      </c>
      <c r="J144">
        <f t="shared" si="35"/>
        <v>-6.7536045991548788</v>
      </c>
      <c r="K144">
        <v>0</v>
      </c>
      <c r="L144">
        <f t="shared" si="36"/>
        <v>-2.4234483990661269</v>
      </c>
      <c r="M144">
        <f t="shared" si="39"/>
        <v>7.8527083171750691E-3</v>
      </c>
      <c r="N144">
        <f t="shared" si="37"/>
        <v>-2.4609472285631293</v>
      </c>
      <c r="O144">
        <f t="shared" si="40"/>
        <v>3.749882949700245E-2</v>
      </c>
      <c r="P144">
        <f t="shared" si="41"/>
        <v>3.3229778377818664E-3</v>
      </c>
    </row>
    <row r="145" spans="1:16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f t="shared" si="32"/>
        <v>8.3546946117874832E-2</v>
      </c>
      <c r="F145">
        <f t="shared" si="38"/>
        <v>2.796712215458505E-3</v>
      </c>
      <c r="G145">
        <v>1</v>
      </c>
      <c r="H145">
        <f t="shared" si="33"/>
        <v>-1.0498221244986778</v>
      </c>
      <c r="I145">
        <f t="shared" si="34"/>
        <v>-5.4924733809889945</v>
      </c>
      <c r="J145">
        <f t="shared" si="35"/>
        <v>-6.7536045991548788</v>
      </c>
      <c r="K145">
        <v>0</v>
      </c>
      <c r="L145">
        <f t="shared" si="36"/>
        <v>-2.4494199185069778</v>
      </c>
      <c r="M145">
        <f t="shared" si="39"/>
        <v>7.4552273343834038E-3</v>
      </c>
      <c r="N145">
        <f t="shared" si="37"/>
        <v>-2.4823465761602268</v>
      </c>
      <c r="O145">
        <f t="shared" si="40"/>
        <v>3.2926657653248981E-2</v>
      </c>
      <c r="P145">
        <f t="shared" si="41"/>
        <v>2.8430080784707652E-3</v>
      </c>
    </row>
    <row r="146" spans="1:16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f t="shared" si="32"/>
        <v>8.1878206884054242E-2</v>
      </c>
      <c r="F146">
        <f t="shared" si="38"/>
        <v>1.7208097826124091E-3</v>
      </c>
      <c r="G146">
        <v>1</v>
      </c>
      <c r="H146">
        <f t="shared" si="33"/>
        <v>-1.0498221244986778</v>
      </c>
      <c r="I146">
        <f t="shared" si="34"/>
        <v>-5.5496317948289429</v>
      </c>
      <c r="J146">
        <f t="shared" si="35"/>
        <v>-6.7536045991548788</v>
      </c>
      <c r="K146">
        <v>0</v>
      </c>
      <c r="L146">
        <f t="shared" si="36"/>
        <v>-2.4817235213211051</v>
      </c>
      <c r="M146">
        <f t="shared" si="39"/>
        <v>6.9887955876336083E-3</v>
      </c>
      <c r="N146">
        <f t="shared" si="37"/>
        <v>-2.5025224177442515</v>
      </c>
      <c r="O146">
        <f t="shared" si="40"/>
        <v>2.0798896423146473E-2</v>
      </c>
      <c r="P146">
        <f t="shared" si="41"/>
        <v>1.7387672887268955E-3</v>
      </c>
    </row>
    <row r="147" spans="1:16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f t="shared" si="32"/>
        <v>8.0330401821195122E-2</v>
      </c>
      <c r="F147">
        <f t="shared" si="38"/>
        <v>1.1242231788048812E-3</v>
      </c>
      <c r="G147">
        <v>1</v>
      </c>
      <c r="H147">
        <f t="shared" si="33"/>
        <v>-1.0498221244986778</v>
      </c>
      <c r="I147">
        <f t="shared" si="34"/>
        <v>-5.6036990160992186</v>
      </c>
      <c r="J147">
        <f t="shared" si="35"/>
        <v>-6.7536045991548788</v>
      </c>
      <c r="K147">
        <v>0</v>
      </c>
      <c r="L147">
        <f t="shared" si="36"/>
        <v>-2.5077091622435539</v>
      </c>
      <c r="M147">
        <f t="shared" si="39"/>
        <v>6.6348559338906257E-3</v>
      </c>
      <c r="N147">
        <f t="shared" si="37"/>
        <v>-2.5216071266777784</v>
      </c>
      <c r="O147">
        <f t="shared" si="40"/>
        <v>1.389796443422453E-2</v>
      </c>
      <c r="P147">
        <f t="shared" si="41"/>
        <v>1.1320534812530962E-3</v>
      </c>
    </row>
    <row r="148" spans="1:16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f t="shared" si="32"/>
        <v>7.888906201240746E-2</v>
      </c>
      <c r="F148">
        <f t="shared" si="38"/>
        <v>-6.4930367907412023E-4</v>
      </c>
      <c r="G148">
        <v>1</v>
      </c>
      <c r="H148">
        <f t="shared" si="33"/>
        <v>-1.0498221244986778</v>
      </c>
      <c r="I148">
        <f t="shared" si="34"/>
        <v>-5.6549923104867688</v>
      </c>
      <c r="J148">
        <f t="shared" si="35"/>
        <v>-6.7536045991548788</v>
      </c>
      <c r="K148">
        <v>0</v>
      </c>
      <c r="L148">
        <f t="shared" si="36"/>
        <v>-2.5479773420469849</v>
      </c>
      <c r="M148">
        <f t="shared" si="39"/>
        <v>6.1214597840584034E-3</v>
      </c>
      <c r="N148">
        <f t="shared" si="37"/>
        <v>-2.5397126917619284</v>
      </c>
      <c r="O148">
        <f t="shared" si="40"/>
        <v>-8.2646502850565184E-3</v>
      </c>
      <c r="P148">
        <f t="shared" si="41"/>
        <v>-6.4662424101233655E-4</v>
      </c>
    </row>
    <row r="149" spans="1:16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f t="shared" si="32"/>
        <v>7.7542066284730704E-2</v>
      </c>
      <c r="F149">
        <f t="shared" si="38"/>
        <v>-1.5073079513973631E-3</v>
      </c>
      <c r="G149">
        <v>1</v>
      </c>
      <c r="H149">
        <f t="shared" si="33"/>
        <v>-1.0498221244986778</v>
      </c>
      <c r="I149">
        <f t="shared" si="34"/>
        <v>-5.7037824746562009</v>
      </c>
      <c r="J149">
        <f t="shared" si="35"/>
        <v>-6.7536045991548788</v>
      </c>
      <c r="K149">
        <v>0</v>
      </c>
      <c r="L149">
        <f t="shared" si="36"/>
        <v>-2.5765646967556082</v>
      </c>
      <c r="M149">
        <f t="shared" si="39"/>
        <v>5.7812844748084038E-3</v>
      </c>
      <c r="N149">
        <f t="shared" si="37"/>
        <v>-2.556934699109743</v>
      </c>
      <c r="O149">
        <f t="shared" si="40"/>
        <v>-1.9629997645865149E-2</v>
      </c>
      <c r="P149">
        <f t="shared" si="41"/>
        <v>-1.4925621270872591E-3</v>
      </c>
    </row>
    <row r="150" spans="1:16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f t="shared" si="32"/>
        <v>7.6279169421384713E-2</v>
      </c>
      <c r="F150">
        <f t="shared" si="38"/>
        <v>-5.6278777547180553E-3</v>
      </c>
      <c r="G150">
        <v>1</v>
      </c>
      <c r="H150">
        <f t="shared" si="33"/>
        <v>-1.0498221244986778</v>
      </c>
      <c r="I150">
        <f t="shared" si="34"/>
        <v>-5.7503024902910944</v>
      </c>
      <c r="J150">
        <f t="shared" si="35"/>
        <v>-6.7536045991548788</v>
      </c>
      <c r="K150">
        <v>0</v>
      </c>
      <c r="L150">
        <f t="shared" si="36"/>
        <v>-2.6499988874049016</v>
      </c>
      <c r="M150">
        <f t="shared" si="39"/>
        <v>4.9916050141684013E-3</v>
      </c>
      <c r="N150">
        <f t="shared" si="37"/>
        <v>-2.5733553868594785</v>
      </c>
      <c r="O150">
        <f t="shared" si="40"/>
        <v>-7.6643500545423127E-2</v>
      </c>
      <c r="P150">
        <f t="shared" si="41"/>
        <v>-5.4149623113890141E-3</v>
      </c>
    </row>
    <row r="151" spans="1:16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f t="shared" si="32"/>
        <v>7.5091641828331682E-2</v>
      </c>
      <c r="F151">
        <f t="shared" si="38"/>
        <v>-6.4662084949983489E-3</v>
      </c>
      <c r="G151">
        <v>1</v>
      </c>
      <c r="H151">
        <f t="shared" si="33"/>
        <v>-1.0498221244986778</v>
      </c>
      <c r="I151">
        <f t="shared" si="34"/>
        <v>-5.794754252861928</v>
      </c>
      <c r="J151">
        <f t="shared" si="35"/>
        <v>-6.7536045991548788</v>
      </c>
      <c r="K151">
        <v>0</v>
      </c>
      <c r="L151">
        <f t="shared" si="36"/>
        <v>-2.6790920646611465</v>
      </c>
      <c r="M151">
        <f t="shared" si="39"/>
        <v>4.7094501001877778E-3</v>
      </c>
      <c r="N151">
        <f t="shared" si="37"/>
        <v>-2.5890460203027215</v>
      </c>
      <c r="O151">
        <f t="shared" si="40"/>
        <v>-9.0046044358425004E-2</v>
      </c>
      <c r="P151">
        <f t="shared" si="41"/>
        <v>-6.1794488140494708E-3</v>
      </c>
    </row>
    <row r="152" spans="1:16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f t="shared" si="32"/>
        <v>7.3971990724573916E-2</v>
      </c>
      <c r="F152">
        <f t="shared" si="38"/>
        <v>-6.9129823912405797E-3</v>
      </c>
      <c r="G152">
        <v>1</v>
      </c>
      <c r="H152">
        <f t="shared" si="33"/>
        <v>-1.0498221244986778</v>
      </c>
      <c r="I152">
        <f t="shared" si="34"/>
        <v>-5.8373138672807237</v>
      </c>
      <c r="J152">
        <f t="shared" si="35"/>
        <v>-6.7536045991548788</v>
      </c>
      <c r="K152">
        <v>0</v>
      </c>
      <c r="L152">
        <f t="shared" si="36"/>
        <v>-2.7021823258056559</v>
      </c>
      <c r="M152">
        <f t="shared" si="39"/>
        <v>4.4969105986500703E-3</v>
      </c>
      <c r="N152">
        <f t="shared" si="37"/>
        <v>-2.6040687611505557</v>
      </c>
      <c r="O152">
        <f t="shared" si="40"/>
        <v>-9.8113564655100127E-2</v>
      </c>
      <c r="P152">
        <f t="shared" si="41"/>
        <v>-6.5793983498193985E-3</v>
      </c>
    </row>
    <row r="153" spans="1:16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f t="shared" si="32"/>
        <v>7.291374185202136E-2</v>
      </c>
      <c r="F153">
        <f t="shared" si="38"/>
        <v>-8.1945418520213698E-3</v>
      </c>
      <c r="G153">
        <v>1</v>
      </c>
      <c r="H153">
        <f t="shared" si="33"/>
        <v>-1.0498221244986778</v>
      </c>
      <c r="I153">
        <f t="shared" si="34"/>
        <v>-5.8781358618009785</v>
      </c>
      <c r="J153">
        <f t="shared" si="35"/>
        <v>-6.7536045991548788</v>
      </c>
      <c r="K153">
        <v>0</v>
      </c>
      <c r="L153">
        <f t="shared" si="36"/>
        <v>-2.7376973672477294</v>
      </c>
      <c r="M153">
        <f t="shared" si="39"/>
        <v>4.188574848639999E-3</v>
      </c>
      <c r="N153">
        <f t="shared" si="37"/>
        <v>-2.6184781549607274</v>
      </c>
      <c r="O153">
        <f t="shared" si="40"/>
        <v>-0.11921921228700194</v>
      </c>
      <c r="P153">
        <f t="shared" si="41"/>
        <v>-7.7157720438449347E-3</v>
      </c>
    </row>
    <row r="154" spans="1:16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f t="shared" si="32"/>
        <v>7.1911266720575365E-2</v>
      </c>
      <c r="F154">
        <f t="shared" si="38"/>
        <v>-1.0144666720575381E-2</v>
      </c>
      <c r="G154">
        <v>1</v>
      </c>
      <c r="H154">
        <f t="shared" si="33"/>
        <v>-1.0498221244986778</v>
      </c>
      <c r="I154">
        <f t="shared" si="34"/>
        <v>-5.91735657495426</v>
      </c>
      <c r="J154">
        <f t="shared" si="35"/>
        <v>-6.7536045991548788</v>
      </c>
      <c r="K154">
        <v>0</v>
      </c>
      <c r="L154">
        <f t="shared" si="36"/>
        <v>-2.7843925136903303</v>
      </c>
      <c r="M154">
        <f t="shared" si="39"/>
        <v>3.815112875559998E-3</v>
      </c>
      <c r="N154">
        <f t="shared" si="37"/>
        <v>-2.6323223266623579</v>
      </c>
      <c r="O154">
        <f t="shared" si="40"/>
        <v>-0.15207018702797237</v>
      </c>
      <c r="P154">
        <f t="shared" si="41"/>
        <v>-9.3928584140819549E-3</v>
      </c>
    </row>
    <row r="155" spans="1:16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f t="shared" si="32"/>
        <v>7.0959644537352942E-2</v>
      </c>
      <c r="F155">
        <f t="shared" si="38"/>
        <v>-1.1592586204019595E-2</v>
      </c>
      <c r="G155">
        <v>1</v>
      </c>
      <c r="H155">
        <f t="shared" si="33"/>
        <v>-1.0498221244986778</v>
      </c>
      <c r="I155">
        <f t="shared" si="34"/>
        <v>-5.9550969029371075</v>
      </c>
      <c r="J155">
        <f t="shared" si="35"/>
        <v>-6.7536045991548788</v>
      </c>
      <c r="K155">
        <v>0</v>
      </c>
      <c r="L155">
        <f t="shared" si="36"/>
        <v>-2.824015779959212</v>
      </c>
      <c r="M155">
        <f t="shared" si="39"/>
        <v>3.5244476151534043E-3</v>
      </c>
      <c r="N155">
        <f t="shared" si="37"/>
        <v>-2.645643950331678</v>
      </c>
      <c r="O155">
        <f t="shared" si="40"/>
        <v>-0.17837182962753406</v>
      </c>
      <c r="P155">
        <f t="shared" si="41"/>
        <v>-1.0589410814521211E-2</v>
      </c>
    </row>
    <row r="156" spans="1:16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f t="shared" si="32"/>
        <v>7.0054550853817829E-2</v>
      </c>
      <c r="F156">
        <f t="shared" si="38"/>
        <v>-1.2129725853817837E-2</v>
      </c>
      <c r="G156">
        <v>1</v>
      </c>
      <c r="H156">
        <f t="shared" si="33"/>
        <v>-1.0498221244986778</v>
      </c>
      <c r="I156">
        <f t="shared" si="34"/>
        <v>-5.9914645471079817</v>
      </c>
      <c r="J156">
        <f t="shared" si="35"/>
        <v>-6.7536045991548788</v>
      </c>
      <c r="K156">
        <v>0</v>
      </c>
      <c r="L156">
        <f t="shared" si="36"/>
        <v>-2.8486092298162973</v>
      </c>
      <c r="M156">
        <f t="shared" si="39"/>
        <v>3.3552853512806239E-3</v>
      </c>
      <c r="N156">
        <f t="shared" si="37"/>
        <v>-2.6584810425160472</v>
      </c>
      <c r="O156">
        <f t="shared" si="40"/>
        <v>-0.19012818730025005</v>
      </c>
      <c r="P156">
        <f t="shared" si="41"/>
        <v>-1.1013141976934206E-2</v>
      </c>
    </row>
    <row r="157" spans="1:16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f t="shared" si="32"/>
        <v>6.9192167008513106E-2</v>
      </c>
      <c r="F157">
        <f t="shared" si="38"/>
        <v>-1.1209650341846442E-2</v>
      </c>
      <c r="G157">
        <v>1</v>
      </c>
      <c r="H157">
        <f t="shared" si="33"/>
        <v>-1.0498221244986778</v>
      </c>
      <c r="I157">
        <f t="shared" si="34"/>
        <v>-6.026555866919252</v>
      </c>
      <c r="J157">
        <f t="shared" si="35"/>
        <v>-6.7536045991548788</v>
      </c>
      <c r="K157">
        <v>0</v>
      </c>
      <c r="L157">
        <f t="shared" si="36"/>
        <v>-2.8476137506585255</v>
      </c>
      <c r="M157">
        <f t="shared" si="39"/>
        <v>3.3619722390002774E-3</v>
      </c>
      <c r="N157">
        <f t="shared" si="37"/>
        <v>-2.6708676162839797</v>
      </c>
      <c r="O157">
        <f t="shared" si="40"/>
        <v>-0.17674613437454578</v>
      </c>
      <c r="P157">
        <f t="shared" si="41"/>
        <v>-1.0248185682141007E-2</v>
      </c>
    </row>
    <row r="158" spans="1:16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f t="shared" si="32"/>
        <v>6.8369105911329178E-2</v>
      </c>
      <c r="F158">
        <f t="shared" si="38"/>
        <v>-1.1130280911329178E-2</v>
      </c>
      <c r="G158">
        <v>1</v>
      </c>
      <c r="H158">
        <f t="shared" si="33"/>
        <v>-1.0498221244986778</v>
      </c>
      <c r="I158">
        <f t="shared" si="34"/>
        <v>-6.0604574185949334</v>
      </c>
      <c r="J158">
        <f t="shared" si="35"/>
        <v>-6.7536045991548788</v>
      </c>
      <c r="K158">
        <v>0</v>
      </c>
      <c r="L158">
        <f t="shared" si="36"/>
        <v>-2.860522852107656</v>
      </c>
      <c r="M158">
        <f t="shared" si="39"/>
        <v>3.2762830873806249E-3</v>
      </c>
      <c r="N158">
        <f t="shared" si="37"/>
        <v>-2.6828342243493548</v>
      </c>
      <c r="O158">
        <f t="shared" si="40"/>
        <v>-0.17768862775830119</v>
      </c>
      <c r="P158">
        <f t="shared" si="41"/>
        <v>-1.0170688268747544E-2</v>
      </c>
    </row>
    <row r="159" spans="1:16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f t="shared" si="32"/>
        <v>0.21364121998921629</v>
      </c>
      <c r="F159">
        <f t="shared" si="38"/>
        <v>-1.907596998921629E-2</v>
      </c>
      <c r="G159">
        <v>1</v>
      </c>
      <c r="H159">
        <f t="shared" si="33"/>
        <v>-0.69314718055994529</v>
      </c>
      <c r="I159">
        <f t="shared" si="34"/>
        <v>-4.6051701859880909</v>
      </c>
      <c r="J159">
        <f t="shared" si="35"/>
        <v>-6.3969296552161463</v>
      </c>
      <c r="K159">
        <v>0</v>
      </c>
      <c r="L159">
        <f t="shared" si="36"/>
        <v>-1.6369876966045798</v>
      </c>
      <c r="M159">
        <f t="shared" si="39"/>
        <v>3.7855636507562497E-2</v>
      </c>
      <c r="N159">
        <f t="shared" si="37"/>
        <v>-1.5434572130362512</v>
      </c>
      <c r="O159">
        <f t="shared" si="40"/>
        <v>-9.3530483568328604E-2</v>
      </c>
      <c r="P159">
        <f t="shared" si="41"/>
        <v>-1.8197781918092747E-2</v>
      </c>
    </row>
    <row r="160" spans="1:16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f t="shared" si="32"/>
        <v>0.20657331192993139</v>
      </c>
      <c r="F160">
        <f t="shared" si="38"/>
        <v>-1.3026978596598071E-2</v>
      </c>
      <c r="G160">
        <v>1</v>
      </c>
      <c r="H160">
        <f t="shared" si="33"/>
        <v>-0.69314718055994529</v>
      </c>
      <c r="I160">
        <f t="shared" si="34"/>
        <v>-4.7004803657924166</v>
      </c>
      <c r="J160">
        <f t="shared" si="35"/>
        <v>-6.3969296552161463</v>
      </c>
      <c r="K160">
        <v>0</v>
      </c>
      <c r="L160">
        <f t="shared" si="36"/>
        <v>-1.6422383464245007</v>
      </c>
      <c r="M160">
        <f t="shared" si="39"/>
        <v>3.7460183146777772E-2</v>
      </c>
      <c r="N160">
        <f t="shared" si="37"/>
        <v>-1.5770999081338015</v>
      </c>
      <c r="O160">
        <f t="shared" si="40"/>
        <v>-6.5138438290699208E-2</v>
      </c>
      <c r="P160">
        <f t="shared" si="41"/>
        <v>-1.2607305890224432E-2</v>
      </c>
    </row>
    <row r="161" spans="1:16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f t="shared" si="32"/>
        <v>0.20032519008710531</v>
      </c>
      <c r="F161">
        <f t="shared" si="38"/>
        <v>-6.6776900871052536E-3</v>
      </c>
      <c r="G161">
        <v>1</v>
      </c>
      <c r="H161">
        <f t="shared" si="33"/>
        <v>-0.69314718055994529</v>
      </c>
      <c r="I161">
        <f t="shared" si="34"/>
        <v>-4.7874917427820458</v>
      </c>
      <c r="J161">
        <f t="shared" si="35"/>
        <v>-6.3969296552161463</v>
      </c>
      <c r="K161">
        <v>0</v>
      </c>
      <c r="L161">
        <f t="shared" si="36"/>
        <v>-1.6417157829936839</v>
      </c>
      <c r="M161">
        <f t="shared" si="39"/>
        <v>3.749935425625002E-2</v>
      </c>
      <c r="N161">
        <f t="shared" si="37"/>
        <v>-1.6078132824248785</v>
      </c>
      <c r="O161">
        <f t="shared" si="40"/>
        <v>-3.3902500568805394E-2</v>
      </c>
      <c r="P161">
        <f t="shared" si="41"/>
        <v>-6.5651344788977446E-3</v>
      </c>
    </row>
    <row r="162" spans="1:16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f t="shared" ref="E162:E193" si="42">EXP($S$2*G162+$S$3*LN(A162)+$S$4*LN(B162)+$S$5*LN(C162)+$S$6*K162)</f>
        <v>0.19474449766860413</v>
      </c>
      <c r="F162">
        <f t="shared" si="38"/>
        <v>-6.4165810019375102E-3</v>
      </c>
      <c r="G162">
        <v>1</v>
      </c>
      <c r="H162">
        <f t="shared" ref="H162:H193" si="43">LN(A162)</f>
        <v>-0.69314718055994529</v>
      </c>
      <c r="I162">
        <f t="shared" ref="I162:I193" si="44">LN(B162)</f>
        <v>-4.8675344504555822</v>
      </c>
      <c r="J162">
        <f t="shared" ref="J162:J193" si="45">LN(C162)</f>
        <v>-6.3969296552161463</v>
      </c>
      <c r="K162">
        <v>0</v>
      </c>
      <c r="L162">
        <f t="shared" si="36"/>
        <v>-1.6695705979793602</v>
      </c>
      <c r="M162">
        <f t="shared" si="39"/>
        <v>3.5467404196006927E-2</v>
      </c>
      <c r="N162">
        <f t="shared" ref="N162:N193" si="46">MMULT(G162:K162,$S$2:$S$6)</f>
        <v>-1.6360668479366804</v>
      </c>
      <c r="O162">
        <f t="shared" si="40"/>
        <v>-3.3503750042679803E-2</v>
      </c>
      <c r="P162">
        <f t="shared" si="41"/>
        <v>-6.3096914460586302E-3</v>
      </c>
    </row>
    <row r="163" spans="1:16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f t="shared" si="42"/>
        <v>0.1897162842150707</v>
      </c>
      <c r="F163">
        <f t="shared" si="38"/>
        <v>-6.8377842150706969E-3</v>
      </c>
      <c r="G163">
        <v>1</v>
      </c>
      <c r="H163">
        <f t="shared" si="43"/>
        <v>-0.69314718055994529</v>
      </c>
      <c r="I163">
        <f t="shared" si="44"/>
        <v>-4.9416424226093048</v>
      </c>
      <c r="J163">
        <f t="shared" si="45"/>
        <v>-6.3969296552161463</v>
      </c>
      <c r="K163">
        <v>0</v>
      </c>
      <c r="L163">
        <f t="shared" si="36"/>
        <v>-1.6989332810690114</v>
      </c>
      <c r="M163">
        <f t="shared" si="39"/>
        <v>3.3444545762249998E-2</v>
      </c>
      <c r="N163">
        <f t="shared" si="46"/>
        <v>-1.6622255637903702</v>
      </c>
      <c r="O163">
        <f t="shared" si="40"/>
        <v>-3.6707717278641194E-2</v>
      </c>
      <c r="P163">
        <f t="shared" si="41"/>
        <v>-6.7130522743419838E-3</v>
      </c>
    </row>
    <row r="164" spans="1:16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f t="shared" si="42"/>
        <v>0.18515189335336552</v>
      </c>
      <c r="F164">
        <f t="shared" si="38"/>
        <v>-6.2339766866988389E-3</v>
      </c>
      <c r="G164">
        <v>1</v>
      </c>
      <c r="H164">
        <f t="shared" si="43"/>
        <v>-0.69314718055994529</v>
      </c>
      <c r="I164">
        <f t="shared" si="44"/>
        <v>-5.0106352940962555</v>
      </c>
      <c r="J164">
        <f t="shared" si="45"/>
        <v>-6.3969296552161463</v>
      </c>
      <c r="K164">
        <v>0</v>
      </c>
      <c r="L164">
        <f t="shared" si="36"/>
        <v>-1.7208281444229812</v>
      </c>
      <c r="M164">
        <f t="shared" si="39"/>
        <v>3.2011620904340281E-2</v>
      </c>
      <c r="N164">
        <f t="shared" si="46"/>
        <v>-1.6865787456236776</v>
      </c>
      <c r="O164">
        <f t="shared" si="40"/>
        <v>-3.4249398799303554E-2</v>
      </c>
      <c r="P164">
        <f t="shared" si="41"/>
        <v>-6.1278310802572273E-3</v>
      </c>
    </row>
    <row r="165" spans="1:16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f t="shared" si="42"/>
        <v>0.18098165149129261</v>
      </c>
      <c r="F165">
        <f t="shared" si="38"/>
        <v>-2.1509014912926283E-3</v>
      </c>
      <c r="G165">
        <v>1</v>
      </c>
      <c r="H165">
        <f t="shared" si="43"/>
        <v>-0.69314718055994529</v>
      </c>
      <c r="I165">
        <f t="shared" si="44"/>
        <v>-5.0751738152338266</v>
      </c>
      <c r="J165">
        <f t="shared" si="45"/>
        <v>-6.3969296552161463</v>
      </c>
      <c r="K165">
        <v>0</v>
      </c>
      <c r="L165">
        <f t="shared" si="36"/>
        <v>-1.7213154511637934</v>
      </c>
      <c r="M165">
        <f t="shared" si="39"/>
        <v>3.1980437145562493E-2</v>
      </c>
      <c r="N165">
        <f t="shared" si="46"/>
        <v>-1.7093596258311827</v>
      </c>
      <c r="O165">
        <f t="shared" si="40"/>
        <v>-1.1955825332610637E-2</v>
      </c>
      <c r="P165">
        <f t="shared" si="41"/>
        <v>-2.1380692110997595E-3</v>
      </c>
    </row>
    <row r="166" spans="1:16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f t="shared" si="42"/>
        <v>0.17714990686206133</v>
      </c>
      <c r="F166">
        <f t="shared" si="38"/>
        <v>5.8375098046053175E-3</v>
      </c>
      <c r="G166">
        <v>1</v>
      </c>
      <c r="H166">
        <f t="shared" si="43"/>
        <v>-0.69314718055994529</v>
      </c>
      <c r="I166">
        <f t="shared" si="44"/>
        <v>-5.1357984370502621</v>
      </c>
      <c r="J166">
        <f t="shared" si="45"/>
        <v>-6.3969296552161463</v>
      </c>
      <c r="K166">
        <v>0</v>
      </c>
      <c r="L166">
        <f t="shared" si="36"/>
        <v>-1.6983378898892236</v>
      </c>
      <c r="M166">
        <f t="shared" si="39"/>
        <v>3.3484394658340272E-2</v>
      </c>
      <c r="N166">
        <f t="shared" si="46"/>
        <v>-1.7307589734282804</v>
      </c>
      <c r="O166">
        <f t="shared" si="40"/>
        <v>3.2421083539056816E-2</v>
      </c>
      <c r="P166">
        <f t="shared" si="41"/>
        <v>5.9326503223461969E-3</v>
      </c>
    </row>
    <row r="167" spans="1:16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f t="shared" si="42"/>
        <v>0.17361157286441525</v>
      </c>
      <c r="F167">
        <f t="shared" si="38"/>
        <v>1.8097604689180646E-3</v>
      </c>
      <c r="G167">
        <v>1</v>
      </c>
      <c r="H167">
        <f t="shared" si="43"/>
        <v>-0.69314718055994529</v>
      </c>
      <c r="I167">
        <f t="shared" si="44"/>
        <v>-5.1929568508902104</v>
      </c>
      <c r="J167">
        <f t="shared" si="45"/>
        <v>-6.3969296552161463</v>
      </c>
      <c r="K167">
        <v>0</v>
      </c>
      <c r="L167">
        <f t="shared" si="36"/>
        <v>-1.7405645796821021</v>
      </c>
      <c r="M167">
        <f t="shared" si="39"/>
        <v>3.0772644188444439E-2</v>
      </c>
      <c r="N167">
        <f t="shared" si="46"/>
        <v>-1.750934815012305</v>
      </c>
      <c r="O167">
        <f t="shared" si="40"/>
        <v>1.037023533020287E-2</v>
      </c>
      <c r="P167">
        <f t="shared" si="41"/>
        <v>1.8191605086046276E-3</v>
      </c>
    </row>
    <row r="168" spans="1:16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f t="shared" si="42"/>
        <v>0.17032966328582613</v>
      </c>
      <c r="F168">
        <f t="shared" si="38"/>
        <v>5.091336714173833E-3</v>
      </c>
      <c r="G168">
        <v>1</v>
      </c>
      <c r="H168">
        <f t="shared" si="43"/>
        <v>-0.69314718055994529</v>
      </c>
      <c r="I168">
        <f t="shared" si="44"/>
        <v>-5.2470240721604862</v>
      </c>
      <c r="J168">
        <f t="shared" si="45"/>
        <v>-6.3969296552161463</v>
      </c>
      <c r="K168">
        <v>0</v>
      </c>
      <c r="L168">
        <f t="shared" si="36"/>
        <v>-1.740566479870886</v>
      </c>
      <c r="M168">
        <f t="shared" si="39"/>
        <v>3.0772527240999988E-2</v>
      </c>
      <c r="N168">
        <f t="shared" si="46"/>
        <v>-1.7700195239458321</v>
      </c>
      <c r="O168">
        <f t="shared" si="40"/>
        <v>2.9453044074946089E-2</v>
      </c>
      <c r="P168">
        <f t="shared" si="41"/>
        <v>5.1666824446711165E-3</v>
      </c>
    </row>
    <row r="169" spans="1:16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f t="shared" si="42"/>
        <v>0.16727349876099637</v>
      </c>
      <c r="F169">
        <f t="shared" si="38"/>
        <v>1.8816679056702923E-3</v>
      </c>
      <c r="G169">
        <v>1</v>
      </c>
      <c r="H169">
        <f t="shared" si="43"/>
        <v>-0.69314718055994529</v>
      </c>
      <c r="I169">
        <f t="shared" si="44"/>
        <v>-5.2983173665480363</v>
      </c>
      <c r="J169">
        <f t="shared" si="45"/>
        <v>-6.3969296552161463</v>
      </c>
      <c r="K169">
        <v>0</v>
      </c>
      <c r="L169">
        <f t="shared" si="36"/>
        <v>-1.7769388393406358</v>
      </c>
      <c r="M169">
        <f t="shared" si="39"/>
        <v>2.8613470410027778E-2</v>
      </c>
      <c r="N169">
        <f t="shared" si="46"/>
        <v>-1.7881250890299818</v>
      </c>
      <c r="O169">
        <f t="shared" si="40"/>
        <v>1.1186249689346006E-2</v>
      </c>
      <c r="P169">
        <f t="shared" si="41"/>
        <v>1.8922119305762718E-3</v>
      </c>
    </row>
    <row r="170" spans="1:16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f t="shared" si="42"/>
        <v>0.16441737799549444</v>
      </c>
      <c r="F170">
        <f t="shared" si="38"/>
        <v>6.6934553378388828E-3</v>
      </c>
      <c r="G170">
        <v>1</v>
      </c>
      <c r="H170">
        <f t="shared" si="43"/>
        <v>-0.69314718055994529</v>
      </c>
      <c r="I170">
        <f t="shared" si="44"/>
        <v>-5.3471075307174685</v>
      </c>
      <c r="J170">
        <f t="shared" si="45"/>
        <v>-6.3969296552161463</v>
      </c>
      <c r="K170">
        <v>0</v>
      </c>
      <c r="L170">
        <f t="shared" si="36"/>
        <v>-1.7654437842886228</v>
      </c>
      <c r="M170">
        <f t="shared" si="39"/>
        <v>2.9278917284027775E-2</v>
      </c>
      <c r="N170">
        <f t="shared" si="46"/>
        <v>-1.8053470963777964</v>
      </c>
      <c r="O170">
        <f t="shared" si="40"/>
        <v>3.9903312089173637E-2</v>
      </c>
      <c r="P170">
        <f t="shared" si="41"/>
        <v>6.8278889843385749E-3</v>
      </c>
    </row>
    <row r="171" spans="1:16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f t="shared" si="42"/>
        <v>0.16173957740416595</v>
      </c>
      <c r="F171">
        <f t="shared" si="38"/>
        <v>-4.3454940708325951E-3</v>
      </c>
      <c r="G171">
        <v>1</v>
      </c>
      <c r="H171">
        <f t="shared" si="43"/>
        <v>-0.69314718055994529</v>
      </c>
      <c r="I171">
        <f t="shared" si="44"/>
        <v>-5.393627546352362</v>
      </c>
      <c r="J171">
        <f t="shared" si="45"/>
        <v>-6.3969296552161463</v>
      </c>
      <c r="K171">
        <v>0</v>
      </c>
      <c r="L171">
        <f t="shared" si="36"/>
        <v>-1.8490025337095914</v>
      </c>
      <c r="M171">
        <f t="shared" si="39"/>
        <v>2.4772897468340282E-2</v>
      </c>
      <c r="N171">
        <f t="shared" si="46"/>
        <v>-1.8217677841275322</v>
      </c>
      <c r="O171">
        <f t="shared" si="40"/>
        <v>-2.7234749582059292E-2</v>
      </c>
      <c r="P171">
        <f t="shared" si="41"/>
        <v>-4.2865884452811063E-3</v>
      </c>
    </row>
    <row r="172" spans="1:16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f t="shared" si="42"/>
        <v>0.15922158707321277</v>
      </c>
      <c r="F172">
        <f t="shared" si="38"/>
        <v>-7.7980870732127505E-3</v>
      </c>
      <c r="G172">
        <v>1</v>
      </c>
      <c r="H172">
        <f t="shared" si="43"/>
        <v>-0.69314718055994529</v>
      </c>
      <c r="I172">
        <f t="shared" si="44"/>
        <v>-5.4380793089231956</v>
      </c>
      <c r="J172">
        <f t="shared" si="45"/>
        <v>-6.3969296552161463</v>
      </c>
      <c r="K172">
        <v>0</v>
      </c>
      <c r="L172">
        <f t="shared" si="36"/>
        <v>-1.8876747320581966</v>
      </c>
      <c r="M172">
        <f t="shared" si="39"/>
        <v>2.2929076352250007E-2</v>
      </c>
      <c r="N172">
        <f t="shared" si="46"/>
        <v>-1.8374584175707753</v>
      </c>
      <c r="O172">
        <f t="shared" si="40"/>
        <v>-5.0216314487421254E-2</v>
      </c>
      <c r="P172">
        <f t="shared" si="41"/>
        <v>-7.6039300967860332E-3</v>
      </c>
    </row>
    <row r="173" spans="1:16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f t="shared" si="42"/>
        <v>0.15684751958223778</v>
      </c>
      <c r="F173">
        <f t="shared" si="38"/>
        <v>4.0513137510955477E-3</v>
      </c>
      <c r="G173">
        <v>1</v>
      </c>
      <c r="H173">
        <f t="shared" si="43"/>
        <v>-0.69314718055994529</v>
      </c>
      <c r="I173">
        <f t="shared" si="44"/>
        <v>-5.4806389233419912</v>
      </c>
      <c r="J173">
        <f t="shared" si="45"/>
        <v>-6.3969296552161463</v>
      </c>
      <c r="K173">
        <v>0</v>
      </c>
      <c r="L173">
        <f t="shared" si="36"/>
        <v>-1.8269794758905513</v>
      </c>
      <c r="M173">
        <f t="shared" si="39"/>
        <v>2.5888434568027776E-2</v>
      </c>
      <c r="N173">
        <f t="shared" si="46"/>
        <v>-1.8524811584186092</v>
      </c>
      <c r="O173">
        <f t="shared" si="40"/>
        <v>2.5501682528057845E-2</v>
      </c>
      <c r="P173">
        <f t="shared" si="41"/>
        <v>4.1031909668015577E-3</v>
      </c>
    </row>
    <row r="174" spans="1:16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f t="shared" si="42"/>
        <v>0.15460364714978436</v>
      </c>
      <c r="F174">
        <f t="shared" si="38"/>
        <v>-2.828813816451059E-3</v>
      </c>
      <c r="G174">
        <v>1</v>
      </c>
      <c r="H174">
        <f t="shared" si="43"/>
        <v>-0.69314718055994529</v>
      </c>
      <c r="I174">
        <f t="shared" si="44"/>
        <v>-5.521460917862246</v>
      </c>
      <c r="J174">
        <f t="shared" si="45"/>
        <v>-6.3969296552161463</v>
      </c>
      <c r="K174">
        <v>0</v>
      </c>
      <c r="L174">
        <f t="shared" si="36"/>
        <v>-1.8853572160829724</v>
      </c>
      <c r="M174">
        <f t="shared" si="39"/>
        <v>2.3035600033361102E-2</v>
      </c>
      <c r="N174">
        <f t="shared" si="46"/>
        <v>-1.8668905522287811</v>
      </c>
      <c r="O174">
        <f t="shared" si="40"/>
        <v>-1.8466663854191268E-2</v>
      </c>
      <c r="P174">
        <f t="shared" si="41"/>
        <v>-2.8027748286925699E-3</v>
      </c>
    </row>
    <row r="175" spans="1:16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f t="shared" si="42"/>
        <v>0.15247803533009399</v>
      </c>
      <c r="F175">
        <f t="shared" si="38"/>
        <v>-2.4002853300939819E-3</v>
      </c>
      <c r="G175">
        <v>1</v>
      </c>
      <c r="H175">
        <f t="shared" si="43"/>
        <v>-0.69314718055994529</v>
      </c>
      <c r="I175">
        <f t="shared" si="44"/>
        <v>-5.5606816310155276</v>
      </c>
      <c r="J175">
        <f t="shared" si="45"/>
        <v>-6.3969296552161463</v>
      </c>
      <c r="K175">
        <v>0</v>
      </c>
      <c r="L175">
        <f t="shared" si="36"/>
        <v>-1.8966017858408681</v>
      </c>
      <c r="M175">
        <f t="shared" si="39"/>
        <v>2.2523331045062503E-2</v>
      </c>
      <c r="N175">
        <f t="shared" si="46"/>
        <v>-1.8807347239304113</v>
      </c>
      <c r="O175">
        <f t="shared" si="40"/>
        <v>-1.5867061910456837E-2</v>
      </c>
      <c r="P175">
        <f t="shared" si="41"/>
        <v>-2.3812929506320636E-3</v>
      </c>
    </row>
    <row r="176" spans="1:16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f t="shared" si="42"/>
        <v>0.15046025025285276</v>
      </c>
      <c r="F176">
        <f t="shared" si="38"/>
        <v>-6.3141691951942858E-4</v>
      </c>
      <c r="G176">
        <v>1</v>
      </c>
      <c r="H176">
        <f t="shared" si="43"/>
        <v>-0.69314718055994529</v>
      </c>
      <c r="I176">
        <f t="shared" si="44"/>
        <v>-5.598421958998375</v>
      </c>
      <c r="J176">
        <f t="shared" si="45"/>
        <v>-6.3969296552161463</v>
      </c>
      <c r="K176">
        <v>0</v>
      </c>
      <c r="L176">
        <f t="shared" si="36"/>
        <v>-1.8982617475599941</v>
      </c>
      <c r="M176">
        <f t="shared" si="39"/>
        <v>2.2448679298027775E-2</v>
      </c>
      <c r="N176">
        <f t="shared" si="46"/>
        <v>-1.8940563475997316</v>
      </c>
      <c r="O176">
        <f t="shared" si="40"/>
        <v>-4.2053999602624792E-3</v>
      </c>
      <c r="P176">
        <f t="shared" si="41"/>
        <v>-6.3009016974617364E-4</v>
      </c>
    </row>
    <row r="177" spans="1:16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f t="shared" si="42"/>
        <v>0.14854112251461724</v>
      </c>
      <c r="F177">
        <f t="shared" si="38"/>
        <v>-9.5544558479505604E-3</v>
      </c>
      <c r="G177">
        <v>1</v>
      </c>
      <c r="H177">
        <f t="shared" si="43"/>
        <v>-0.69314718055994529</v>
      </c>
      <c r="I177">
        <f t="shared" si="44"/>
        <v>-5.6347896031692493</v>
      </c>
      <c r="J177">
        <f t="shared" si="45"/>
        <v>-6.3969296552161463</v>
      </c>
      <c r="K177">
        <v>0</v>
      </c>
      <c r="L177">
        <f t="shared" si="36"/>
        <v>-1.9733772737137665</v>
      </c>
      <c r="M177">
        <f t="shared" si="39"/>
        <v>1.9317293511111115E-2</v>
      </c>
      <c r="N177">
        <f t="shared" si="46"/>
        <v>-1.9068934397841006</v>
      </c>
      <c r="O177">
        <f t="shared" si="40"/>
        <v>-6.6483833929665836E-2</v>
      </c>
      <c r="P177">
        <f t="shared" si="41"/>
        <v>-9.2403664651044895E-3</v>
      </c>
    </row>
    <row r="178" spans="1:16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f t="shared" si="42"/>
        <v>0.14671255516447687</v>
      </c>
      <c r="F178">
        <f t="shared" si="38"/>
        <v>-1.9525055164476862E-2</v>
      </c>
      <c r="G178">
        <v>1</v>
      </c>
      <c r="H178">
        <f t="shared" si="43"/>
        <v>-0.69314718055994529</v>
      </c>
      <c r="I178">
        <f t="shared" si="44"/>
        <v>-5.6698809229805196</v>
      </c>
      <c r="J178">
        <f t="shared" si="45"/>
        <v>-6.3969296552161463</v>
      </c>
      <c r="K178">
        <v>0</v>
      </c>
      <c r="L178">
        <f t="shared" si="36"/>
        <v>-2.0620929033452229</v>
      </c>
      <c r="M178">
        <f t="shared" si="39"/>
        <v>1.6176660156250001E-2</v>
      </c>
      <c r="N178">
        <f t="shared" si="46"/>
        <v>-1.9192800135520334</v>
      </c>
      <c r="O178">
        <f t="shared" si="40"/>
        <v>-0.14281288979318951</v>
      </c>
      <c r="P178">
        <f t="shared" si="41"/>
        <v>-1.8164014420571292E-2</v>
      </c>
    </row>
    <row r="179" spans="1:16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f t="shared" si="42"/>
        <v>0.14496736633971477</v>
      </c>
      <c r="F179">
        <f t="shared" si="38"/>
        <v>-3.5240783006381435E-2</v>
      </c>
      <c r="G179">
        <v>1</v>
      </c>
      <c r="H179">
        <f t="shared" si="43"/>
        <v>-0.69314718055994529</v>
      </c>
      <c r="I179">
        <f t="shared" si="44"/>
        <v>-5.7037824746562009</v>
      </c>
      <c r="J179">
        <f t="shared" si="45"/>
        <v>-6.3969296552161463</v>
      </c>
      <c r="K179">
        <v>0</v>
      </c>
      <c r="L179">
        <f t="shared" si="36"/>
        <v>-2.2097636134975209</v>
      </c>
      <c r="M179">
        <f t="shared" si="39"/>
        <v>1.2039923090006946E-2</v>
      </c>
      <c r="N179">
        <f t="shared" si="46"/>
        <v>-1.9312466216174085</v>
      </c>
      <c r="O179">
        <f t="shared" si="40"/>
        <v>-0.27851699188011247</v>
      </c>
      <c r="P179">
        <f t="shared" si="41"/>
        <v>-3.0560717919282485E-2</v>
      </c>
    </row>
    <row r="180" spans="1:16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f t="shared" si="42"/>
        <v>0.43411713822324383</v>
      </c>
      <c r="F180">
        <f t="shared" si="38"/>
        <v>-2.0964188223243863E-2</v>
      </c>
      <c r="G180">
        <v>1</v>
      </c>
      <c r="H180">
        <f t="shared" si="43"/>
        <v>-0.35667494393873245</v>
      </c>
      <c r="I180">
        <f t="shared" si="44"/>
        <v>-4.2686979493668789</v>
      </c>
      <c r="J180">
        <f t="shared" si="45"/>
        <v>-6.0604574185949334</v>
      </c>
      <c r="K180">
        <v>0</v>
      </c>
      <c r="L180">
        <f t="shared" si="36"/>
        <v>-0.88393741559660866</v>
      </c>
      <c r="M180">
        <f t="shared" si="39"/>
        <v>0.17069536009370248</v>
      </c>
      <c r="N180">
        <f t="shared" si="46"/>
        <v>-0.83444087755900087</v>
      </c>
      <c r="O180">
        <f t="shared" si="40"/>
        <v>-4.9496538037607785E-2</v>
      </c>
      <c r="P180">
        <f t="shared" si="41"/>
        <v>-2.0449640705024866E-2</v>
      </c>
    </row>
    <row r="181" spans="1:16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f t="shared" si="42"/>
        <v>0.41975520928426557</v>
      </c>
      <c r="F181">
        <f t="shared" si="38"/>
        <v>-8.6915259509322551E-3</v>
      </c>
      <c r="G181">
        <v>1</v>
      </c>
      <c r="H181">
        <f t="shared" si="43"/>
        <v>-0.35667494393873245</v>
      </c>
      <c r="I181">
        <f t="shared" si="44"/>
        <v>-4.3640081291712036</v>
      </c>
      <c r="J181">
        <f t="shared" si="45"/>
        <v>-6.0604574185949334</v>
      </c>
      <c r="K181">
        <v>0</v>
      </c>
      <c r="L181">
        <f t="shared" si="36"/>
        <v>-0.88900712920594338</v>
      </c>
      <c r="M181">
        <f t="shared" si="39"/>
        <v>0.16897335175556694</v>
      </c>
      <c r="N181">
        <f t="shared" si="46"/>
        <v>-0.86808357265655101</v>
      </c>
      <c r="O181">
        <f t="shared" si="40"/>
        <v>-2.0923556549392375E-2</v>
      </c>
      <c r="P181">
        <f t="shared" si="41"/>
        <v>-8.6009142236265195E-3</v>
      </c>
    </row>
    <row r="182" spans="1:16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f t="shared" si="42"/>
        <v>0.40705907895035942</v>
      </c>
      <c r="F182">
        <f t="shared" si="38"/>
        <v>-1.4336562283692789E-2</v>
      </c>
      <c r="G182">
        <v>1</v>
      </c>
      <c r="H182">
        <f t="shared" si="43"/>
        <v>-0.35667494393873245</v>
      </c>
      <c r="I182">
        <f t="shared" si="44"/>
        <v>-4.4510195061608329</v>
      </c>
      <c r="J182">
        <f t="shared" si="45"/>
        <v>-6.0604574185949334</v>
      </c>
      <c r="K182">
        <v>0</v>
      </c>
      <c r="L182">
        <f t="shared" si="36"/>
        <v>-0.93465198095518864</v>
      </c>
      <c r="M182">
        <f t="shared" si="39"/>
        <v>0.15423097509700026</v>
      </c>
      <c r="N182">
        <f t="shared" si="46"/>
        <v>-0.89879694694762802</v>
      </c>
      <c r="O182">
        <f t="shared" si="40"/>
        <v>-3.5855034007560627E-2</v>
      </c>
      <c r="P182">
        <f t="shared" si="41"/>
        <v>-1.4081079190618127E-2</v>
      </c>
    </row>
    <row r="183" spans="1:16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f t="shared" si="42"/>
        <v>0.39571915951839698</v>
      </c>
      <c r="F183">
        <f t="shared" si="38"/>
        <v>-2.5251976185063696E-2</v>
      </c>
      <c r="G183">
        <v>1</v>
      </c>
      <c r="H183">
        <f t="shared" si="43"/>
        <v>-0.35667494393873245</v>
      </c>
      <c r="I183">
        <f t="shared" si="44"/>
        <v>-4.5310622138343692</v>
      </c>
      <c r="J183">
        <f t="shared" si="45"/>
        <v>-6.0604574185949334</v>
      </c>
      <c r="K183">
        <v>0</v>
      </c>
      <c r="L183">
        <f t="shared" si="36"/>
        <v>-0.99299041216800421</v>
      </c>
      <c r="M183">
        <f t="shared" si="39"/>
        <v>0.13724593392693357</v>
      </c>
      <c r="N183">
        <f t="shared" si="46"/>
        <v>-0.92705051245942993</v>
      </c>
      <c r="O183">
        <f t="shared" si="40"/>
        <v>-6.5939899708574279E-2</v>
      </c>
      <c r="P183">
        <f t="shared" si="41"/>
        <v>-2.4428568914317998E-2</v>
      </c>
    </row>
    <row r="184" spans="1:16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f t="shared" si="42"/>
        <v>0.38550187263464997</v>
      </c>
      <c r="F184">
        <f t="shared" si="38"/>
        <v>-9.2416059679832352E-3</v>
      </c>
      <c r="G184">
        <v>1</v>
      </c>
      <c r="H184">
        <f t="shared" si="43"/>
        <v>-0.35667494393873245</v>
      </c>
      <c r="I184">
        <f t="shared" si="44"/>
        <v>-4.6051701859880909</v>
      </c>
      <c r="J184">
        <f t="shared" si="45"/>
        <v>-6.0604574185949334</v>
      </c>
      <c r="K184">
        <v>0</v>
      </c>
      <c r="L184">
        <f t="shared" si="36"/>
        <v>-0.97747417646962453</v>
      </c>
      <c r="M184">
        <f t="shared" si="39"/>
        <v>0.14157178827207115</v>
      </c>
      <c r="N184">
        <f t="shared" si="46"/>
        <v>-0.95320922831311949</v>
      </c>
      <c r="O184">
        <f t="shared" si="40"/>
        <v>-2.426494815650504E-2</v>
      </c>
      <c r="P184">
        <f t="shared" si="41"/>
        <v>-9.1299358640194294E-3</v>
      </c>
    </row>
    <row r="185" spans="1:16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f t="shared" si="42"/>
        <v>0.37622706930448824</v>
      </c>
      <c r="F185">
        <f t="shared" si="38"/>
        <v>-3.2467693044882506E-3</v>
      </c>
      <c r="G185">
        <v>1</v>
      </c>
      <c r="H185">
        <f t="shared" si="43"/>
        <v>-0.35667494393873245</v>
      </c>
      <c r="I185">
        <f t="shared" si="44"/>
        <v>-4.6741630574750426</v>
      </c>
      <c r="J185">
        <f t="shared" si="45"/>
        <v>-6.0604574185949334</v>
      </c>
      <c r="K185">
        <v>0</v>
      </c>
      <c r="L185">
        <f t="shared" si="36"/>
        <v>-0.98622967574648834</v>
      </c>
      <c r="M185">
        <f t="shared" si="39"/>
        <v>0.13911430418808998</v>
      </c>
      <c r="N185">
        <f t="shared" si="46"/>
        <v>-0.97756241014642709</v>
      </c>
      <c r="O185">
        <f t="shared" si="40"/>
        <v>-8.667265600061258E-3</v>
      </c>
      <c r="P185">
        <f t="shared" si="41"/>
        <v>-3.2327193236905277E-3</v>
      </c>
    </row>
    <row r="186" spans="1:16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f t="shared" si="42"/>
        <v>0.36775317338237523</v>
      </c>
      <c r="F186">
        <f t="shared" si="38"/>
        <v>-3.8621400490420066E-3</v>
      </c>
      <c r="G186">
        <v>1</v>
      </c>
      <c r="H186">
        <f t="shared" si="43"/>
        <v>-0.35667494393873245</v>
      </c>
      <c r="I186">
        <f t="shared" si="44"/>
        <v>-4.7387015786126137</v>
      </c>
      <c r="J186">
        <f t="shared" si="45"/>
        <v>-6.0604574185949334</v>
      </c>
      <c r="K186">
        <v>0</v>
      </c>
      <c r="L186">
        <f t="shared" si="36"/>
        <v>-1.0109008151365979</v>
      </c>
      <c r="M186">
        <f t="shared" si="39"/>
        <v>0.13241668414040103</v>
      </c>
      <c r="N186">
        <f t="shared" si="46"/>
        <v>-1.0003432903539322</v>
      </c>
      <c r="O186">
        <f t="shared" si="40"/>
        <v>-1.0557524782665695E-2</v>
      </c>
      <c r="P186">
        <f t="shared" si="41"/>
        <v>-3.8417886026064938E-3</v>
      </c>
    </row>
    <row r="187" spans="1:16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f t="shared" si="42"/>
        <v>0.35996710095249435</v>
      </c>
      <c r="F187">
        <f t="shared" si="38"/>
        <v>-1.6329867619161054E-2</v>
      </c>
      <c r="G187">
        <v>1</v>
      </c>
      <c r="H187">
        <f t="shared" si="43"/>
        <v>-0.35667494393873245</v>
      </c>
      <c r="I187">
        <f t="shared" si="44"/>
        <v>-4.7993262004290491</v>
      </c>
      <c r="J187">
        <f t="shared" si="45"/>
        <v>-6.0604574185949334</v>
      </c>
      <c r="K187">
        <v>0</v>
      </c>
      <c r="L187">
        <f t="shared" si="36"/>
        <v>-1.0681687323058795</v>
      </c>
      <c r="M187">
        <f t="shared" si="39"/>
        <v>0.11808654813298775</v>
      </c>
      <c r="N187">
        <f t="shared" si="46"/>
        <v>-1.0217426379510297</v>
      </c>
      <c r="O187">
        <f t="shared" si="40"/>
        <v>-4.642609435484979E-2</v>
      </c>
      <c r="P187">
        <f t="shared" si="41"/>
        <v>-1.5953734618572864E-2</v>
      </c>
    </row>
    <row r="188" spans="1:16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f t="shared" si="42"/>
        <v>0.3527772364253508</v>
      </c>
      <c r="F188">
        <f t="shared" si="38"/>
        <v>-8.2086530920174594E-3</v>
      </c>
      <c r="G188">
        <v>1</v>
      </c>
      <c r="H188">
        <f t="shared" si="43"/>
        <v>-0.35667494393873245</v>
      </c>
      <c r="I188">
        <f t="shared" si="44"/>
        <v>-4.8564846142689975</v>
      </c>
      <c r="J188">
        <f t="shared" si="45"/>
        <v>-6.0604574185949334</v>
      </c>
      <c r="K188">
        <v>0</v>
      </c>
      <c r="L188">
        <f t="shared" si="36"/>
        <v>-1.0654621275489549</v>
      </c>
      <c r="M188">
        <f t="shared" si="39"/>
        <v>0.11872750862034029</v>
      </c>
      <c r="N188">
        <f t="shared" si="46"/>
        <v>-1.0419184795350545</v>
      </c>
      <c r="O188">
        <f t="shared" si="40"/>
        <v>-2.3543648013900409E-2</v>
      </c>
      <c r="P188">
        <f t="shared" si="41"/>
        <v>-8.1124014426483104E-3</v>
      </c>
    </row>
    <row r="189" spans="1:16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f t="shared" si="42"/>
        <v>0.34610842413230886</v>
      </c>
      <c r="F189">
        <f t="shared" si="38"/>
        <v>-1.3047024132308849E-2</v>
      </c>
      <c r="G189">
        <v>1</v>
      </c>
      <c r="H189">
        <f t="shared" si="43"/>
        <v>-0.35667494393873245</v>
      </c>
      <c r="I189">
        <f t="shared" si="44"/>
        <v>-4.9105518355392732</v>
      </c>
      <c r="J189">
        <f t="shared" si="45"/>
        <v>-6.0604574185949334</v>
      </c>
      <c r="K189">
        <v>0</v>
      </c>
      <c r="L189">
        <f t="shared" si="36"/>
        <v>-1.0994284216140202</v>
      </c>
      <c r="M189">
        <f t="shared" si="39"/>
        <v>0.11092989616996</v>
      </c>
      <c r="N189">
        <f t="shared" si="46"/>
        <v>-1.0610031884685815</v>
      </c>
      <c r="O189">
        <f t="shared" si="40"/>
        <v>-3.8425233145438664E-2</v>
      </c>
      <c r="P189">
        <f t="shared" si="41"/>
        <v>-1.2797961946746206E-2</v>
      </c>
    </row>
    <row r="190" spans="1:16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f t="shared" si="42"/>
        <v>0.33989832386455393</v>
      </c>
      <c r="F190">
        <f t="shared" si="38"/>
        <v>-2.3332073864553937E-2</v>
      </c>
      <c r="G190">
        <v>1</v>
      </c>
      <c r="H190">
        <f t="shared" si="43"/>
        <v>-0.35667494393873245</v>
      </c>
      <c r="I190">
        <f t="shared" si="44"/>
        <v>-4.9618451299268242</v>
      </c>
      <c r="J190">
        <f t="shared" si="45"/>
        <v>-6.0604574185949334</v>
      </c>
      <c r="K190">
        <v>0</v>
      </c>
      <c r="L190">
        <f t="shared" si="36"/>
        <v>-1.1502227386073236</v>
      </c>
      <c r="M190">
        <f t="shared" si="39"/>
        <v>0.10021419063906249</v>
      </c>
      <c r="N190">
        <f t="shared" si="46"/>
        <v>-1.0791087535527317</v>
      </c>
      <c r="O190">
        <f t="shared" si="40"/>
        <v>-7.1113985054591877E-2</v>
      </c>
      <c r="P190">
        <f t="shared" si="41"/>
        <v>-2.2512287571288196E-2</v>
      </c>
    </row>
    <row r="191" spans="1:16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f t="shared" si="42"/>
        <v>0.33409471081084535</v>
      </c>
      <c r="F191">
        <f t="shared" si="38"/>
        <v>-1.1860444144178695E-2</v>
      </c>
      <c r="G191">
        <v>1</v>
      </c>
      <c r="H191">
        <f t="shared" si="43"/>
        <v>-0.35667494393873245</v>
      </c>
      <c r="I191">
        <f t="shared" si="44"/>
        <v>-5.0106352940962555</v>
      </c>
      <c r="J191">
        <f t="shared" si="45"/>
        <v>-6.0604574185949334</v>
      </c>
      <c r="K191">
        <v>0</v>
      </c>
      <c r="L191">
        <f t="shared" si="36"/>
        <v>-1.1324764617320353</v>
      </c>
      <c r="M191">
        <f t="shared" si="39"/>
        <v>0.10383492261420443</v>
      </c>
      <c r="N191">
        <f t="shared" si="46"/>
        <v>-1.0963307609005459</v>
      </c>
      <c r="O191">
        <f t="shared" si="40"/>
        <v>-3.614570083148938E-2</v>
      </c>
      <c r="P191">
        <f t="shared" si="41"/>
        <v>-1.1647383400587704E-2</v>
      </c>
    </row>
    <row r="192" spans="1:16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f t="shared" si="42"/>
        <v>0.32865344283129194</v>
      </c>
      <c r="F192">
        <f t="shared" si="38"/>
        <v>-3.008780949795864E-2</v>
      </c>
      <c r="G192">
        <v>1</v>
      </c>
      <c r="H192">
        <f t="shared" si="43"/>
        <v>-0.35667494393873245</v>
      </c>
      <c r="I192">
        <f t="shared" si="44"/>
        <v>-5.057155309731149</v>
      </c>
      <c r="J192">
        <f t="shared" si="45"/>
        <v>-6.0604574185949334</v>
      </c>
      <c r="K192">
        <v>0</v>
      </c>
      <c r="L192">
        <f t="shared" si="36"/>
        <v>-1.2087654931553253</v>
      </c>
      <c r="M192">
        <f t="shared" si="39"/>
        <v>8.914143740773442E-2</v>
      </c>
      <c r="N192">
        <f t="shared" si="46"/>
        <v>-1.1127514486502816</v>
      </c>
      <c r="O192">
        <f t="shared" si="40"/>
        <v>-9.6014044505043694E-2</v>
      </c>
      <c r="P192">
        <f t="shared" si="41"/>
        <v>-2.8666494006543222E-2</v>
      </c>
    </row>
    <row r="193" spans="1:16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f t="shared" si="42"/>
        <v>0.32353690793881029</v>
      </c>
      <c r="F193">
        <f t="shared" si="38"/>
        <v>-2.5937157938810351E-2</v>
      </c>
      <c r="G193">
        <v>1</v>
      </c>
      <c r="H193">
        <f t="shared" si="43"/>
        <v>-0.35667494393873245</v>
      </c>
      <c r="I193">
        <f t="shared" si="44"/>
        <v>-5.1016070723019826</v>
      </c>
      <c r="J193">
        <f t="shared" si="45"/>
        <v>-6.0604574185949334</v>
      </c>
      <c r="K193">
        <v>0</v>
      </c>
      <c r="L193">
        <f t="shared" si="36"/>
        <v>-1.2120058160773168</v>
      </c>
      <c r="M193">
        <f t="shared" si="39"/>
        <v>8.8565611200062469E-2</v>
      </c>
      <c r="N193">
        <f t="shared" si="46"/>
        <v>-1.1284420820935246</v>
      </c>
      <c r="O193">
        <f t="shared" si="40"/>
        <v>-8.3563733983792243E-2</v>
      </c>
      <c r="P193">
        <f t="shared" si="41"/>
        <v>-2.4868546342643072E-2</v>
      </c>
    </row>
    <row r="194" spans="1:16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f t="shared" ref="E194:E200" si="47">EXP($S$2*G194+$S$3*LN(A194)+$S$4*LN(B194)+$S$5*LN(C194)+$S$6*K194)</f>
        <v>0.31871282303055648</v>
      </c>
      <c r="F194">
        <f t="shared" si="38"/>
        <v>-1.6694206363889852E-2</v>
      </c>
      <c r="G194">
        <v>1</v>
      </c>
      <c r="H194">
        <f t="shared" ref="H194:H200" si="48">LN(A194)</f>
        <v>-0.35667494393873245</v>
      </c>
      <c r="I194">
        <f t="shared" ref="I194:I200" si="49">LN(B194)</f>
        <v>-5.1441666867207783</v>
      </c>
      <c r="J194">
        <f t="shared" ref="J194:J200" si="50">LN(C194)</f>
        <v>-6.0604574185949334</v>
      </c>
      <c r="K194">
        <v>0</v>
      </c>
      <c r="L194">
        <f t="shared" ref="L194:L200" si="51">LN(D194)</f>
        <v>-1.1972666189156058</v>
      </c>
      <c r="M194">
        <f t="shared" si="39"/>
        <v>9.1215244813246915E-2</v>
      </c>
      <c r="N194">
        <f t="shared" ref="N194:N200" si="52">MMULT(G194:K194,$S$2:$S$6)</f>
        <v>-1.1434648229413586</v>
      </c>
      <c r="O194">
        <f t="shared" si="40"/>
        <v>-5.3801795974247169E-2</v>
      </c>
      <c r="P194">
        <f t="shared" si="41"/>
        <v>-1.6249143994324363E-2</v>
      </c>
    </row>
    <row r="195" spans="1:16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f t="shared" si="47"/>
        <v>0.31415329337160836</v>
      </c>
      <c r="F195">
        <f t="shared" ref="F195:F200" si="53">D195-E195</f>
        <v>-1.2068760038275061E-2</v>
      </c>
      <c r="G195">
        <v>1</v>
      </c>
      <c r="H195">
        <f t="shared" si="48"/>
        <v>-0.35667494393873245</v>
      </c>
      <c r="I195">
        <f t="shared" si="49"/>
        <v>-5.1849886812410331</v>
      </c>
      <c r="J195">
        <f t="shared" si="50"/>
        <v>-6.0604574185949334</v>
      </c>
      <c r="K195">
        <v>0</v>
      </c>
      <c r="L195">
        <f t="shared" si="51"/>
        <v>-1.1970483890754593</v>
      </c>
      <c r="M195">
        <f t="shared" ref="M195:M200" si="54">D195^2</f>
        <v>9.1255065279217756E-2</v>
      </c>
      <c r="N195">
        <f t="shared" si="52"/>
        <v>-1.1578742167515303</v>
      </c>
      <c r="O195">
        <f t="shared" ref="O195:O200" si="55">L195-N195</f>
        <v>-3.9174172323928946E-2</v>
      </c>
      <c r="P195">
        <f t="shared" ref="P195:P200" si="56">SQRT(M195)*O195</f>
        <v>-1.1833911565193657E-2</v>
      </c>
    </row>
    <row r="196" spans="1:16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f t="shared" si="47"/>
        <v>0.30983406826989779</v>
      </c>
      <c r="F196">
        <f t="shared" si="53"/>
        <v>-2.1004268269897763E-2</v>
      </c>
      <c r="G196">
        <v>1</v>
      </c>
      <c r="H196">
        <f t="shared" si="48"/>
        <v>-0.35667494393873245</v>
      </c>
      <c r="I196">
        <f t="shared" si="49"/>
        <v>-5.2242093943943146</v>
      </c>
      <c r="J196">
        <f t="shared" si="50"/>
        <v>-6.0604574185949334</v>
      </c>
      <c r="K196">
        <v>0</v>
      </c>
      <c r="L196">
        <f t="shared" si="51"/>
        <v>-1.2419176916911654</v>
      </c>
      <c r="M196">
        <f t="shared" si="54"/>
        <v>8.3422653368040015E-2</v>
      </c>
      <c r="N196">
        <f t="shared" si="52"/>
        <v>-1.1717183884531608</v>
      </c>
      <c r="O196">
        <f t="shared" si="55"/>
        <v>-7.0199303238004607E-2</v>
      </c>
      <c r="P196">
        <f t="shared" si="56"/>
        <v>-2.0275650714372224E-2</v>
      </c>
    </row>
    <row r="197" spans="1:16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f t="shared" si="47"/>
        <v>0.30573394618987149</v>
      </c>
      <c r="F197">
        <f t="shared" si="53"/>
        <v>-3.6166746189871535E-2</v>
      </c>
      <c r="G197">
        <v>1</v>
      </c>
      <c r="H197">
        <f t="shared" si="48"/>
        <v>-0.35667494393873245</v>
      </c>
      <c r="I197">
        <f t="shared" si="49"/>
        <v>-5.2619497223771621</v>
      </c>
      <c r="J197">
        <f t="shared" si="50"/>
        <v>-6.0604574185949334</v>
      </c>
      <c r="K197">
        <v>0</v>
      </c>
      <c r="L197">
        <f t="shared" si="51"/>
        <v>-1.3109375690664411</v>
      </c>
      <c r="M197">
        <f t="shared" si="54"/>
        <v>7.2666475315839973E-2</v>
      </c>
      <c r="N197">
        <f t="shared" si="52"/>
        <v>-1.1850400121224811</v>
      </c>
      <c r="O197">
        <f t="shared" si="55"/>
        <v>-0.12589755694395999</v>
      </c>
      <c r="P197">
        <f t="shared" si="56"/>
        <v>-3.3937851912223843E-2</v>
      </c>
    </row>
    <row r="198" spans="1:16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f t="shared" si="47"/>
        <v>0.30183429498188036</v>
      </c>
      <c r="F198">
        <f t="shared" si="53"/>
        <v>-3.6318461648546962E-2</v>
      </c>
      <c r="G198">
        <v>1</v>
      </c>
      <c r="H198">
        <f t="shared" si="48"/>
        <v>-0.35667494393873245</v>
      </c>
      <c r="I198">
        <f t="shared" si="49"/>
        <v>-5.2983173665480363</v>
      </c>
      <c r="J198">
        <f t="shared" si="50"/>
        <v>-6.0604574185949334</v>
      </c>
      <c r="K198">
        <v>0</v>
      </c>
      <c r="L198">
        <f t="shared" si="51"/>
        <v>-1.3260808041711998</v>
      </c>
      <c r="M198">
        <f t="shared" si="54"/>
        <v>7.0498657750694471E-2</v>
      </c>
      <c r="N198">
        <f t="shared" si="52"/>
        <v>-1.1978771043068501</v>
      </c>
      <c r="O198">
        <f t="shared" si="55"/>
        <v>-0.12820369986434965</v>
      </c>
      <c r="P198">
        <f t="shared" si="56"/>
        <v>-3.4040112205899357E-2</v>
      </c>
    </row>
    <row r="199" spans="1:16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f t="shared" si="47"/>
        <v>0.29811866171068174</v>
      </c>
      <c r="F199">
        <f t="shared" si="53"/>
        <v>-4.4141278377348492E-2</v>
      </c>
      <c r="G199">
        <v>1</v>
      </c>
      <c r="H199">
        <f t="shared" si="48"/>
        <v>-0.35667494393873245</v>
      </c>
      <c r="I199">
        <f t="shared" si="49"/>
        <v>-5.3334086863593066</v>
      </c>
      <c r="J199">
        <f t="shared" si="50"/>
        <v>-6.0604574185949334</v>
      </c>
      <c r="K199">
        <v>0</v>
      </c>
      <c r="L199">
        <f t="shared" si="51"/>
        <v>-1.3705100579228251</v>
      </c>
      <c r="M199">
        <f t="shared" si="54"/>
        <v>6.4504511244846907E-2</v>
      </c>
      <c r="N199">
        <f t="shared" si="52"/>
        <v>-1.2102636780747829</v>
      </c>
      <c r="O199">
        <f t="shared" si="55"/>
        <v>-0.16024637984804224</v>
      </c>
      <c r="P199">
        <f t="shared" si="56"/>
        <v>-4.0698956242445156E-2</v>
      </c>
    </row>
    <row r="200" spans="1:16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f t="shared" si="47"/>
        <v>0.29457245289244355</v>
      </c>
      <c r="F200">
        <f t="shared" si="53"/>
        <v>-4.8324702892443561E-2</v>
      </c>
      <c r="G200">
        <v>1</v>
      </c>
      <c r="H200">
        <f t="shared" si="48"/>
        <v>-0.35667494393873245</v>
      </c>
      <c r="I200">
        <f t="shared" si="49"/>
        <v>-5.367310238034988</v>
      </c>
      <c r="J200">
        <f t="shared" si="50"/>
        <v>-6.0604574185949334</v>
      </c>
      <c r="K200">
        <v>0</v>
      </c>
      <c r="L200">
        <f t="shared" si="51"/>
        <v>-1.4014171360275196</v>
      </c>
      <c r="M200">
        <f t="shared" si="54"/>
        <v>6.0637954380062496E-2</v>
      </c>
      <c r="N200">
        <f t="shared" si="52"/>
        <v>-1.2222302861401579</v>
      </c>
      <c r="O200">
        <f t="shared" si="55"/>
        <v>-0.17918684988736167</v>
      </c>
      <c r="P200">
        <f t="shared" si="56"/>
        <v>-4.4124358614350559E-2</v>
      </c>
    </row>
  </sheetData>
  <pageMargins left="0.70866141732283472" right="0.70866141732283472" top="0.74803149606299213" bottom="0.74803149606299213" header="0.31496062992125984" footer="0.31496062992125984"/>
  <pageSetup scale="39" fitToHeight="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0"/>
  <sheetViews>
    <sheetView topLeftCell="D1" workbookViewId="0">
      <selection sqref="A1:O1"/>
    </sheetView>
  </sheetViews>
  <sheetFormatPr baseColWidth="10" defaultRowHeight="14.5" x14ac:dyDescent="0.35"/>
  <cols>
    <col min="3" max="3" width="11.81640625" bestFit="1" customWidth="1"/>
    <col min="15" max="15" width="14.90625" bestFit="1" customWidth="1"/>
    <col min="19" max="19" width="11.81640625" bestFit="1" customWidth="1"/>
  </cols>
  <sheetData>
    <row r="1" spans="1:21" x14ac:dyDescent="0.35">
      <c r="A1" s="5" t="s">
        <v>169</v>
      </c>
      <c r="B1" s="5" t="s">
        <v>2</v>
      </c>
      <c r="C1" s="5" t="s">
        <v>3</v>
      </c>
      <c r="D1" s="5" t="s">
        <v>180</v>
      </c>
      <c r="E1" s="5" t="s">
        <v>18</v>
      </c>
      <c r="F1" s="5" t="s">
        <v>14</v>
      </c>
      <c r="G1" s="6" t="s">
        <v>176</v>
      </c>
      <c r="H1" s="6" t="s">
        <v>9</v>
      </c>
      <c r="I1" s="5" t="s">
        <v>13</v>
      </c>
      <c r="J1" s="5" t="s">
        <v>7</v>
      </c>
      <c r="K1" s="6" t="s">
        <v>179</v>
      </c>
      <c r="L1" s="5" t="s">
        <v>8</v>
      </c>
      <c r="M1" s="5" t="s">
        <v>10</v>
      </c>
      <c r="P1" s="5" t="s">
        <v>142</v>
      </c>
      <c r="R1" s="5" t="s">
        <v>143</v>
      </c>
      <c r="U1" s="5" t="s">
        <v>141</v>
      </c>
    </row>
    <row r="2" spans="1:21" x14ac:dyDescent="0.35">
      <c r="A2">
        <v>0.2</v>
      </c>
      <c r="B2">
        <v>2E-3</v>
      </c>
      <c r="C2">
        <f>B2/2</f>
        <v>1E-3</v>
      </c>
      <c r="D2">
        <f>SQRT(B2*C2)</f>
        <v>1.414213562373095E-3</v>
      </c>
      <c r="E2">
        <v>1</v>
      </c>
      <c r="F2">
        <v>0</v>
      </c>
      <c r="G2">
        <v>3.4714299999999997E-2</v>
      </c>
      <c r="H2">
        <f>G2^2</f>
        <v>1.2050826244899998E-3</v>
      </c>
      <c r="I2">
        <f>LN(G2)-LN(A2)-LN(D2)</f>
        <v>4.8100160279619111</v>
      </c>
      <c r="J2">
        <f t="shared" ref="J2:J33" si="0">E2*$P$2+F2*$P$3</f>
        <v>4.7577528947231533</v>
      </c>
      <c r="K2">
        <f t="shared" ref="K2:K33" si="1">EXP(E2*$P$2+F2*$P$3)*A2*D2</f>
        <v>3.2946616591617121E-2</v>
      </c>
      <c r="L2">
        <f>G2-K2</f>
        <v>1.7676834083828752E-3</v>
      </c>
      <c r="M2">
        <f>SQRT(H2)*(I2-J2)</f>
        <v>1.8142780861902081E-3</v>
      </c>
      <c r="O2" s="5" t="s">
        <v>163</v>
      </c>
      <c r="P2">
        <f>O15*R11</f>
        <v>4.7577528947231533</v>
      </c>
      <c r="Q2" s="8" t="s">
        <v>139</v>
      </c>
      <c r="R2">
        <f>SQRT(O15)*U4</f>
        <v>7.673423502118114E-3</v>
      </c>
      <c r="T2" s="5" t="s">
        <v>137</v>
      </c>
      <c r="U2">
        <f>COUNT(E2:E200)</f>
        <v>199</v>
      </c>
    </row>
    <row r="3" spans="1:21" x14ac:dyDescent="0.35">
      <c r="A3">
        <v>0.22</v>
      </c>
      <c r="B3">
        <v>2.2000000000000001E-3</v>
      </c>
      <c r="C3">
        <f t="shared" ref="C3:C32" si="2">B3/2</f>
        <v>1.1000000000000001E-3</v>
      </c>
      <c r="D3">
        <f t="shared" ref="D3:D66" si="3">SQRT(B3*C3)</f>
        <v>1.5556349186104045E-3</v>
      </c>
      <c r="E3">
        <v>1</v>
      </c>
      <c r="F3">
        <v>0</v>
      </c>
      <c r="G3">
        <v>3.9737683333333329E-2</v>
      </c>
      <c r="H3">
        <f t="shared" ref="H3:H66" si="4">G3^2</f>
        <v>1.5790834767002773E-3</v>
      </c>
      <c r="I3">
        <f t="shared" ref="I3:I66" si="5">LN(G3)-LN(A3)-LN(D3)</f>
        <v>4.7545439023819061</v>
      </c>
      <c r="J3">
        <f t="shared" si="0"/>
        <v>4.7577528947231533</v>
      </c>
      <c r="K3">
        <f t="shared" si="1"/>
        <v>3.9865406075856716E-2</v>
      </c>
      <c r="L3">
        <f t="shared" ref="L3:L66" si="6">G3-K3</f>
        <v>-1.2772274252338678E-4</v>
      </c>
      <c r="M3">
        <f t="shared" ref="M3:M66" si="7">SQRT(H3)*(I3-J3)</f>
        <v>-1.2751792147557611E-4</v>
      </c>
      <c r="O3" s="5" t="s">
        <v>164</v>
      </c>
      <c r="P3">
        <f>P16*R12</f>
        <v>5.2515202343524239</v>
      </c>
      <c r="Q3" s="8" t="s">
        <v>139</v>
      </c>
      <c r="R3">
        <f>SQRT(P16)*U4</f>
        <v>8.68977258107188E-3</v>
      </c>
      <c r="T3" s="5" t="s">
        <v>11</v>
      </c>
      <c r="U3">
        <f>SUMSQ(M2:M200)</f>
        <v>6.5809495323822118E-2</v>
      </c>
    </row>
    <row r="4" spans="1:21" x14ac:dyDescent="0.35">
      <c r="A4">
        <v>0.24</v>
      </c>
      <c r="B4">
        <v>2.3999999999999998E-3</v>
      </c>
      <c r="C4">
        <f t="shared" si="2"/>
        <v>1.1999999999999999E-3</v>
      </c>
      <c r="D4">
        <f t="shared" si="3"/>
        <v>1.697056274847714E-3</v>
      </c>
      <c r="E4">
        <v>1</v>
      </c>
      <c r="F4">
        <v>0</v>
      </c>
      <c r="G4">
        <v>4.2899600000000003E-2</v>
      </c>
      <c r="H4">
        <f t="shared" si="4"/>
        <v>1.8403756801600002E-3</v>
      </c>
      <c r="I4">
        <f t="shared" si="5"/>
        <v>4.657083710447397</v>
      </c>
      <c r="J4">
        <f t="shared" si="0"/>
        <v>4.7577528947231533</v>
      </c>
      <c r="K4">
        <f t="shared" si="1"/>
        <v>4.7443127891928651E-2</v>
      </c>
      <c r="L4">
        <f t="shared" si="6"/>
        <v>-4.5435278919286476E-3</v>
      </c>
      <c r="M4">
        <f t="shared" si="7"/>
        <v>-4.3186677377562363E-3</v>
      </c>
      <c r="O4" s="5"/>
      <c r="Q4" s="8"/>
      <c r="T4" s="5" t="s">
        <v>12</v>
      </c>
      <c r="U4">
        <f>SQRT(U3/(COUNT(B2:B200)-2))</f>
        <v>1.827726324966553E-2</v>
      </c>
    </row>
    <row r="5" spans="1:21" x14ac:dyDescent="0.35">
      <c r="A5">
        <v>0.26</v>
      </c>
      <c r="B5">
        <v>2.5999999999999999E-3</v>
      </c>
      <c r="C5">
        <f t="shared" si="2"/>
        <v>1.2999999999999999E-3</v>
      </c>
      <c r="D5">
        <f t="shared" si="3"/>
        <v>1.8384776310850235E-3</v>
      </c>
      <c r="E5">
        <v>1</v>
      </c>
      <c r="F5">
        <v>0</v>
      </c>
      <c r="G5">
        <v>5.0412006666666662E-2</v>
      </c>
      <c r="H5">
        <f t="shared" si="4"/>
        <v>2.5413704161600438E-3</v>
      </c>
      <c r="I5">
        <f t="shared" si="5"/>
        <v>4.6583651674380278</v>
      </c>
      <c r="J5">
        <f t="shared" si="0"/>
        <v>4.7577528947231533</v>
      </c>
      <c r="K5">
        <f t="shared" si="1"/>
        <v>5.5679782039832926E-2</v>
      </c>
      <c r="L5">
        <f t="shared" si="6"/>
        <v>-5.2677753731662641E-3</v>
      </c>
      <c r="M5">
        <f t="shared" si="7"/>
        <v>-5.0103347704825987E-3</v>
      </c>
      <c r="O5" s="5" t="s">
        <v>165</v>
      </c>
      <c r="P5">
        <f>EXP(P2)</f>
        <v>116.48388004542841</v>
      </c>
      <c r="Q5" s="8" t="s">
        <v>140</v>
      </c>
      <c r="R5" s="1">
        <f>EXP(R2)</f>
        <v>1.00770293966461</v>
      </c>
      <c r="T5" s="5" t="s">
        <v>38</v>
      </c>
      <c r="U5">
        <f>SQRT(SUMSQ(L2:L200)/(COUNT(L2:L200)-2))</f>
        <v>2.0170384917829083E-2</v>
      </c>
    </row>
    <row r="6" spans="1:21" x14ac:dyDescent="0.35">
      <c r="A6">
        <v>0.28000000000000003</v>
      </c>
      <c r="B6">
        <v>2.8000000000000004E-3</v>
      </c>
      <c r="C6">
        <f t="shared" si="2"/>
        <v>1.4000000000000002E-3</v>
      </c>
      <c r="D6">
        <f t="shared" si="3"/>
        <v>1.9798989873223336E-3</v>
      </c>
      <c r="E6">
        <v>1</v>
      </c>
      <c r="F6">
        <v>0</v>
      </c>
      <c r="G6">
        <v>5.9398033333333336E-2</v>
      </c>
      <c r="H6">
        <f t="shared" si="4"/>
        <v>3.5281263638677783E-3</v>
      </c>
      <c r="I6">
        <f t="shared" si="5"/>
        <v>4.674180965865748</v>
      </c>
      <c r="J6">
        <f t="shared" si="0"/>
        <v>4.7577528947231533</v>
      </c>
      <c r="K6">
        <f t="shared" si="1"/>
        <v>6.4575368519569576E-2</v>
      </c>
      <c r="L6">
        <f t="shared" si="6"/>
        <v>-5.1773351862362399E-3</v>
      </c>
      <c r="M6">
        <f t="shared" si="7"/>
        <v>-4.9640082160031206E-3</v>
      </c>
      <c r="O6" s="5" t="s">
        <v>166</v>
      </c>
      <c r="P6">
        <f>EXP(P3)</f>
        <v>190.856194168028</v>
      </c>
      <c r="Q6" s="8" t="s">
        <v>140</v>
      </c>
      <c r="R6" s="1">
        <f>EXP(R3)</f>
        <v>1.0087276382567258</v>
      </c>
    </row>
    <row r="7" spans="1:21" x14ac:dyDescent="0.35">
      <c r="A7">
        <v>0.3</v>
      </c>
      <c r="B7">
        <v>3.0000000000000001E-3</v>
      </c>
      <c r="C7">
        <f t="shared" si="2"/>
        <v>1.5E-3</v>
      </c>
      <c r="D7">
        <f t="shared" si="3"/>
        <v>2.1213203435596424E-3</v>
      </c>
      <c r="E7">
        <v>1</v>
      </c>
      <c r="F7">
        <v>0</v>
      </c>
      <c r="G7">
        <v>6.5457650000000006E-2</v>
      </c>
      <c r="H7">
        <f t="shared" si="4"/>
        <v>4.2847039435225005E-3</v>
      </c>
      <c r="I7">
        <f t="shared" si="5"/>
        <v>4.6333374745802924</v>
      </c>
      <c r="J7">
        <f t="shared" si="0"/>
        <v>4.7577528947231533</v>
      </c>
      <c r="K7">
        <f t="shared" si="1"/>
        <v>7.4129887331138511E-2</v>
      </c>
      <c r="L7">
        <f t="shared" si="6"/>
        <v>-8.6722373311385048E-3</v>
      </c>
      <c r="M7">
        <f t="shared" si="7"/>
        <v>-8.1439410263143396E-3</v>
      </c>
    </row>
    <row r="8" spans="1:21" x14ac:dyDescent="0.35">
      <c r="A8">
        <v>0.32</v>
      </c>
      <c r="B8">
        <v>3.2000000000000002E-3</v>
      </c>
      <c r="C8">
        <f t="shared" si="2"/>
        <v>1.6000000000000001E-3</v>
      </c>
      <c r="D8">
        <f t="shared" si="3"/>
        <v>2.2627416997969521E-3</v>
      </c>
      <c r="E8">
        <v>1</v>
      </c>
      <c r="F8">
        <v>0</v>
      </c>
      <c r="G8">
        <v>7.5533759999999991E-2</v>
      </c>
      <c r="H8">
        <f t="shared" si="4"/>
        <v>5.7053488997375985E-3</v>
      </c>
      <c r="I8">
        <f t="shared" si="5"/>
        <v>4.6474367722927106</v>
      </c>
      <c r="J8">
        <f t="shared" si="0"/>
        <v>4.7577528947231533</v>
      </c>
      <c r="K8">
        <f t="shared" si="1"/>
        <v>8.4343338474539814E-2</v>
      </c>
      <c r="L8">
        <f t="shared" si="6"/>
        <v>-8.8095784745398226E-3</v>
      </c>
      <c r="M8">
        <f t="shared" si="7"/>
        <v>-8.3325915157916788E-3</v>
      </c>
    </row>
    <row r="9" spans="1:21" x14ac:dyDescent="0.35">
      <c r="A9">
        <v>0.34</v>
      </c>
      <c r="B9">
        <v>3.4000000000000002E-3</v>
      </c>
      <c r="C9">
        <f t="shared" si="2"/>
        <v>1.7000000000000001E-3</v>
      </c>
      <c r="D9">
        <f t="shared" si="3"/>
        <v>2.4041630560342618E-3</v>
      </c>
      <c r="E9">
        <v>1</v>
      </c>
      <c r="F9">
        <v>0</v>
      </c>
      <c r="G9">
        <v>8.8143016666666671E-2</v>
      </c>
      <c r="H9">
        <f t="shared" si="4"/>
        <v>7.7691913871002789E-3</v>
      </c>
      <c r="I9">
        <f t="shared" si="5"/>
        <v>4.6805685047107461</v>
      </c>
      <c r="J9">
        <f t="shared" si="0"/>
        <v>4.7577528947231533</v>
      </c>
      <c r="K9">
        <f t="shared" si="1"/>
        <v>9.5215721949773485E-2</v>
      </c>
      <c r="L9">
        <f t="shared" si="6"/>
        <v>-7.0727052831068143E-3</v>
      </c>
      <c r="M9">
        <f t="shared" si="7"/>
        <v>-6.8032649752701067E-3</v>
      </c>
    </row>
    <row r="10" spans="1:21" ht="16.5" x14ac:dyDescent="0.35">
      <c r="A10">
        <v>0.36</v>
      </c>
      <c r="B10">
        <v>3.5999999999999999E-3</v>
      </c>
      <c r="C10">
        <f t="shared" si="2"/>
        <v>1.8E-3</v>
      </c>
      <c r="D10">
        <f t="shared" si="3"/>
        <v>2.5455844122715711E-3</v>
      </c>
      <c r="E10">
        <v>1</v>
      </c>
      <c r="F10">
        <v>0</v>
      </c>
      <c r="G10">
        <v>0.10361297999999999</v>
      </c>
      <c r="H10">
        <f t="shared" si="4"/>
        <v>1.0735649624480398E-2</v>
      </c>
      <c r="I10">
        <f t="shared" si="5"/>
        <v>4.7279536039024794</v>
      </c>
      <c r="J10">
        <f t="shared" si="0"/>
        <v>4.7577528947231533</v>
      </c>
      <c r="K10">
        <f t="shared" si="1"/>
        <v>0.10674703775683946</v>
      </c>
      <c r="L10">
        <f t="shared" si="6"/>
        <v>-3.1340577568394618E-3</v>
      </c>
      <c r="M10">
        <f t="shared" si="7"/>
        <v>-3.0875933238166679E-3</v>
      </c>
      <c r="O10" s="5" t="s">
        <v>98</v>
      </c>
      <c r="R10" s="5" t="s">
        <v>99</v>
      </c>
    </row>
    <row r="11" spans="1:21" x14ac:dyDescent="0.35">
      <c r="A11">
        <v>0.38</v>
      </c>
      <c r="B11">
        <v>3.8E-3</v>
      </c>
      <c r="C11">
        <f t="shared" si="2"/>
        <v>1.9E-3</v>
      </c>
      <c r="D11">
        <f t="shared" si="3"/>
        <v>2.6870057685088808E-3</v>
      </c>
      <c r="E11">
        <v>1</v>
      </c>
      <c r="F11">
        <v>0</v>
      </c>
      <c r="G11">
        <v>0.11287000666666668</v>
      </c>
      <c r="H11">
        <f t="shared" si="4"/>
        <v>1.273963840493338E-2</v>
      </c>
      <c r="I11">
        <f t="shared" si="5"/>
        <v>4.7053933228418732</v>
      </c>
      <c r="J11">
        <f t="shared" si="0"/>
        <v>4.7577528947231533</v>
      </c>
      <c r="K11">
        <f t="shared" si="1"/>
        <v>0.11893728589573781</v>
      </c>
      <c r="L11">
        <f t="shared" si="6"/>
        <v>-6.0672792290711319E-3</v>
      </c>
      <c r="M11">
        <f t="shared" si="7"/>
        <v>-5.9098252273039036E-3</v>
      </c>
      <c r="O11">
        <f>SUMPRODUCT(E2:E200,E2:E200,H2:H200)</f>
        <v>5.6734077597394235</v>
      </c>
      <c r="P11">
        <v>0</v>
      </c>
      <c r="R11">
        <f>SUMPRODUCT(E2:E200,H2:H200,I2:I200)</f>
        <v>26.992672191845045</v>
      </c>
    </row>
    <row r="12" spans="1:21" x14ac:dyDescent="0.35">
      <c r="A12">
        <v>0.4</v>
      </c>
      <c r="B12">
        <v>4.0000000000000001E-3</v>
      </c>
      <c r="C12">
        <f t="shared" si="2"/>
        <v>2E-3</v>
      </c>
      <c r="D12">
        <f t="shared" si="3"/>
        <v>2.8284271247461901E-3</v>
      </c>
      <c r="E12">
        <v>1</v>
      </c>
      <c r="F12">
        <v>0</v>
      </c>
      <c r="G12">
        <v>0.12670040000000002</v>
      </c>
      <c r="H12">
        <f t="shared" si="4"/>
        <v>1.6052991360160005E-2</v>
      </c>
      <c r="I12">
        <f t="shared" si="5"/>
        <v>4.7183952054202773</v>
      </c>
      <c r="J12">
        <f t="shared" si="0"/>
        <v>4.7577528947231533</v>
      </c>
      <c r="K12">
        <f t="shared" si="1"/>
        <v>0.13178646636646849</v>
      </c>
      <c r="L12">
        <f t="shared" si="6"/>
        <v>-5.0860663664684669E-3</v>
      </c>
      <c r="M12">
        <f t="shared" si="7"/>
        <v>-4.9866349777501076E-3</v>
      </c>
      <c r="O12">
        <v>0</v>
      </c>
      <c r="P12">
        <f>SUMPRODUCT(F2:F200,F2:F200,H2:H200)</f>
        <v>4.4239021522997097</v>
      </c>
      <c r="R12">
        <f>SUMPRODUCT(F2:F200,H2:H200,I2:I200)</f>
        <v>23.232211667597166</v>
      </c>
    </row>
    <row r="13" spans="1:21" x14ac:dyDescent="0.35">
      <c r="A13">
        <v>0.42</v>
      </c>
      <c r="B13">
        <v>4.1999999999999997E-3</v>
      </c>
      <c r="C13">
        <f t="shared" si="2"/>
        <v>2.0999999999999999E-3</v>
      </c>
      <c r="D13">
        <f t="shared" si="3"/>
        <v>2.9698484809834993E-3</v>
      </c>
      <c r="E13">
        <v>1</v>
      </c>
      <c r="F13">
        <v>0</v>
      </c>
      <c r="G13">
        <v>0.15218091</v>
      </c>
      <c r="H13">
        <f t="shared" si="4"/>
        <v>2.3159029368428102E-2</v>
      </c>
      <c r="I13">
        <f t="shared" si="5"/>
        <v>4.8040596431866813</v>
      </c>
      <c r="J13">
        <f t="shared" si="0"/>
        <v>4.7577528947231533</v>
      </c>
      <c r="K13">
        <f t="shared" si="1"/>
        <v>0.14529457916903146</v>
      </c>
      <c r="L13">
        <f t="shared" si="6"/>
        <v>6.88633083096854E-3</v>
      </c>
      <c r="M13">
        <f t="shared" si="7"/>
        <v>7.0470031203207937E-3</v>
      </c>
    </row>
    <row r="14" spans="1:21" ht="16.5" x14ac:dyDescent="0.35">
      <c r="A14">
        <v>0.44</v>
      </c>
      <c r="B14">
        <v>4.4000000000000003E-3</v>
      </c>
      <c r="C14">
        <f t="shared" si="2"/>
        <v>2.2000000000000001E-3</v>
      </c>
      <c r="D14">
        <f t="shared" si="3"/>
        <v>3.111269837220809E-3</v>
      </c>
      <c r="E14">
        <v>1</v>
      </c>
      <c r="F14">
        <v>0</v>
      </c>
      <c r="G14">
        <v>0.16966084666666667</v>
      </c>
      <c r="H14">
        <f t="shared" si="4"/>
        <v>2.8784802891650179E-2</v>
      </c>
      <c r="I14">
        <f t="shared" si="5"/>
        <v>4.8197510261656262</v>
      </c>
      <c r="J14">
        <f t="shared" si="0"/>
        <v>4.7577528947231533</v>
      </c>
      <c r="K14">
        <f t="shared" si="1"/>
        <v>0.15946162430342686</v>
      </c>
      <c r="L14">
        <f t="shared" si="6"/>
        <v>1.0199222363239807E-2</v>
      </c>
      <c r="M14">
        <f t="shared" si="7"/>
        <v>1.051865547228124E-2</v>
      </c>
      <c r="O14" s="5" t="s">
        <v>100</v>
      </c>
    </row>
    <row r="15" spans="1:21" x14ac:dyDescent="0.35">
      <c r="A15">
        <v>0.46</v>
      </c>
      <c r="B15">
        <v>4.5999999999999999E-3</v>
      </c>
      <c r="C15">
        <f t="shared" si="2"/>
        <v>2.3E-3</v>
      </c>
      <c r="D15">
        <f t="shared" si="3"/>
        <v>3.2526911934581187E-3</v>
      </c>
      <c r="E15">
        <v>1</v>
      </c>
      <c r="F15">
        <v>0</v>
      </c>
      <c r="G15">
        <v>0.18054149000000005</v>
      </c>
      <c r="H15">
        <f t="shared" si="4"/>
        <v>3.2595229611420119E-2</v>
      </c>
      <c r="I15">
        <f t="shared" si="5"/>
        <v>4.7930066891385943</v>
      </c>
      <c r="J15">
        <f t="shared" si="0"/>
        <v>4.7577528947231533</v>
      </c>
      <c r="K15">
        <f t="shared" si="1"/>
        <v>0.17428760176965455</v>
      </c>
      <c r="L15">
        <f t="shared" si="6"/>
        <v>6.2538882303455057E-3</v>
      </c>
      <c r="M15">
        <f t="shared" si="7"/>
        <v>6.3647725719173922E-3</v>
      </c>
      <c r="O15">
        <f t="array" ref="O15:P16">MINVERSE(O11:P12)</f>
        <v>0.17626090743844744</v>
      </c>
      <c r="P15">
        <v>0</v>
      </c>
    </row>
    <row r="16" spans="1:21" x14ac:dyDescent="0.35">
      <c r="A16">
        <v>0.48</v>
      </c>
      <c r="B16">
        <v>4.7999999999999996E-3</v>
      </c>
      <c r="C16">
        <f t="shared" si="2"/>
        <v>2.3999999999999998E-3</v>
      </c>
      <c r="D16">
        <f t="shared" si="3"/>
        <v>3.394112549695428E-3</v>
      </c>
      <c r="E16">
        <v>1</v>
      </c>
      <c r="F16">
        <v>0</v>
      </c>
      <c r="G16">
        <v>0.19721455999999996</v>
      </c>
      <c r="H16">
        <f t="shared" si="4"/>
        <v>3.8893582675993583E-2</v>
      </c>
      <c r="I16">
        <f t="shared" si="5"/>
        <v>4.796219120560691</v>
      </c>
      <c r="J16">
        <f t="shared" si="0"/>
        <v>4.7577528947231533</v>
      </c>
      <c r="K16">
        <f t="shared" si="1"/>
        <v>0.1897725115677146</v>
      </c>
      <c r="L16">
        <f t="shared" si="6"/>
        <v>7.4420484322853531E-3</v>
      </c>
      <c r="M16">
        <f t="shared" si="7"/>
        <v>7.5860998034106217E-3</v>
      </c>
      <c r="O16">
        <v>0</v>
      </c>
      <c r="P16">
        <v>0.22604478254116958</v>
      </c>
    </row>
    <row r="17" spans="1:13" x14ac:dyDescent="0.35">
      <c r="A17">
        <v>0.5</v>
      </c>
      <c r="B17">
        <v>5.0000000000000001E-3</v>
      </c>
      <c r="C17">
        <f t="shared" si="2"/>
        <v>2.5000000000000001E-3</v>
      </c>
      <c r="D17">
        <f t="shared" si="3"/>
        <v>3.5355339059327377E-3</v>
      </c>
      <c r="E17">
        <v>1</v>
      </c>
      <c r="F17">
        <v>0</v>
      </c>
      <c r="G17">
        <v>0.22193291666666665</v>
      </c>
      <c r="H17">
        <f t="shared" si="4"/>
        <v>4.9254219500173599E-2</v>
      </c>
      <c r="I17">
        <f t="shared" si="5"/>
        <v>4.8326580174361968</v>
      </c>
      <c r="J17">
        <f t="shared" si="0"/>
        <v>4.7577528947231533</v>
      </c>
      <c r="K17">
        <f t="shared" si="1"/>
        <v>0.205916353697607</v>
      </c>
      <c r="L17">
        <f t="shared" si="6"/>
        <v>1.601656296905965E-2</v>
      </c>
      <c r="M17">
        <f t="shared" si="7"/>
        <v>1.6623912356980321E-2</v>
      </c>
    </row>
    <row r="18" spans="1:13" x14ac:dyDescent="0.35">
      <c r="A18">
        <v>0.52</v>
      </c>
      <c r="B18">
        <v>5.1999999999999998E-3</v>
      </c>
      <c r="C18">
        <f t="shared" si="2"/>
        <v>2.5999999999999999E-3</v>
      </c>
      <c r="D18">
        <f t="shared" si="3"/>
        <v>3.6769552621700469E-3</v>
      </c>
      <c r="E18">
        <v>1</v>
      </c>
      <c r="F18">
        <v>0</v>
      </c>
      <c r="G18">
        <v>0.24241412000000004</v>
      </c>
      <c r="H18">
        <f t="shared" si="4"/>
        <v>5.8764605575374419E-2</v>
      </c>
      <c r="I18">
        <f t="shared" si="5"/>
        <v>4.8424889354229839</v>
      </c>
      <c r="J18">
        <f t="shared" si="0"/>
        <v>4.7577528947231533</v>
      </c>
      <c r="K18">
        <f t="shared" si="1"/>
        <v>0.2227191281593317</v>
      </c>
      <c r="L18">
        <f t="shared" si="6"/>
        <v>1.9694991840668336E-2</v>
      </c>
      <c r="M18">
        <f t="shared" si="7"/>
        <v>2.0541212738533609E-2</v>
      </c>
    </row>
    <row r="19" spans="1:13" x14ac:dyDescent="0.35">
      <c r="A19">
        <v>0.54</v>
      </c>
      <c r="B19">
        <v>5.4000000000000003E-3</v>
      </c>
      <c r="C19">
        <f t="shared" si="2"/>
        <v>2.7000000000000001E-3</v>
      </c>
      <c r="D19">
        <f t="shared" si="3"/>
        <v>3.8183766184073566E-3</v>
      </c>
      <c r="E19">
        <v>1</v>
      </c>
      <c r="F19">
        <v>0</v>
      </c>
      <c r="G19">
        <v>0.25444665000000005</v>
      </c>
      <c r="H19">
        <f t="shared" si="4"/>
        <v>6.4743097696222524E-2</v>
      </c>
      <c r="I19">
        <f t="shared" si="5"/>
        <v>4.8154519634303297</v>
      </c>
      <c r="J19">
        <f t="shared" si="0"/>
        <v>4.7577528947231533</v>
      </c>
      <c r="K19">
        <f t="shared" si="1"/>
        <v>0.24018083495288881</v>
      </c>
      <c r="L19">
        <f t="shared" si="6"/>
        <v>1.4265815047111247E-2</v>
      </c>
      <c r="M19">
        <f t="shared" si="7"/>
        <v>1.4681334740660853E-2</v>
      </c>
    </row>
    <row r="20" spans="1:13" x14ac:dyDescent="0.35">
      <c r="A20">
        <v>0.56000000000000005</v>
      </c>
      <c r="B20">
        <v>5.6000000000000008E-3</v>
      </c>
      <c r="C20">
        <f t="shared" si="2"/>
        <v>2.8000000000000004E-3</v>
      </c>
      <c r="D20">
        <f t="shared" si="3"/>
        <v>3.9597979746446672E-3</v>
      </c>
      <c r="E20">
        <v>1</v>
      </c>
      <c r="F20">
        <v>0</v>
      </c>
      <c r="G20">
        <v>0.26970850666666674</v>
      </c>
      <c r="H20">
        <f t="shared" si="4"/>
        <v>7.2742678568363417E-2</v>
      </c>
      <c r="I20">
        <f t="shared" si="5"/>
        <v>4.8009672586587193</v>
      </c>
      <c r="J20">
        <f t="shared" si="0"/>
        <v>4.7577528947231533</v>
      </c>
      <c r="K20">
        <f t="shared" si="1"/>
        <v>0.2583014740782783</v>
      </c>
      <c r="L20">
        <f t="shared" si="6"/>
        <v>1.1407032588388433E-2</v>
      </c>
      <c r="M20">
        <f t="shared" si="7"/>
        <v>1.1655281563611362E-2</v>
      </c>
    </row>
    <row r="21" spans="1:13" x14ac:dyDescent="0.35">
      <c r="A21">
        <v>0.57999999999999996</v>
      </c>
      <c r="B21">
        <v>5.7999999999999996E-3</v>
      </c>
      <c r="C21">
        <f t="shared" si="2"/>
        <v>2.8999999999999998E-3</v>
      </c>
      <c r="D21">
        <f t="shared" si="3"/>
        <v>4.1012193308819752E-3</v>
      </c>
      <c r="E21">
        <v>1</v>
      </c>
      <c r="F21">
        <v>0</v>
      </c>
      <c r="G21">
        <v>0.28719193000000004</v>
      </c>
      <c r="H21">
        <f t="shared" si="4"/>
        <v>8.2479204657124924E-2</v>
      </c>
      <c r="I21">
        <f t="shared" si="5"/>
        <v>4.7935935860627659</v>
      </c>
      <c r="J21">
        <f t="shared" si="0"/>
        <v>4.7577528947231533</v>
      </c>
      <c r="K21">
        <f t="shared" si="1"/>
        <v>0.27708104553549989</v>
      </c>
      <c r="L21">
        <f t="shared" si="6"/>
        <v>1.0110884464500147E-2</v>
      </c>
      <c r="M21">
        <f t="shared" si="7"/>
        <v>1.0293157318357612E-2</v>
      </c>
    </row>
    <row r="22" spans="1:13" x14ac:dyDescent="0.35">
      <c r="A22">
        <v>0.6</v>
      </c>
      <c r="B22">
        <v>6.0000000000000001E-3</v>
      </c>
      <c r="C22">
        <f t="shared" si="2"/>
        <v>3.0000000000000001E-3</v>
      </c>
      <c r="D22">
        <f t="shared" si="3"/>
        <v>4.2426406871192849E-3</v>
      </c>
      <c r="E22">
        <v>1</v>
      </c>
      <c r="F22">
        <v>0</v>
      </c>
      <c r="G22">
        <v>0.30586940000000001</v>
      </c>
      <c r="H22">
        <f t="shared" si="4"/>
        <v>9.3556089856360006E-2</v>
      </c>
      <c r="I22">
        <f t="shared" si="5"/>
        <v>4.7887979582807416</v>
      </c>
      <c r="J22">
        <f t="shared" si="0"/>
        <v>4.7577528947231533</v>
      </c>
      <c r="K22">
        <f t="shared" si="1"/>
        <v>0.29651954932455404</v>
      </c>
      <c r="L22">
        <f t="shared" si="6"/>
        <v>9.3498506754459698E-3</v>
      </c>
      <c r="M22">
        <f t="shared" si="7"/>
        <v>9.4957349633213971E-3</v>
      </c>
    </row>
    <row r="23" spans="1:13" x14ac:dyDescent="0.35">
      <c r="A23">
        <v>0.62</v>
      </c>
      <c r="B23">
        <v>6.1999999999999998E-3</v>
      </c>
      <c r="C23">
        <f t="shared" si="2"/>
        <v>3.0999999999999999E-3</v>
      </c>
      <c r="D23">
        <f t="shared" si="3"/>
        <v>4.3840620433565946E-3</v>
      </c>
      <c r="E23">
        <v>1</v>
      </c>
      <c r="F23">
        <v>0</v>
      </c>
      <c r="G23">
        <v>0.34070343333333336</v>
      </c>
      <c r="H23">
        <f t="shared" si="4"/>
        <v>0.11607882948512113</v>
      </c>
      <c r="I23">
        <f t="shared" si="5"/>
        <v>4.8310725010799223</v>
      </c>
      <c r="J23">
        <f t="shared" si="0"/>
        <v>4.7577528947231533</v>
      </c>
      <c r="K23">
        <f t="shared" si="1"/>
        <v>0.31661698544544048</v>
      </c>
      <c r="L23">
        <f t="shared" si="6"/>
        <v>2.4086447887892881E-2</v>
      </c>
      <c r="M23">
        <f t="shared" si="7"/>
        <v>2.4980241616399668E-2</v>
      </c>
    </row>
    <row r="24" spans="1:13" x14ac:dyDescent="0.35">
      <c r="A24">
        <v>0.64</v>
      </c>
      <c r="B24">
        <v>6.4000000000000003E-3</v>
      </c>
      <c r="C24">
        <f t="shared" si="2"/>
        <v>3.2000000000000002E-3</v>
      </c>
      <c r="D24">
        <f t="shared" si="3"/>
        <v>4.5254833995939043E-3</v>
      </c>
      <c r="E24">
        <v>1</v>
      </c>
      <c r="F24">
        <v>0</v>
      </c>
      <c r="G24">
        <v>0.36500906666666666</v>
      </c>
      <c r="H24">
        <f t="shared" si="4"/>
        <v>0.1332316187488711</v>
      </c>
      <c r="I24">
        <f t="shared" si="5"/>
        <v>4.8364848959993942</v>
      </c>
      <c r="J24">
        <f t="shared" si="0"/>
        <v>4.7577528947231533</v>
      </c>
      <c r="K24">
        <f t="shared" si="1"/>
        <v>0.33737335389815926</v>
      </c>
      <c r="L24">
        <f t="shared" si="6"/>
        <v>2.7635712768507403E-2</v>
      </c>
      <c r="M24">
        <f t="shared" si="7"/>
        <v>2.8737894302639504E-2</v>
      </c>
    </row>
    <row r="25" spans="1:13" x14ac:dyDescent="0.35">
      <c r="A25">
        <v>0.66</v>
      </c>
      <c r="B25">
        <v>6.6E-3</v>
      </c>
      <c r="C25">
        <f t="shared" si="2"/>
        <v>3.3E-3</v>
      </c>
      <c r="D25">
        <f t="shared" si="3"/>
        <v>4.6669047558312131E-3</v>
      </c>
      <c r="E25">
        <v>1</v>
      </c>
      <c r="F25">
        <v>0</v>
      </c>
      <c r="G25">
        <v>0.37407084000000002</v>
      </c>
      <c r="H25">
        <f t="shared" si="4"/>
        <v>0.13992899333830561</v>
      </c>
      <c r="I25">
        <f t="shared" si="5"/>
        <v>4.7994645764523529</v>
      </c>
      <c r="J25">
        <f t="shared" si="0"/>
        <v>4.7577528947231533</v>
      </c>
      <c r="K25">
        <f t="shared" si="1"/>
        <v>0.35878865468271043</v>
      </c>
      <c r="L25">
        <f t="shared" si="6"/>
        <v>1.5282185317289587E-2</v>
      </c>
      <c r="M25">
        <f t="shared" si="7"/>
        <v>1.5603123822254344E-2</v>
      </c>
    </row>
    <row r="26" spans="1:13" x14ac:dyDescent="0.35">
      <c r="A26">
        <v>0.68</v>
      </c>
      <c r="B26">
        <v>6.8000000000000005E-3</v>
      </c>
      <c r="C26">
        <f t="shared" si="2"/>
        <v>3.4000000000000002E-3</v>
      </c>
      <c r="D26">
        <f t="shared" si="3"/>
        <v>4.8083261120685237E-3</v>
      </c>
      <c r="E26">
        <v>1</v>
      </c>
      <c r="F26">
        <v>0</v>
      </c>
      <c r="G26">
        <v>0.41334253333333337</v>
      </c>
      <c r="H26">
        <f t="shared" si="4"/>
        <v>0.17085204986241781</v>
      </c>
      <c r="I26">
        <f t="shared" si="5"/>
        <v>4.8395900866576778</v>
      </c>
      <c r="J26">
        <f t="shared" si="0"/>
        <v>4.7577528947231533</v>
      </c>
      <c r="K26">
        <f t="shared" si="1"/>
        <v>0.38086288779909394</v>
      </c>
      <c r="L26">
        <f t="shared" si="6"/>
        <v>3.2479645534239432E-2</v>
      </c>
      <c r="M26">
        <f t="shared" si="7"/>
        <v>3.3826792235102564E-2</v>
      </c>
    </row>
    <row r="27" spans="1:13" x14ac:dyDescent="0.35">
      <c r="A27">
        <v>0.7</v>
      </c>
      <c r="B27">
        <v>6.9999999999999993E-3</v>
      </c>
      <c r="C27">
        <f t="shared" si="2"/>
        <v>3.4999999999999996E-3</v>
      </c>
      <c r="D27">
        <f t="shared" si="3"/>
        <v>4.9497474683058325E-3</v>
      </c>
      <c r="E27">
        <v>1</v>
      </c>
      <c r="F27">
        <v>0</v>
      </c>
      <c r="G27">
        <v>0.45096741666666668</v>
      </c>
      <c r="H27">
        <f t="shared" si="4"/>
        <v>0.20337161089500697</v>
      </c>
      <c r="I27">
        <f t="shared" si="5"/>
        <v>4.8687334751973079</v>
      </c>
      <c r="J27">
        <f t="shared" si="0"/>
        <v>4.7577528947231533</v>
      </c>
      <c r="K27">
        <f t="shared" si="1"/>
        <v>0.40359605324730963</v>
      </c>
      <c r="L27">
        <f t="shared" si="6"/>
        <v>4.7371363419357049E-2</v>
      </c>
      <c r="M27">
        <f t="shared" si="7"/>
        <v>5.0048625676596611E-2</v>
      </c>
    </row>
    <row r="28" spans="1:13" x14ac:dyDescent="0.35">
      <c r="A28">
        <v>0.72</v>
      </c>
      <c r="B28">
        <v>7.1999999999999998E-3</v>
      </c>
      <c r="C28">
        <f t="shared" si="2"/>
        <v>3.5999999999999999E-3</v>
      </c>
      <c r="D28">
        <f t="shared" si="3"/>
        <v>5.0911688245431422E-3</v>
      </c>
      <c r="E28">
        <v>1</v>
      </c>
      <c r="F28">
        <v>0</v>
      </c>
      <c r="G28">
        <v>0.46327427999999998</v>
      </c>
      <c r="H28">
        <f t="shared" si="4"/>
        <v>0.21462305850951838</v>
      </c>
      <c r="I28">
        <f t="shared" si="5"/>
        <v>4.8393159073263625</v>
      </c>
      <c r="J28">
        <f t="shared" si="0"/>
        <v>4.7577528947231533</v>
      </c>
      <c r="K28">
        <f t="shared" si="1"/>
        <v>0.42698815102735782</v>
      </c>
      <c r="L28">
        <f t="shared" si="6"/>
        <v>3.6286128972642162E-2</v>
      </c>
      <c r="M28">
        <f t="shared" si="7"/>
        <v>3.7786045938382667E-2</v>
      </c>
    </row>
    <row r="29" spans="1:13" x14ac:dyDescent="0.35">
      <c r="A29">
        <v>0.74</v>
      </c>
      <c r="B29">
        <v>7.4000000000000003E-3</v>
      </c>
      <c r="C29">
        <f t="shared" si="2"/>
        <v>3.7000000000000002E-3</v>
      </c>
      <c r="D29">
        <f t="shared" si="3"/>
        <v>5.2325901807804519E-3</v>
      </c>
      <c r="E29">
        <v>1</v>
      </c>
      <c r="F29">
        <v>0</v>
      </c>
      <c r="G29">
        <v>0.47682282333333326</v>
      </c>
      <c r="H29">
        <f t="shared" si="4"/>
        <v>0.22736000485157115</v>
      </c>
      <c r="I29">
        <f t="shared" si="5"/>
        <v>4.8133436651885928</v>
      </c>
      <c r="J29">
        <f t="shared" si="0"/>
        <v>4.7577528947231533</v>
      </c>
      <c r="K29">
        <f t="shared" si="1"/>
        <v>0.4510391811392383</v>
      </c>
      <c r="L29">
        <f t="shared" si="6"/>
        <v>2.5783642194094958E-2</v>
      </c>
      <c r="M29">
        <f t="shared" si="7"/>
        <v>2.6506948124606126E-2</v>
      </c>
    </row>
    <row r="30" spans="1:13" x14ac:dyDescent="0.35">
      <c r="A30">
        <v>0.76</v>
      </c>
      <c r="B30">
        <v>7.6E-3</v>
      </c>
      <c r="C30">
        <f t="shared" si="2"/>
        <v>3.8E-3</v>
      </c>
      <c r="D30">
        <f t="shared" si="3"/>
        <v>5.3740115370177616E-3</v>
      </c>
      <c r="E30">
        <v>1</v>
      </c>
      <c r="F30">
        <v>0</v>
      </c>
      <c r="G30">
        <v>0.49951582666666666</v>
      </c>
      <c r="H30">
        <f t="shared" si="4"/>
        <v>0.24951606109048338</v>
      </c>
      <c r="I30">
        <f t="shared" si="5"/>
        <v>4.8065014712944478</v>
      </c>
      <c r="J30">
        <f t="shared" si="0"/>
        <v>4.7577528947231533</v>
      </c>
      <c r="K30">
        <f t="shared" si="1"/>
        <v>0.47574914358295123</v>
      </c>
      <c r="L30">
        <f t="shared" si="6"/>
        <v>2.3766683083715434E-2</v>
      </c>
      <c r="M30">
        <f t="shared" si="7"/>
        <v>2.4350685524833472E-2</v>
      </c>
    </row>
    <row r="31" spans="1:13" x14ac:dyDescent="0.35">
      <c r="A31">
        <v>0.78</v>
      </c>
      <c r="B31">
        <v>7.8000000000000005E-3</v>
      </c>
      <c r="C31">
        <f t="shared" si="2"/>
        <v>3.9000000000000003E-3</v>
      </c>
      <c r="D31">
        <f t="shared" si="3"/>
        <v>5.5154328932550713E-3</v>
      </c>
      <c r="E31">
        <v>1</v>
      </c>
      <c r="F31">
        <v>0</v>
      </c>
      <c r="G31">
        <v>0.52109369000000005</v>
      </c>
      <c r="H31">
        <f t="shared" si="4"/>
        <v>0.27153863375781617</v>
      </c>
      <c r="I31">
        <f t="shared" si="5"/>
        <v>4.7968410687245893</v>
      </c>
      <c r="J31">
        <f t="shared" si="0"/>
        <v>4.7577528947231533</v>
      </c>
      <c r="K31">
        <f t="shared" si="1"/>
        <v>0.50111803835849644</v>
      </c>
      <c r="L31">
        <f t="shared" si="6"/>
        <v>1.9975651641503611E-2</v>
      </c>
      <c r="M31">
        <f t="shared" si="7"/>
        <v>2.0368600825770321E-2</v>
      </c>
    </row>
    <row r="32" spans="1:13" x14ac:dyDescent="0.35">
      <c r="A32">
        <v>0.8</v>
      </c>
      <c r="B32">
        <v>8.0000000000000002E-3</v>
      </c>
      <c r="C32">
        <f t="shared" si="2"/>
        <v>4.0000000000000001E-3</v>
      </c>
      <c r="D32">
        <f t="shared" si="3"/>
        <v>5.6568542494923801E-3</v>
      </c>
      <c r="E32">
        <v>1</v>
      </c>
      <c r="F32">
        <v>0</v>
      </c>
      <c r="G32">
        <v>0.54707706666666678</v>
      </c>
      <c r="H32">
        <f t="shared" si="4"/>
        <v>0.29929331687260458</v>
      </c>
      <c r="I32">
        <f t="shared" si="5"/>
        <v>4.7948652821137081</v>
      </c>
      <c r="J32">
        <f t="shared" si="0"/>
        <v>4.7577528947231533</v>
      </c>
      <c r="K32">
        <f t="shared" si="1"/>
        <v>0.52714586546587394</v>
      </c>
      <c r="L32">
        <f t="shared" si="6"/>
        <v>1.9931201200792836E-2</v>
      </c>
      <c r="M32">
        <f t="shared" si="7"/>
        <v>2.0303336030621701E-2</v>
      </c>
    </row>
    <row r="33" spans="1:13" x14ac:dyDescent="0.35">
      <c r="A33">
        <v>0.2</v>
      </c>
      <c r="B33">
        <v>2E-3</v>
      </c>
      <c r="C33">
        <v>1E-3</v>
      </c>
      <c r="D33">
        <f t="shared" si="3"/>
        <v>1.414213562373095E-3</v>
      </c>
      <c r="E33">
        <v>0</v>
      </c>
      <c r="F33">
        <v>1</v>
      </c>
      <c r="G33">
        <v>2.0974366666666671E-2</v>
      </c>
      <c r="H33">
        <f t="shared" si="4"/>
        <v>4.3992405706777798E-4</v>
      </c>
      <c r="I33">
        <f t="shared" si="5"/>
        <v>4.3061653793753276</v>
      </c>
      <c r="J33">
        <f t="shared" si="0"/>
        <v>5.2515202343524239</v>
      </c>
      <c r="K33">
        <f t="shared" si="1"/>
        <v>5.3982283651067602E-2</v>
      </c>
      <c r="L33">
        <f t="shared" si="6"/>
        <v>-3.3007916984400934E-2</v>
      </c>
      <c r="M33">
        <f t="shared" si="7"/>
        <v>-1.9828219358403114E-2</v>
      </c>
    </row>
    <row r="34" spans="1:13" x14ac:dyDescent="0.35">
      <c r="A34">
        <v>0.2</v>
      </c>
      <c r="B34">
        <v>2E-3</v>
      </c>
      <c r="C34">
        <v>8.0000000000000004E-4</v>
      </c>
      <c r="D34">
        <f t="shared" si="3"/>
        <v>1.2649110640673518E-3</v>
      </c>
      <c r="E34">
        <v>0</v>
      </c>
      <c r="F34">
        <v>1</v>
      </c>
      <c r="G34">
        <v>1.9301533333333332E-2</v>
      </c>
      <c r="H34">
        <f t="shared" si="4"/>
        <v>3.7254918901777773E-4</v>
      </c>
      <c r="I34">
        <f t="shared" si="5"/>
        <v>4.3346206378892713</v>
      </c>
      <c r="J34">
        <f t="shared" ref="J34:J65" si="8">E34*$P$2+F34*$P$3</f>
        <v>5.2515202343524239</v>
      </c>
      <c r="K34">
        <f t="shared" ref="K34:K65" si="9">EXP(E34*$P$2+F34*$P$3)*A34*D34</f>
        <v>4.8283222329785075E-2</v>
      </c>
      <c r="L34">
        <f t="shared" si="6"/>
        <v>-2.8981688996451743E-2</v>
      </c>
      <c r="M34">
        <f t="shared" si="7"/>
        <v>-1.769756812445342E-2</v>
      </c>
    </row>
    <row r="35" spans="1:13" x14ac:dyDescent="0.35">
      <c r="A35">
        <v>0.2</v>
      </c>
      <c r="B35">
        <v>2E-3</v>
      </c>
      <c r="C35">
        <v>6.6666666666666675E-4</v>
      </c>
      <c r="D35">
        <f t="shared" si="3"/>
        <v>1.1547005383792516E-3</v>
      </c>
      <c r="E35">
        <v>0</v>
      </c>
      <c r="F35">
        <v>1</v>
      </c>
      <c r="G35">
        <v>1.7317966666666667E-2</v>
      </c>
      <c r="H35">
        <f t="shared" si="4"/>
        <v>2.9991196946777779E-4</v>
      </c>
      <c r="I35">
        <f t="shared" si="5"/>
        <v>4.3173413744523543</v>
      </c>
      <c r="J35">
        <f t="shared" si="8"/>
        <v>5.2515202343524239</v>
      </c>
      <c r="K35">
        <f t="shared" si="9"/>
        <v>4.4076350031767381E-2</v>
      </c>
      <c r="L35">
        <f t="shared" si="6"/>
        <v>-2.6758383365100714E-2</v>
      </c>
      <c r="M35">
        <f t="shared" si="7"/>
        <v>-1.6178078356454073E-2</v>
      </c>
    </row>
    <row r="36" spans="1:13" x14ac:dyDescent="0.35">
      <c r="A36">
        <v>0.2</v>
      </c>
      <c r="B36">
        <v>2E-3</v>
      </c>
      <c r="C36">
        <v>5.7142857142857147E-4</v>
      </c>
      <c r="D36">
        <f t="shared" si="3"/>
        <v>1.0690449676496977E-3</v>
      </c>
      <c r="E36">
        <v>0</v>
      </c>
      <c r="F36">
        <v>1</v>
      </c>
      <c r="G36">
        <v>1.5404033333333329E-2</v>
      </c>
      <c r="H36">
        <f t="shared" si="4"/>
        <v>2.372842429344443E-4</v>
      </c>
      <c r="I36">
        <f t="shared" si="5"/>
        <v>4.2773015960122622</v>
      </c>
      <c r="J36">
        <f t="shared" si="8"/>
        <v>5.2515202343524239</v>
      </c>
      <c r="K36">
        <f t="shared" si="9"/>
        <v>4.0806770784020785E-2</v>
      </c>
      <c r="L36">
        <f t="shared" si="6"/>
        <v>-2.5402737450687454E-2</v>
      </c>
      <c r="M36">
        <f t="shared" si="7"/>
        <v>-1.5006896378946456E-2</v>
      </c>
    </row>
    <row r="37" spans="1:13" x14ac:dyDescent="0.35">
      <c r="A37">
        <v>0.2</v>
      </c>
      <c r="B37">
        <v>2E-3</v>
      </c>
      <c r="C37">
        <v>5.0000000000000001E-4</v>
      </c>
      <c r="D37">
        <f t="shared" si="3"/>
        <v>1E-3</v>
      </c>
      <c r="E37">
        <v>0</v>
      </c>
      <c r="F37">
        <v>1</v>
      </c>
      <c r="G37">
        <v>1.3694933333333334E-2</v>
      </c>
      <c r="H37">
        <f t="shared" si="4"/>
        <v>1.8755119900444448E-4</v>
      </c>
      <c r="I37">
        <f t="shared" si="5"/>
        <v>4.226463847180618</v>
      </c>
      <c r="J37">
        <f t="shared" si="8"/>
        <v>5.2515202343524239</v>
      </c>
      <c r="K37">
        <f t="shared" si="9"/>
        <v>3.8171238833605597E-2</v>
      </c>
      <c r="L37">
        <f t="shared" si="6"/>
        <v>-2.4476305500272265E-2</v>
      </c>
      <c r="M37">
        <f t="shared" si="7"/>
        <v>-1.4038078885225404E-2</v>
      </c>
    </row>
    <row r="38" spans="1:13" x14ac:dyDescent="0.35">
      <c r="A38">
        <v>0.2</v>
      </c>
      <c r="B38">
        <v>2E-3</v>
      </c>
      <c r="C38">
        <v>4.4444444444444447E-4</v>
      </c>
      <c r="D38">
        <f t="shared" si="3"/>
        <v>9.4280904158206339E-4</v>
      </c>
      <c r="E38">
        <v>0</v>
      </c>
      <c r="F38">
        <v>1</v>
      </c>
      <c r="G38">
        <v>1.3387933333333333E-2</v>
      </c>
      <c r="H38">
        <f t="shared" si="4"/>
        <v>1.7923675893777777E-4</v>
      </c>
      <c r="I38">
        <f t="shared" si="5"/>
        <v>4.2626832340152676</v>
      </c>
      <c r="J38">
        <f t="shared" si="8"/>
        <v>5.2515202343524239</v>
      </c>
      <c r="K38">
        <f t="shared" si="9"/>
        <v>3.5988189100711734E-2</v>
      </c>
      <c r="L38">
        <f t="shared" si="6"/>
        <v>-2.2600255767378404E-2</v>
      </c>
      <c r="M38">
        <f t="shared" si="7"/>
        <v>-1.3238483838047158E-2</v>
      </c>
    </row>
    <row r="39" spans="1:13" x14ac:dyDescent="0.35">
      <c r="A39">
        <v>0.2</v>
      </c>
      <c r="B39">
        <v>2E-3</v>
      </c>
      <c r="C39">
        <v>4.0000000000000002E-4</v>
      </c>
      <c r="D39">
        <f t="shared" si="3"/>
        <v>8.9442719099991591E-4</v>
      </c>
      <c r="E39">
        <v>0</v>
      </c>
      <c r="F39">
        <v>1</v>
      </c>
      <c r="G39">
        <v>1.3465333333333336E-2</v>
      </c>
      <c r="H39">
        <f t="shared" si="4"/>
        <v>1.8131520177777784E-4</v>
      </c>
      <c r="I39">
        <f t="shared" si="5"/>
        <v>4.3211281695874062</v>
      </c>
      <c r="J39">
        <f t="shared" si="8"/>
        <v>5.2515202343524239</v>
      </c>
      <c r="K39">
        <f t="shared" si="9"/>
        <v>3.4141393926928762E-2</v>
      </c>
      <c r="L39">
        <f t="shared" si="6"/>
        <v>-2.0676060593595426E-2</v>
      </c>
      <c r="M39">
        <f t="shared" si="7"/>
        <v>-1.2528039282749221E-2</v>
      </c>
    </row>
    <row r="40" spans="1:13" x14ac:dyDescent="0.35">
      <c r="A40">
        <v>0.2</v>
      </c>
      <c r="B40">
        <v>2E-3</v>
      </c>
      <c r="C40">
        <v>3.6363636363636367E-4</v>
      </c>
      <c r="D40">
        <f t="shared" si="3"/>
        <v>8.5280286542244177E-4</v>
      </c>
      <c r="E40">
        <v>0</v>
      </c>
      <c r="F40">
        <v>1</v>
      </c>
      <c r="G40">
        <v>1.34021E-2</v>
      </c>
      <c r="H40">
        <f t="shared" si="4"/>
        <v>1.7961628441000001E-4</v>
      </c>
      <c r="I40">
        <f t="shared" si="5"/>
        <v>4.3640761890894089</v>
      </c>
      <c r="J40">
        <f t="shared" si="8"/>
        <v>5.2515202343524239</v>
      </c>
      <c r="K40">
        <f t="shared" si="9"/>
        <v>3.2552541854023238E-2</v>
      </c>
      <c r="L40">
        <f t="shared" si="6"/>
        <v>-1.9150441854023238E-2</v>
      </c>
      <c r="M40">
        <f t="shared" si="7"/>
        <v>-1.1893613839019454E-2</v>
      </c>
    </row>
    <row r="41" spans="1:13" x14ac:dyDescent="0.35">
      <c r="A41">
        <v>0.2</v>
      </c>
      <c r="B41">
        <v>2E-3</v>
      </c>
      <c r="C41">
        <v>3.3333333333333338E-4</v>
      </c>
      <c r="D41">
        <f t="shared" si="3"/>
        <v>8.1649658092772617E-4</v>
      </c>
      <c r="E41">
        <v>0</v>
      </c>
      <c r="F41">
        <v>1</v>
      </c>
      <c r="G41">
        <v>1.2434833333333334E-2</v>
      </c>
      <c r="H41">
        <f t="shared" si="4"/>
        <v>1.5462508002777781E-4</v>
      </c>
      <c r="I41">
        <f t="shared" si="5"/>
        <v>4.332672140624644</v>
      </c>
      <c r="J41">
        <f t="shared" si="8"/>
        <v>5.2515202343524239</v>
      </c>
      <c r="K41">
        <f t="shared" si="9"/>
        <v>3.1166685997414619E-2</v>
      </c>
      <c r="L41">
        <f t="shared" si="6"/>
        <v>-1.8731852664081283E-2</v>
      </c>
      <c r="M41">
        <f t="shared" si="7"/>
        <v>-1.1425722904155989E-2</v>
      </c>
    </row>
    <row r="42" spans="1:13" x14ac:dyDescent="0.35">
      <c r="A42">
        <v>0.2</v>
      </c>
      <c r="B42">
        <v>2E-3</v>
      </c>
      <c r="C42">
        <v>3.076923076923077E-4</v>
      </c>
      <c r="D42">
        <f t="shared" si="3"/>
        <v>7.8446454055273616E-4</v>
      </c>
      <c r="E42">
        <v>0</v>
      </c>
      <c r="F42">
        <v>1</v>
      </c>
      <c r="G42">
        <v>1.2665100000000002E-2</v>
      </c>
      <c r="H42">
        <f t="shared" si="4"/>
        <v>1.6040475801000004E-4</v>
      </c>
      <c r="I42">
        <f t="shared" si="5"/>
        <v>4.3910419995231784</v>
      </c>
      <c r="J42">
        <f t="shared" si="8"/>
        <v>5.2515202343524239</v>
      </c>
      <c r="K42">
        <f t="shared" si="9"/>
        <v>2.9943983333933177E-2</v>
      </c>
      <c r="L42">
        <f t="shared" si="6"/>
        <v>-1.7278883333933175E-2</v>
      </c>
      <c r="M42">
        <f t="shared" si="7"/>
        <v>-1.0898042891935878E-2</v>
      </c>
    </row>
    <row r="43" spans="1:13" x14ac:dyDescent="0.35">
      <c r="A43">
        <v>0.2</v>
      </c>
      <c r="B43">
        <v>2E-3</v>
      </c>
      <c r="C43">
        <v>2.8571428571428574E-4</v>
      </c>
      <c r="D43">
        <f t="shared" si="3"/>
        <v>7.5592894601845455E-4</v>
      </c>
      <c r="E43">
        <v>0</v>
      </c>
      <c r="F43">
        <v>1</v>
      </c>
      <c r="G43">
        <v>1.3309966666666666E-2</v>
      </c>
      <c r="H43">
        <f t="shared" si="4"/>
        <v>1.7715521266777775E-4</v>
      </c>
      <c r="I43">
        <f t="shared" si="5"/>
        <v>4.4777589344230257</v>
      </c>
      <c r="J43">
        <f t="shared" si="8"/>
        <v>5.2515202343524239</v>
      </c>
      <c r="K43">
        <f t="shared" si="9"/>
        <v>2.8854744339706181E-2</v>
      </c>
      <c r="L43">
        <f t="shared" si="6"/>
        <v>-1.5544777673039516E-2</v>
      </c>
      <c r="M43">
        <f t="shared" si="7"/>
        <v>-1.0298737110016958E-2</v>
      </c>
    </row>
    <row r="44" spans="1:13" x14ac:dyDescent="0.35">
      <c r="A44">
        <v>0.2</v>
      </c>
      <c r="B44">
        <v>2E-3</v>
      </c>
      <c r="C44">
        <v>2.6666666666666668E-4</v>
      </c>
      <c r="D44">
        <f t="shared" si="3"/>
        <v>7.3029674334022148E-4</v>
      </c>
      <c r="E44">
        <v>0</v>
      </c>
      <c r="F44">
        <v>1</v>
      </c>
      <c r="G44">
        <v>1.1332933333333335E-2</v>
      </c>
      <c r="H44">
        <f t="shared" si="4"/>
        <v>1.2843537793777782E-4</v>
      </c>
      <c r="I44">
        <f t="shared" si="5"/>
        <v>4.3514551833528401</v>
      </c>
      <c r="J44">
        <f t="shared" si="8"/>
        <v>5.2515202343524239</v>
      </c>
      <c r="K44">
        <f t="shared" si="9"/>
        <v>2.7876331409443962E-2</v>
      </c>
      <c r="L44">
        <f t="shared" si="6"/>
        <v>-1.6543398076110626E-2</v>
      </c>
      <c r="M44">
        <f t="shared" si="7"/>
        <v>-1.0200377218641551E-2</v>
      </c>
    </row>
    <row r="45" spans="1:13" x14ac:dyDescent="0.35">
      <c r="A45">
        <v>0.2</v>
      </c>
      <c r="B45">
        <v>2E-3</v>
      </c>
      <c r="C45">
        <v>2.5000000000000001E-4</v>
      </c>
      <c r="D45">
        <f t="shared" si="3"/>
        <v>7.0710678118654751E-4</v>
      </c>
      <c r="E45">
        <v>0</v>
      </c>
      <c r="F45">
        <v>1</v>
      </c>
      <c r="G45">
        <v>1.2432800000000001E-2</v>
      </c>
      <c r="H45">
        <f t="shared" si="4"/>
        <v>1.5457451584000002E-4</v>
      </c>
      <c r="I45">
        <f t="shared" si="5"/>
        <v>4.4763496443333377</v>
      </c>
      <c r="J45">
        <f t="shared" si="8"/>
        <v>5.2515202343524239</v>
      </c>
      <c r="K45">
        <f t="shared" si="9"/>
        <v>2.6991141825533801E-2</v>
      </c>
      <c r="L45">
        <f t="shared" si="6"/>
        <v>-1.45583418255338E-2</v>
      </c>
      <c r="M45">
        <f t="shared" si="7"/>
        <v>-9.6375409115892954E-3</v>
      </c>
    </row>
    <row r="46" spans="1:13" x14ac:dyDescent="0.35">
      <c r="A46">
        <v>0.2</v>
      </c>
      <c r="B46">
        <v>2E-3</v>
      </c>
      <c r="C46">
        <v>2.3529411764705883E-4</v>
      </c>
      <c r="D46">
        <f t="shared" si="3"/>
        <v>6.8599434057003538E-4</v>
      </c>
      <c r="E46">
        <v>0</v>
      </c>
      <c r="F46">
        <v>1</v>
      </c>
      <c r="G46">
        <v>1.3689533333333332E-2</v>
      </c>
      <c r="H46">
        <f t="shared" si="4"/>
        <v>1.8740332288444441E-4</v>
      </c>
      <c r="I46">
        <f t="shared" si="5"/>
        <v>4.6029553641994383</v>
      </c>
      <c r="J46">
        <f t="shared" si="8"/>
        <v>5.2515202343524239</v>
      </c>
      <c r="K46">
        <f t="shared" si="9"/>
        <v>2.61852538124006E-2</v>
      </c>
      <c r="L46">
        <f t="shared" si="6"/>
        <v>-1.2495720479067269E-2</v>
      </c>
      <c r="M46">
        <f t="shared" si="7"/>
        <v>-8.8785504087883008E-3</v>
      </c>
    </row>
    <row r="47" spans="1:13" x14ac:dyDescent="0.35">
      <c r="A47">
        <v>0.2</v>
      </c>
      <c r="B47">
        <v>2E-3</v>
      </c>
      <c r="C47">
        <v>2.2222222222222223E-4</v>
      </c>
      <c r="D47">
        <f t="shared" si="3"/>
        <v>6.6666666666666675E-4</v>
      </c>
      <c r="E47">
        <v>0</v>
      </c>
      <c r="F47">
        <v>1</v>
      </c>
      <c r="G47">
        <v>1.4094199999999999E-2</v>
      </c>
      <c r="H47">
        <f t="shared" si="4"/>
        <v>1.9864647363999999E-4</v>
      </c>
      <c r="I47">
        <f t="shared" si="5"/>
        <v>4.6606663857820587</v>
      </c>
      <c r="J47">
        <f t="shared" si="8"/>
        <v>5.2515202343524239</v>
      </c>
      <c r="K47">
        <f t="shared" si="9"/>
        <v>2.544749255573707E-2</v>
      </c>
      <c r="L47">
        <f t="shared" si="6"/>
        <v>-1.135329255573707E-2</v>
      </c>
      <c r="M47">
        <f t="shared" si="7"/>
        <v>-8.3276123125204399E-3</v>
      </c>
    </row>
    <row r="48" spans="1:13" x14ac:dyDescent="0.35">
      <c r="A48">
        <v>0.2</v>
      </c>
      <c r="B48">
        <v>2E-3</v>
      </c>
      <c r="C48">
        <v>2.105263157894737E-4</v>
      </c>
      <c r="D48">
        <f t="shared" si="3"/>
        <v>6.488856845230502E-4</v>
      </c>
      <c r="E48">
        <v>0</v>
      </c>
      <c r="F48">
        <v>1</v>
      </c>
      <c r="G48">
        <v>1.2893733333333336E-2</v>
      </c>
      <c r="H48">
        <f t="shared" si="4"/>
        <v>1.6624835927111118E-4</v>
      </c>
      <c r="I48">
        <f t="shared" si="5"/>
        <v>4.5986780363980602</v>
      </c>
      <c r="J48">
        <f t="shared" si="8"/>
        <v>5.2515202343524239</v>
      </c>
      <c r="K48">
        <f t="shared" si="9"/>
        <v>2.4768770439637006E-2</v>
      </c>
      <c r="L48">
        <f t="shared" si="6"/>
        <v>-1.187503710630367E-2</v>
      </c>
      <c r="M48">
        <f t="shared" si="7"/>
        <v>-8.417573209170779E-3</v>
      </c>
    </row>
    <row r="49" spans="1:13" x14ac:dyDescent="0.35">
      <c r="A49">
        <v>0.2</v>
      </c>
      <c r="B49">
        <v>2E-3</v>
      </c>
      <c r="C49">
        <v>2.0000000000000001E-4</v>
      </c>
      <c r="D49">
        <f t="shared" si="3"/>
        <v>6.3245553203367588E-4</v>
      </c>
      <c r="E49">
        <v>0</v>
      </c>
      <c r="F49">
        <v>1</v>
      </c>
      <c r="G49">
        <v>1.2389233333333333E-2</v>
      </c>
      <c r="H49">
        <f t="shared" si="4"/>
        <v>1.5349310258777775E-4</v>
      </c>
      <c r="I49">
        <f t="shared" si="5"/>
        <v>4.5844110942392273</v>
      </c>
      <c r="J49">
        <f t="shared" si="8"/>
        <v>5.2515202343524239</v>
      </c>
      <c r="K49">
        <f t="shared" si="9"/>
        <v>2.4141611164892537E-2</v>
      </c>
      <c r="L49">
        <f t="shared" si="6"/>
        <v>-1.1752377831559205E-2</v>
      </c>
      <c r="M49">
        <f t="shared" si="7"/>
        <v>-8.2649707956617517E-3</v>
      </c>
    </row>
    <row r="50" spans="1:13" x14ac:dyDescent="0.35">
      <c r="A50">
        <v>0.2</v>
      </c>
      <c r="B50">
        <v>2E-3</v>
      </c>
      <c r="C50">
        <v>1.9047619047619048E-4</v>
      </c>
      <c r="D50">
        <f t="shared" si="3"/>
        <v>6.1721339984836766E-4</v>
      </c>
      <c r="E50">
        <v>0</v>
      </c>
      <c r="F50">
        <v>1</v>
      </c>
      <c r="G50">
        <v>1.0454100000000003E-2</v>
      </c>
      <c r="H50">
        <f t="shared" si="4"/>
        <v>1.0928820681000005E-4</v>
      </c>
      <c r="I50">
        <f t="shared" si="5"/>
        <v>4.4389726064173454</v>
      </c>
      <c r="J50">
        <f t="shared" si="8"/>
        <v>5.2515202343524239</v>
      </c>
      <c r="K50">
        <f t="shared" si="9"/>
        <v>2.3559800096913754E-2</v>
      </c>
      <c r="L50">
        <f t="shared" si="6"/>
        <v>-1.3105700096913751E-2</v>
      </c>
      <c r="M50">
        <f t="shared" si="7"/>
        <v>-8.4944541571961071E-3</v>
      </c>
    </row>
    <row r="51" spans="1:13" x14ac:dyDescent="0.35">
      <c r="A51">
        <v>0.2</v>
      </c>
      <c r="B51">
        <v>2E-3</v>
      </c>
      <c r="C51">
        <v>1.8181818181818183E-4</v>
      </c>
      <c r="D51">
        <f t="shared" si="3"/>
        <v>6.0302268915552728E-4</v>
      </c>
      <c r="E51">
        <v>0</v>
      </c>
      <c r="F51">
        <v>1</v>
      </c>
      <c r="G51">
        <v>1.0213400000000001E-2</v>
      </c>
      <c r="H51">
        <f t="shared" si="4"/>
        <v>1.0431353956000002E-4</v>
      </c>
      <c r="I51">
        <f t="shared" si="5"/>
        <v>4.438938951871461</v>
      </c>
      <c r="J51">
        <f t="shared" si="8"/>
        <v>5.2515202343524239</v>
      </c>
      <c r="K51">
        <f t="shared" si="9"/>
        <v>2.3018123089838742E-2</v>
      </c>
      <c r="L51">
        <f t="shared" si="6"/>
        <v>-1.2804723089838741E-2</v>
      </c>
      <c r="M51">
        <f t="shared" si="7"/>
        <v>-8.2992176704910665E-3</v>
      </c>
    </row>
    <row r="52" spans="1:13" x14ac:dyDescent="0.35">
      <c r="A52">
        <v>0.2</v>
      </c>
      <c r="B52">
        <v>2E-3</v>
      </c>
      <c r="C52">
        <v>1.7391304347826088E-4</v>
      </c>
      <c r="D52">
        <f t="shared" si="3"/>
        <v>5.8976782461958859E-4</v>
      </c>
      <c r="E52">
        <v>0</v>
      </c>
      <c r="F52">
        <v>1</v>
      </c>
      <c r="G52">
        <v>1.3311533333333334E-2</v>
      </c>
      <c r="H52">
        <f t="shared" si="4"/>
        <v>1.7719691968444445E-4</v>
      </c>
      <c r="I52">
        <f t="shared" si="5"/>
        <v>4.7260950769333867</v>
      </c>
      <c r="J52">
        <f t="shared" si="8"/>
        <v>5.2515202343524239</v>
      </c>
      <c r="K52">
        <f t="shared" si="9"/>
        <v>2.2512168489930335E-2</v>
      </c>
      <c r="L52">
        <f t="shared" si="6"/>
        <v>-9.2006351565970014E-3</v>
      </c>
      <c r="M52">
        <f t="shared" si="7"/>
        <v>-6.9942144971554274E-3</v>
      </c>
    </row>
    <row r="53" spans="1:13" x14ac:dyDescent="0.35">
      <c r="A53">
        <v>0.2</v>
      </c>
      <c r="B53">
        <v>2E-3</v>
      </c>
      <c r="C53">
        <v>1.6666666666666669E-4</v>
      </c>
      <c r="D53">
        <f t="shared" si="3"/>
        <v>5.773502691896258E-4</v>
      </c>
      <c r="E53">
        <v>0</v>
      </c>
      <c r="F53">
        <v>1</v>
      </c>
      <c r="G53">
        <v>1.1261799999999997E-2</v>
      </c>
      <c r="H53">
        <f t="shared" si="4"/>
        <v>1.2682813923999993E-4</v>
      </c>
      <c r="I53">
        <f t="shared" si="5"/>
        <v>4.580160524607872</v>
      </c>
      <c r="J53">
        <f t="shared" si="8"/>
        <v>5.2515202343524239</v>
      </c>
      <c r="K53">
        <f t="shared" si="9"/>
        <v>2.203817501588369E-2</v>
      </c>
      <c r="L53">
        <f t="shared" si="6"/>
        <v>-1.0776375015883693E-2</v>
      </c>
      <c r="M53">
        <f t="shared" si="7"/>
        <v>-7.5607187792011915E-3</v>
      </c>
    </row>
    <row r="54" spans="1:13" x14ac:dyDescent="0.35">
      <c r="A54">
        <v>0.35</v>
      </c>
      <c r="B54">
        <v>3.4999999999999996E-3</v>
      </c>
      <c r="C54">
        <v>1.7499999999999998E-3</v>
      </c>
      <c r="D54">
        <f t="shared" si="3"/>
        <v>2.4748737341529162E-3</v>
      </c>
      <c r="E54">
        <v>0</v>
      </c>
      <c r="F54">
        <v>1</v>
      </c>
      <c r="G54">
        <v>0.16277811666666664</v>
      </c>
      <c r="H54">
        <f t="shared" si="4"/>
        <v>2.6496715265546936E-2</v>
      </c>
      <c r="I54">
        <f t="shared" si="5"/>
        <v>5.2360207723073255</v>
      </c>
      <c r="J54">
        <f t="shared" si="8"/>
        <v>5.2515202343524239</v>
      </c>
      <c r="K54">
        <f t="shared" si="9"/>
        <v>0.16532074368139449</v>
      </c>
      <c r="L54">
        <f t="shared" si="6"/>
        <v>-2.5426270147278496E-3</v>
      </c>
      <c r="M54">
        <f t="shared" si="7"/>
        <v>-2.5229732410475881E-3</v>
      </c>
    </row>
    <row r="55" spans="1:13" x14ac:dyDescent="0.35">
      <c r="A55">
        <v>0.35</v>
      </c>
      <c r="B55">
        <v>3.4999999999999996E-3</v>
      </c>
      <c r="C55">
        <v>1.4E-3</v>
      </c>
      <c r="D55">
        <f t="shared" si="3"/>
        <v>2.2135943621178654E-3</v>
      </c>
      <c r="E55">
        <v>0</v>
      </c>
      <c r="F55">
        <v>1</v>
      </c>
      <c r="G55">
        <v>0.14871704166666666</v>
      </c>
      <c r="H55">
        <f t="shared" si="4"/>
        <v>2.2116758482085067E-2</v>
      </c>
      <c r="I55">
        <f t="shared" si="5"/>
        <v>5.2572499731887206</v>
      </c>
      <c r="J55">
        <f t="shared" si="8"/>
        <v>5.2515202343524239</v>
      </c>
      <c r="K55">
        <f t="shared" si="9"/>
        <v>0.14786736838496678</v>
      </c>
      <c r="L55">
        <f t="shared" si="6"/>
        <v>8.4967328169988088E-4</v>
      </c>
      <c r="M55">
        <f t="shared" si="7"/>
        <v>8.5210980925665191E-4</v>
      </c>
    </row>
    <row r="56" spans="1:13" x14ac:dyDescent="0.35">
      <c r="A56">
        <v>0.35</v>
      </c>
      <c r="B56">
        <v>3.4999999999999996E-3</v>
      </c>
      <c r="C56">
        <v>1.1666666666666665E-3</v>
      </c>
      <c r="D56">
        <f t="shared" si="3"/>
        <v>2.0207259421636901E-3</v>
      </c>
      <c r="E56">
        <v>0</v>
      </c>
      <c r="F56">
        <v>1</v>
      </c>
      <c r="G56">
        <v>0.12980374166666667</v>
      </c>
      <c r="H56">
        <f t="shared" si="4"/>
        <v>1.6849011350666736E-2</v>
      </c>
      <c r="I56">
        <f t="shared" si="5"/>
        <v>5.2123889305914712</v>
      </c>
      <c r="J56">
        <f t="shared" si="8"/>
        <v>5.2515202343524239</v>
      </c>
      <c r="K56">
        <f t="shared" si="9"/>
        <v>0.13498382197228759</v>
      </c>
      <c r="L56">
        <f t="shared" si="6"/>
        <v>-5.180080305620921E-3</v>
      </c>
      <c r="M56">
        <f t="shared" si="7"/>
        <v>-5.0793896444665584E-3</v>
      </c>
    </row>
    <row r="57" spans="1:13" x14ac:dyDescent="0.35">
      <c r="A57">
        <v>0.35</v>
      </c>
      <c r="B57">
        <v>3.4999999999999996E-3</v>
      </c>
      <c r="C57">
        <v>1E-3</v>
      </c>
      <c r="D57">
        <f t="shared" si="3"/>
        <v>1.8708286933869706E-3</v>
      </c>
      <c r="E57">
        <v>0</v>
      </c>
      <c r="F57">
        <v>1</v>
      </c>
      <c r="G57">
        <v>0.11921385000000001</v>
      </c>
      <c r="H57">
        <f t="shared" si="4"/>
        <v>1.4211942031822503E-2</v>
      </c>
      <c r="I57">
        <f t="shared" si="5"/>
        <v>5.2043595794077273</v>
      </c>
      <c r="J57">
        <f t="shared" si="8"/>
        <v>5.2515202343524239</v>
      </c>
      <c r="K57">
        <f t="shared" si="9"/>
        <v>0.12497073552606361</v>
      </c>
      <c r="L57">
        <f t="shared" si="6"/>
        <v>-5.7568855260635987E-3</v>
      </c>
      <c r="M57">
        <f t="shared" si="7"/>
        <v>-5.6222032444788158E-3</v>
      </c>
    </row>
    <row r="58" spans="1:13" x14ac:dyDescent="0.35">
      <c r="A58">
        <v>0.35</v>
      </c>
      <c r="B58">
        <v>3.4999999999999996E-3</v>
      </c>
      <c r="C58">
        <v>8.7499999999999991E-4</v>
      </c>
      <c r="D58">
        <f t="shared" si="3"/>
        <v>1.7499999999999998E-3</v>
      </c>
      <c r="E58">
        <v>0</v>
      </c>
      <c r="F58">
        <v>1</v>
      </c>
      <c r="G58">
        <v>0.10704504999999999</v>
      </c>
      <c r="H58">
        <f t="shared" si="4"/>
        <v>1.1458642729502498E-2</v>
      </c>
      <c r="I58">
        <f t="shared" si="5"/>
        <v>5.16345611045511</v>
      </c>
      <c r="J58">
        <f t="shared" si="8"/>
        <v>5.2515202343524239</v>
      </c>
      <c r="K58">
        <f t="shared" si="9"/>
        <v>0.11689941892791712</v>
      </c>
      <c r="L58">
        <f t="shared" si="6"/>
        <v>-9.8543689279171343E-3</v>
      </c>
      <c r="M58">
        <f t="shared" si="7"/>
        <v>-9.4268285457941581E-3</v>
      </c>
    </row>
    <row r="59" spans="1:13" x14ac:dyDescent="0.35">
      <c r="A59">
        <v>0.35</v>
      </c>
      <c r="B59">
        <v>3.4999999999999996E-3</v>
      </c>
      <c r="C59">
        <v>7.7777777777777773E-4</v>
      </c>
      <c r="D59">
        <f t="shared" si="3"/>
        <v>1.6499158227686109E-3</v>
      </c>
      <c r="E59">
        <v>0</v>
      </c>
      <c r="F59">
        <v>1</v>
      </c>
      <c r="G59">
        <v>9.7002383333333317E-2</v>
      </c>
      <c r="H59">
        <f t="shared" si="4"/>
        <v>9.4094623723469419E-3</v>
      </c>
      <c r="I59">
        <f t="shared" si="5"/>
        <v>5.1238334030397166</v>
      </c>
      <c r="J59">
        <f t="shared" si="8"/>
        <v>5.2515202343524239</v>
      </c>
      <c r="K59">
        <f t="shared" si="9"/>
        <v>0.11021382912092967</v>
      </c>
      <c r="L59">
        <f t="shared" si="6"/>
        <v>-1.3211445787596351E-2</v>
      </c>
      <c r="M59">
        <f t="shared" si="7"/>
        <v>-1.2385926957613902E-2</v>
      </c>
    </row>
    <row r="60" spans="1:13" x14ac:dyDescent="0.35">
      <c r="A60">
        <v>0.35</v>
      </c>
      <c r="B60">
        <v>3.4999999999999996E-3</v>
      </c>
      <c r="C60">
        <v>6.9999999999999999E-4</v>
      </c>
      <c r="D60">
        <f t="shared" si="3"/>
        <v>1.5652475842498528E-3</v>
      </c>
      <c r="E60">
        <v>0</v>
      </c>
      <c r="F60">
        <v>1</v>
      </c>
      <c r="G60">
        <v>8.5068375000000002E-2</v>
      </c>
      <c r="H60">
        <f t="shared" si="4"/>
        <v>7.2366284251406251E-3</v>
      </c>
      <c r="I60">
        <f t="shared" si="5"/>
        <v>5.0452334571096404</v>
      </c>
      <c r="J60">
        <f t="shared" si="8"/>
        <v>5.2515202343524239</v>
      </c>
      <c r="K60">
        <f t="shared" si="9"/>
        <v>0.10455801890121932</v>
      </c>
      <c r="L60">
        <f t="shared" si="6"/>
        <v>-1.9489643901219322E-2</v>
      </c>
      <c r="M60">
        <f t="shared" si="7"/>
        <v>-1.7548480924030569E-2</v>
      </c>
    </row>
    <row r="61" spans="1:13" x14ac:dyDescent="0.35">
      <c r="A61">
        <v>0.35</v>
      </c>
      <c r="B61">
        <v>3.4999999999999996E-3</v>
      </c>
      <c r="C61">
        <v>6.363636363636363E-4</v>
      </c>
      <c r="D61">
        <f t="shared" si="3"/>
        <v>1.4924050144892729E-3</v>
      </c>
      <c r="E61">
        <v>0</v>
      </c>
      <c r="F61">
        <v>1</v>
      </c>
      <c r="G61">
        <v>7.1551491666666661E-2</v>
      </c>
      <c r="H61">
        <f t="shared" si="4"/>
        <v>5.1196159597250686E-3</v>
      </c>
      <c r="I61">
        <f t="shared" si="5"/>
        <v>4.9198505557995844</v>
      </c>
      <c r="J61">
        <f t="shared" si="8"/>
        <v>5.2515202343524239</v>
      </c>
      <c r="K61">
        <f t="shared" si="9"/>
        <v>9.9692159427946139E-2</v>
      </c>
      <c r="L61">
        <f t="shared" si="6"/>
        <v>-2.8140667761279478E-2</v>
      </c>
      <c r="M61">
        <f t="shared" si="7"/>
        <v>-2.3731460241059502E-2</v>
      </c>
    </row>
    <row r="62" spans="1:13" x14ac:dyDescent="0.35">
      <c r="A62">
        <v>0.35</v>
      </c>
      <c r="B62">
        <v>3.4999999999999996E-3</v>
      </c>
      <c r="C62">
        <v>5.8333333333333327E-4</v>
      </c>
      <c r="D62">
        <f t="shared" si="3"/>
        <v>1.4288690166235204E-3</v>
      </c>
      <c r="E62">
        <v>0</v>
      </c>
      <c r="F62">
        <v>1</v>
      </c>
      <c r="G62">
        <v>6.3602466666666663E-2</v>
      </c>
      <c r="H62">
        <f t="shared" si="4"/>
        <v>4.0452737660844435E-3</v>
      </c>
      <c r="I62">
        <f t="shared" si="5"/>
        <v>4.8455911442784174</v>
      </c>
      <c r="J62">
        <f t="shared" si="8"/>
        <v>5.2515202343524239</v>
      </c>
      <c r="K62">
        <f t="shared" si="9"/>
        <v>9.544797586708223E-2</v>
      </c>
      <c r="L62">
        <f t="shared" si="6"/>
        <v>-3.1845509200415567E-2</v>
      </c>
      <c r="M62">
        <f t="shared" si="7"/>
        <v>-2.5818091420462326E-2</v>
      </c>
    </row>
    <row r="63" spans="1:13" x14ac:dyDescent="0.35">
      <c r="A63">
        <v>0.35</v>
      </c>
      <c r="B63">
        <v>3.4999999999999996E-3</v>
      </c>
      <c r="C63">
        <v>5.3846153846153844E-4</v>
      </c>
      <c r="D63">
        <f t="shared" si="3"/>
        <v>1.3728129459672882E-3</v>
      </c>
      <c r="E63">
        <v>0</v>
      </c>
      <c r="F63">
        <v>1</v>
      </c>
      <c r="G63">
        <v>5.3537225000000008E-2</v>
      </c>
      <c r="H63">
        <f t="shared" si="4"/>
        <v>2.8662344607006257E-3</v>
      </c>
      <c r="I63">
        <f t="shared" si="5"/>
        <v>4.7133374507958985</v>
      </c>
      <c r="J63">
        <f t="shared" si="8"/>
        <v>5.2515202343524239</v>
      </c>
      <c r="K63">
        <f t="shared" si="9"/>
        <v>9.1703448960170339E-2</v>
      </c>
      <c r="L63">
        <f t="shared" si="6"/>
        <v>-3.8166223960170331E-2</v>
      </c>
      <c r="M63">
        <f t="shared" si="7"/>
        <v>-2.8812812774392002E-2</v>
      </c>
    </row>
    <row r="64" spans="1:13" x14ac:dyDescent="0.35">
      <c r="A64">
        <v>0.35</v>
      </c>
      <c r="B64">
        <v>3.4999999999999996E-3</v>
      </c>
      <c r="C64">
        <v>5.0000000000000001E-4</v>
      </c>
      <c r="D64">
        <f t="shared" si="3"/>
        <v>1.3228756555322952E-3</v>
      </c>
      <c r="E64">
        <v>0</v>
      </c>
      <c r="F64">
        <v>1</v>
      </c>
      <c r="G64">
        <v>5.2863358333333332E-2</v>
      </c>
      <c r="H64">
        <f t="shared" si="4"/>
        <v>2.7945346542784027E-3</v>
      </c>
      <c r="I64">
        <f t="shared" si="5"/>
        <v>4.7377246702908407</v>
      </c>
      <c r="J64">
        <f t="shared" si="8"/>
        <v>5.2515202343524239</v>
      </c>
      <c r="K64">
        <f t="shared" si="9"/>
        <v>8.8367654540350157E-2</v>
      </c>
      <c r="L64">
        <f t="shared" si="6"/>
        <v>-3.5504296207016825E-2</v>
      </c>
      <c r="M64">
        <f t="shared" si="7"/>
        <v>-2.7160959013064596E-2</v>
      </c>
    </row>
    <row r="65" spans="1:13" x14ac:dyDescent="0.35">
      <c r="A65">
        <v>0.35</v>
      </c>
      <c r="B65">
        <v>3.4999999999999996E-3</v>
      </c>
      <c r="C65">
        <v>4.6666666666666666E-4</v>
      </c>
      <c r="D65">
        <f t="shared" si="3"/>
        <v>1.2780193008453875E-3</v>
      </c>
      <c r="E65">
        <v>0</v>
      </c>
      <c r="F65">
        <v>1</v>
      </c>
      <c r="G65">
        <v>4.9200024999999994E-2</v>
      </c>
      <c r="H65">
        <f t="shared" si="4"/>
        <v>2.4206424600006246E-3</v>
      </c>
      <c r="I65">
        <f t="shared" si="5"/>
        <v>4.7004047979026566</v>
      </c>
      <c r="J65">
        <f t="shared" si="8"/>
        <v>5.2515202343524239</v>
      </c>
      <c r="K65">
        <f t="shared" si="9"/>
        <v>8.5371264941422123E-2</v>
      </c>
      <c r="L65">
        <f t="shared" si="6"/>
        <v>-3.6171239941422129E-2</v>
      </c>
      <c r="M65">
        <f t="shared" si="7"/>
        <v>-2.7114893251214457E-2</v>
      </c>
    </row>
    <row r="66" spans="1:13" x14ac:dyDescent="0.35">
      <c r="A66">
        <v>0.35</v>
      </c>
      <c r="B66">
        <v>3.4999999999999996E-3</v>
      </c>
      <c r="C66">
        <v>4.3749999999999995E-4</v>
      </c>
      <c r="D66">
        <f t="shared" si="3"/>
        <v>1.2374368670764581E-3</v>
      </c>
      <c r="E66">
        <v>0</v>
      </c>
      <c r="F66">
        <v>1</v>
      </c>
      <c r="G66">
        <v>4.7374424999999991E-2</v>
      </c>
      <c r="H66">
        <f t="shared" si="4"/>
        <v>2.2443361440806242E-3</v>
      </c>
      <c r="I66">
        <f t="shared" si="5"/>
        <v>4.6948624529689953</v>
      </c>
      <c r="J66">
        <f t="shared" ref="J66:J97" si="10">E66*$P$2+F66*$P$3</f>
        <v>5.2515202343524239</v>
      </c>
      <c r="K66">
        <f t="shared" ref="K66:K97" si="11">EXP(E66*$P$2+F66*$P$3)*A66*D66</f>
        <v>8.2660371840697244E-2</v>
      </c>
      <c r="L66">
        <f t="shared" si="6"/>
        <v>-3.5285946840697253E-2</v>
      </c>
      <c r="M66">
        <f t="shared" si="7"/>
        <v>-2.6371342314815627E-2</v>
      </c>
    </row>
    <row r="67" spans="1:13" x14ac:dyDescent="0.35">
      <c r="A67">
        <v>0.35</v>
      </c>
      <c r="B67">
        <v>3.4999999999999996E-3</v>
      </c>
      <c r="C67">
        <v>4.1176470588235291E-4</v>
      </c>
      <c r="D67">
        <f t="shared" ref="D67:D130" si="12">SQRT(B67*C67)</f>
        <v>1.2004900959975617E-3</v>
      </c>
      <c r="E67">
        <v>0</v>
      </c>
      <c r="F67">
        <v>1</v>
      </c>
      <c r="G67">
        <v>4.8692525E-2</v>
      </c>
      <c r="H67">
        <f t="shared" ref="H67:H130" si="13">G67^2</f>
        <v>2.370961990875625E-3</v>
      </c>
      <c r="I67">
        <f t="shared" ref="I67:I130" si="14">LN(G67)-LN(A67)-LN(D67)</f>
        <v>4.7526177652993233</v>
      </c>
      <c r="J67">
        <f t="shared" si="10"/>
        <v>5.2515202343524239</v>
      </c>
      <c r="K67">
        <f t="shared" si="11"/>
        <v>8.0192339800476811E-2</v>
      </c>
      <c r="L67">
        <f t="shared" ref="L67:L130" si="15">G67-K67</f>
        <v>-3.1499814800476811E-2</v>
      </c>
      <c r="M67">
        <f t="shared" ref="M67:M130" si="16">SQRT(H67)*(I67-J67)</f>
        <v>-2.4292820946929826E-2</v>
      </c>
    </row>
    <row r="68" spans="1:13" x14ac:dyDescent="0.35">
      <c r="A68">
        <v>0.35</v>
      </c>
      <c r="B68">
        <v>3.4999999999999996E-3</v>
      </c>
      <c r="C68">
        <v>3.8888888888888887E-4</v>
      </c>
      <c r="D68">
        <f t="shared" si="12"/>
        <v>1.1666666666666665E-3</v>
      </c>
      <c r="E68">
        <v>0</v>
      </c>
      <c r="F68">
        <v>1</v>
      </c>
      <c r="G68">
        <v>4.8950358333333312E-2</v>
      </c>
      <c r="H68">
        <f t="shared" si="13"/>
        <v>2.396137580961734E-3</v>
      </c>
      <c r="I68">
        <f t="shared" si="14"/>
        <v>4.7864781340161056</v>
      </c>
      <c r="J68">
        <f t="shared" si="10"/>
        <v>5.2515202343524239</v>
      </c>
      <c r="K68">
        <f t="shared" si="11"/>
        <v>7.7932945951944749E-2</v>
      </c>
      <c r="L68">
        <f t="shared" si="15"/>
        <v>-2.8982587618611437E-2</v>
      </c>
      <c r="M68">
        <f t="shared" si="16"/>
        <v>-2.2763977451548727E-2</v>
      </c>
    </row>
    <row r="69" spans="1:13" x14ac:dyDescent="0.35">
      <c r="A69">
        <v>0.35</v>
      </c>
      <c r="B69">
        <v>3.4999999999999996E-3</v>
      </c>
      <c r="C69">
        <v>3.6842105263157891E-4</v>
      </c>
      <c r="D69">
        <f t="shared" si="12"/>
        <v>1.1355499479153376E-3</v>
      </c>
      <c r="E69">
        <v>0</v>
      </c>
      <c r="F69">
        <v>1</v>
      </c>
      <c r="G69">
        <v>4.0419108333333328E-2</v>
      </c>
      <c r="H69">
        <f t="shared" si="13"/>
        <v>1.6337043184617356E-3</v>
      </c>
      <c r="I69">
        <f t="shared" si="14"/>
        <v>4.622007707002421</v>
      </c>
      <c r="J69">
        <f t="shared" si="10"/>
        <v>5.2515202343524239</v>
      </c>
      <c r="K69">
        <f t="shared" si="11"/>
        <v>7.58543594713883E-2</v>
      </c>
      <c r="L69">
        <f t="shared" si="15"/>
        <v>-3.5435251138054971E-2</v>
      </c>
      <c r="M69">
        <f t="shared" si="16"/>
        <v>-2.5444335040150225E-2</v>
      </c>
    </row>
    <row r="70" spans="1:13" x14ac:dyDescent="0.35">
      <c r="A70">
        <v>0.35</v>
      </c>
      <c r="B70">
        <v>3.4999999999999996E-3</v>
      </c>
      <c r="C70">
        <v>3.5E-4</v>
      </c>
      <c r="D70">
        <f t="shared" si="12"/>
        <v>1.1067971810589327E-3</v>
      </c>
      <c r="E70">
        <v>0</v>
      </c>
      <c r="F70">
        <v>1</v>
      </c>
      <c r="G70">
        <v>3.4878141666666661E-2</v>
      </c>
      <c r="H70">
        <f t="shared" si="13"/>
        <v>1.216484766120069E-3</v>
      </c>
      <c r="I70">
        <f t="shared" si="14"/>
        <v>4.5002120222165942</v>
      </c>
      <c r="J70">
        <f t="shared" si="10"/>
        <v>5.2515202343524239</v>
      </c>
      <c r="K70">
        <f t="shared" si="11"/>
        <v>7.393368419248339E-2</v>
      </c>
      <c r="L70">
        <f t="shared" si="15"/>
        <v>-3.9055542525816729E-2</v>
      </c>
      <c r="M70">
        <f t="shared" si="16"/>
        <v>-2.6204234258203514E-2</v>
      </c>
    </row>
    <row r="71" spans="1:13" x14ac:dyDescent="0.35">
      <c r="A71">
        <v>0.35</v>
      </c>
      <c r="B71">
        <v>3.4999999999999996E-3</v>
      </c>
      <c r="C71">
        <v>3.3333333333333332E-4</v>
      </c>
      <c r="D71">
        <f t="shared" si="12"/>
        <v>1.0801234497346433E-3</v>
      </c>
      <c r="E71">
        <v>0</v>
      </c>
      <c r="F71">
        <v>1</v>
      </c>
      <c r="G71">
        <v>4.3876466666666662E-2</v>
      </c>
      <c r="H71">
        <f t="shared" si="13"/>
        <v>1.9251443271511106E-3</v>
      </c>
      <c r="I71">
        <f t="shared" si="14"/>
        <v>4.7541248941124605</v>
      </c>
      <c r="J71">
        <f t="shared" si="10"/>
        <v>5.2515202343524239</v>
      </c>
      <c r="K71">
        <f t="shared" si="11"/>
        <v>7.2151887796798347E-2</v>
      </c>
      <c r="L71">
        <f t="shared" si="15"/>
        <v>-2.8275421130131685E-2</v>
      </c>
      <c r="M71">
        <f t="shared" si="16"/>
        <v>-2.1823950066194076E-2</v>
      </c>
    </row>
    <row r="72" spans="1:13" x14ac:dyDescent="0.35">
      <c r="A72">
        <v>0.35</v>
      </c>
      <c r="B72">
        <v>3.4999999999999996E-3</v>
      </c>
      <c r="C72">
        <v>3.1818181818181815E-4</v>
      </c>
      <c r="D72">
        <f t="shared" si="12"/>
        <v>1.0552897060221726E-3</v>
      </c>
      <c r="E72">
        <v>0</v>
      </c>
      <c r="F72">
        <v>1</v>
      </c>
      <c r="G72">
        <v>3.763958333333333E-2</v>
      </c>
      <c r="H72">
        <f t="shared" si="13"/>
        <v>1.4167382335069443E-3</v>
      </c>
      <c r="I72">
        <f t="shared" si="14"/>
        <v>4.6240630372744853</v>
      </c>
      <c r="J72">
        <f t="shared" si="10"/>
        <v>5.2515202343524239</v>
      </c>
      <c r="K72">
        <f t="shared" si="11"/>
        <v>7.0493001962631127E-2</v>
      </c>
      <c r="L72">
        <f t="shared" si="15"/>
        <v>-3.2853418629297797E-2</v>
      </c>
      <c r="M72">
        <f t="shared" si="16"/>
        <v>-2.3617227457514822E-2</v>
      </c>
    </row>
    <row r="73" spans="1:13" x14ac:dyDescent="0.35">
      <c r="A73">
        <v>0.35</v>
      </c>
      <c r="B73">
        <v>3.4999999999999996E-3</v>
      </c>
      <c r="C73">
        <v>3.043478260869565E-4</v>
      </c>
      <c r="D73">
        <f t="shared" si="12"/>
        <v>1.0320936930842798E-3</v>
      </c>
      <c r="E73">
        <v>0</v>
      </c>
      <c r="F73">
        <v>1</v>
      </c>
      <c r="G73">
        <v>4.1706349999999996E-2</v>
      </c>
      <c r="H73">
        <f t="shared" si="13"/>
        <v>1.7394196303224998E-3</v>
      </c>
      <c r="I73">
        <f t="shared" si="14"/>
        <v>4.7488860690769812</v>
      </c>
      <c r="J73">
        <f t="shared" si="10"/>
        <v>5.2515202343524239</v>
      </c>
      <c r="K73">
        <f t="shared" si="11"/>
        <v>6.8943516000411639E-2</v>
      </c>
      <c r="L73">
        <f t="shared" si="15"/>
        <v>-2.7237166000411643E-2</v>
      </c>
      <c r="M73">
        <f t="shared" si="16"/>
        <v>-2.0963036418935457E-2</v>
      </c>
    </row>
    <row r="74" spans="1:13" x14ac:dyDescent="0.35">
      <c r="A74">
        <v>0.35</v>
      </c>
      <c r="B74">
        <v>3.4999999999999996E-3</v>
      </c>
      <c r="C74">
        <v>2.9166666666666664E-4</v>
      </c>
      <c r="D74">
        <f t="shared" si="12"/>
        <v>1.010362971081845E-3</v>
      </c>
      <c r="E74">
        <v>0</v>
      </c>
      <c r="F74">
        <v>1</v>
      </c>
      <c r="G74">
        <v>4.0796699999999991E-2</v>
      </c>
      <c r="H74">
        <f t="shared" si="13"/>
        <v>1.6643707308899992E-3</v>
      </c>
      <c r="I74">
        <f t="shared" si="14"/>
        <v>4.7481136766833316</v>
      </c>
      <c r="J74">
        <f t="shared" si="10"/>
        <v>5.2515202343524239</v>
      </c>
      <c r="K74">
        <f t="shared" si="11"/>
        <v>6.7491910986143794E-2</v>
      </c>
      <c r="L74">
        <f t="shared" si="15"/>
        <v>-2.6695210986143803E-2</v>
      </c>
      <c r="M74">
        <f t="shared" si="16"/>
        <v>-2.0537326311258652E-2</v>
      </c>
    </row>
    <row r="75" spans="1:13" x14ac:dyDescent="0.35">
      <c r="A75">
        <v>0.5</v>
      </c>
      <c r="B75">
        <v>5.0000000000000001E-3</v>
      </c>
      <c r="C75">
        <v>2.5000000000000001E-3</v>
      </c>
      <c r="D75">
        <f t="shared" si="12"/>
        <v>3.5355339059327377E-3</v>
      </c>
      <c r="E75">
        <v>0</v>
      </c>
      <c r="F75">
        <v>1</v>
      </c>
      <c r="G75">
        <v>0.32402250000000005</v>
      </c>
      <c r="H75">
        <f t="shared" si="13"/>
        <v>0.10499058050625003</v>
      </c>
      <c r="I75">
        <f t="shared" si="14"/>
        <v>5.2110958162314374</v>
      </c>
      <c r="J75">
        <f t="shared" si="10"/>
        <v>5.2515202343524239</v>
      </c>
      <c r="K75">
        <f t="shared" si="11"/>
        <v>0.33738927281917253</v>
      </c>
      <c r="L75">
        <f t="shared" si="15"/>
        <v>-1.3366772819172479E-2</v>
      </c>
      <c r="M75">
        <f t="shared" si="16"/>
        <v>-1.3098421020607355E-2</v>
      </c>
    </row>
    <row r="76" spans="1:13" x14ac:dyDescent="0.35">
      <c r="A76">
        <v>0.5</v>
      </c>
      <c r="B76">
        <v>5.0000000000000001E-3</v>
      </c>
      <c r="C76">
        <v>2E-3</v>
      </c>
      <c r="D76">
        <f t="shared" si="12"/>
        <v>3.1622776601683794E-3</v>
      </c>
      <c r="E76">
        <v>0</v>
      </c>
      <c r="F76">
        <v>1</v>
      </c>
      <c r="G76">
        <v>0.31162566666666663</v>
      </c>
      <c r="H76">
        <f t="shared" si="13"/>
        <v>9.7110556125444419E-2</v>
      </c>
      <c r="I76">
        <f t="shared" si="14"/>
        <v>5.2836573152277948</v>
      </c>
      <c r="J76">
        <f t="shared" si="10"/>
        <v>5.2515202343524239</v>
      </c>
      <c r="K76">
        <f t="shared" si="11"/>
        <v>0.30177013956115672</v>
      </c>
      <c r="L76">
        <f t="shared" si="15"/>
        <v>9.8555271055099092E-3</v>
      </c>
      <c r="M76">
        <f t="shared" si="16"/>
        <v>1.0014739252508047E-2</v>
      </c>
    </row>
    <row r="77" spans="1:13" x14ac:dyDescent="0.35">
      <c r="A77">
        <v>0.5</v>
      </c>
      <c r="B77">
        <v>5.0000000000000001E-3</v>
      </c>
      <c r="C77">
        <v>1.6666666666666668E-3</v>
      </c>
      <c r="D77">
        <f t="shared" si="12"/>
        <v>2.886751345948129E-3</v>
      </c>
      <c r="E77">
        <v>0</v>
      </c>
      <c r="F77">
        <v>1</v>
      </c>
      <c r="G77">
        <v>0.29153816666666665</v>
      </c>
      <c r="H77">
        <f t="shared" si="13"/>
        <v>8.4994502623361098E-2</v>
      </c>
      <c r="I77">
        <f t="shared" si="14"/>
        <v>5.3081863416407264</v>
      </c>
      <c r="J77">
        <f t="shared" si="10"/>
        <v>5.2515202343524239</v>
      </c>
      <c r="K77">
        <f t="shared" si="11"/>
        <v>0.27547718769854612</v>
      </c>
      <c r="L77">
        <f t="shared" si="15"/>
        <v>1.6060978968120532E-2</v>
      </c>
      <c r="M77">
        <f t="shared" si="16"/>
        <v>1.6520333030968368E-2</v>
      </c>
    </row>
    <row r="78" spans="1:13" x14ac:dyDescent="0.35">
      <c r="A78">
        <v>0.5</v>
      </c>
      <c r="B78">
        <v>5.0000000000000001E-3</v>
      </c>
      <c r="C78">
        <v>1.4285714285714286E-3</v>
      </c>
      <c r="D78">
        <f t="shared" si="12"/>
        <v>2.672612419124244E-3</v>
      </c>
      <c r="E78">
        <v>0</v>
      </c>
      <c r="F78">
        <v>1</v>
      </c>
      <c r="G78">
        <v>0.24733174999999999</v>
      </c>
      <c r="H78">
        <f t="shared" si="13"/>
        <v>6.1172994558062493E-2</v>
      </c>
      <c r="I78">
        <f t="shared" si="14"/>
        <v>5.2208213052350585</v>
      </c>
      <c r="J78">
        <f t="shared" si="10"/>
        <v>5.2515202343524239</v>
      </c>
      <c r="K78">
        <f t="shared" si="11"/>
        <v>0.25504231740012989</v>
      </c>
      <c r="L78">
        <f t="shared" si="15"/>
        <v>-7.7105674001299029E-3</v>
      </c>
      <c r="M78">
        <f t="shared" si="16"/>
        <v>-7.592819861723935E-3</v>
      </c>
    </row>
    <row r="79" spans="1:13" x14ac:dyDescent="0.35">
      <c r="A79">
        <v>0.5</v>
      </c>
      <c r="B79">
        <v>5.0000000000000001E-3</v>
      </c>
      <c r="C79">
        <v>1.25E-3</v>
      </c>
      <c r="D79">
        <f t="shared" si="12"/>
        <v>2.5000000000000001E-3</v>
      </c>
      <c r="E79">
        <v>0</v>
      </c>
      <c r="F79">
        <v>1</v>
      </c>
      <c r="G79">
        <v>0.22774416666666666</v>
      </c>
      <c r="H79">
        <f t="shared" si="13"/>
        <v>5.1867405450694445E-2</v>
      </c>
      <c r="I79">
        <f t="shared" si="14"/>
        <v>5.2050793716182229</v>
      </c>
      <c r="J79">
        <f t="shared" si="10"/>
        <v>5.2515202343524239</v>
      </c>
      <c r="K79">
        <f t="shared" si="11"/>
        <v>0.23857024271003499</v>
      </c>
      <c r="L79">
        <f t="shared" si="15"/>
        <v>-1.0826076043368327E-2</v>
      </c>
      <c r="M79">
        <f t="shared" si="16"/>
        <v>-1.0576635582681662E-2</v>
      </c>
    </row>
    <row r="80" spans="1:13" x14ac:dyDescent="0.35">
      <c r="A80">
        <v>0.5</v>
      </c>
      <c r="B80">
        <v>5.0000000000000001E-3</v>
      </c>
      <c r="C80">
        <v>1.1111111111111111E-3</v>
      </c>
      <c r="D80">
        <f t="shared" si="12"/>
        <v>2.3570226039551583E-3</v>
      </c>
      <c r="E80">
        <v>0</v>
      </c>
      <c r="F80">
        <v>1</v>
      </c>
      <c r="G80">
        <v>0.2144465833333333</v>
      </c>
      <c r="H80">
        <f t="shared" si="13"/>
        <v>4.5987337103340263E-2</v>
      </c>
      <c r="I80">
        <f t="shared" si="14"/>
        <v>5.2038086451202172</v>
      </c>
      <c r="J80">
        <f t="shared" si="10"/>
        <v>5.2515202343524239</v>
      </c>
      <c r="K80">
        <f t="shared" si="11"/>
        <v>0.22492618187944832</v>
      </c>
      <c r="L80">
        <f t="shared" si="15"/>
        <v>-1.0479598546115021E-2</v>
      </c>
      <c r="M80">
        <f t="shared" si="16"/>
        <v>-1.0231587296250169E-2</v>
      </c>
    </row>
    <row r="81" spans="1:13" x14ac:dyDescent="0.35">
      <c r="A81">
        <v>0.5</v>
      </c>
      <c r="B81">
        <v>5.0000000000000001E-3</v>
      </c>
      <c r="C81">
        <v>1E-3</v>
      </c>
      <c r="D81">
        <f t="shared" si="12"/>
        <v>2.2360679774997899E-3</v>
      </c>
      <c r="E81">
        <v>0</v>
      </c>
      <c r="F81">
        <v>1</v>
      </c>
      <c r="G81">
        <v>0.20605483333333333</v>
      </c>
      <c r="H81">
        <f t="shared" si="13"/>
        <v>4.2458594340027772E-2</v>
      </c>
      <c r="I81">
        <f t="shared" si="14"/>
        <v>5.2165705389423112</v>
      </c>
      <c r="J81">
        <f t="shared" si="10"/>
        <v>5.2515202343524239</v>
      </c>
      <c r="K81">
        <f t="shared" si="11"/>
        <v>0.21338371204330478</v>
      </c>
      <c r="L81">
        <f t="shared" si="15"/>
        <v>-7.3288787099714536E-3</v>
      </c>
      <c r="M81">
        <f t="shared" si="16"/>
        <v>-7.2015536627815417E-3</v>
      </c>
    </row>
    <row r="82" spans="1:13" x14ac:dyDescent="0.35">
      <c r="A82">
        <v>0.5</v>
      </c>
      <c r="B82">
        <v>5.0000000000000001E-3</v>
      </c>
      <c r="C82">
        <v>9.0909090909090909E-4</v>
      </c>
      <c r="D82">
        <f t="shared" si="12"/>
        <v>2.1320071635561044E-3</v>
      </c>
      <c r="E82">
        <v>0</v>
      </c>
      <c r="F82">
        <v>1</v>
      </c>
      <c r="G82">
        <v>0.20105258333333328</v>
      </c>
      <c r="H82">
        <f t="shared" si="13"/>
        <v>4.0422141265006928E-2</v>
      </c>
      <c r="I82">
        <f t="shared" si="14"/>
        <v>5.2396497967141125</v>
      </c>
      <c r="J82">
        <f t="shared" si="10"/>
        <v>5.2515202343524239</v>
      </c>
      <c r="K82">
        <f t="shared" si="11"/>
        <v>0.20345338658764525</v>
      </c>
      <c r="L82">
        <f t="shared" si="15"/>
        <v>-2.4008032543119673E-3</v>
      </c>
      <c r="M82">
        <f t="shared" si="16"/>
        <v>-2.3865821524797419E-3</v>
      </c>
    </row>
    <row r="83" spans="1:13" x14ac:dyDescent="0.35">
      <c r="A83">
        <v>0.5</v>
      </c>
      <c r="B83">
        <v>5.0000000000000001E-3</v>
      </c>
      <c r="C83">
        <v>8.3333333333333339E-4</v>
      </c>
      <c r="D83">
        <f t="shared" si="12"/>
        <v>2.0412414523193153E-3</v>
      </c>
      <c r="E83">
        <v>0</v>
      </c>
      <c r="F83">
        <v>1</v>
      </c>
      <c r="G83">
        <v>0.19228908333333336</v>
      </c>
      <c r="H83">
        <f t="shared" si="13"/>
        <v>3.697509156917362E-2</v>
      </c>
      <c r="I83">
        <f t="shared" si="14"/>
        <v>5.2385888847857656</v>
      </c>
      <c r="J83">
        <f t="shared" si="10"/>
        <v>5.2515202343524239</v>
      </c>
      <c r="K83">
        <f t="shared" si="11"/>
        <v>0.19479178748384135</v>
      </c>
      <c r="L83">
        <f t="shared" si="15"/>
        <v>-2.5027041505079894E-3</v>
      </c>
      <c r="M83">
        <f t="shared" si="16"/>
        <v>-2.4865573544356244E-3</v>
      </c>
    </row>
    <row r="84" spans="1:13" x14ac:dyDescent="0.35">
      <c r="A84">
        <v>0.5</v>
      </c>
      <c r="B84">
        <v>5.0000000000000001E-3</v>
      </c>
      <c r="C84">
        <v>7.6923076923076923E-4</v>
      </c>
      <c r="D84">
        <f t="shared" si="12"/>
        <v>1.9611613513818402E-3</v>
      </c>
      <c r="E84">
        <v>0</v>
      </c>
      <c r="F84">
        <v>1</v>
      </c>
      <c r="G84">
        <v>0.16757858333333331</v>
      </c>
      <c r="H84">
        <f t="shared" si="13"/>
        <v>2.8082581592006935E-2</v>
      </c>
      <c r="I84">
        <f t="shared" si="14"/>
        <v>5.1410627520521812</v>
      </c>
      <c r="J84">
        <f t="shared" si="10"/>
        <v>5.2515202343524239</v>
      </c>
      <c r="K84">
        <f t="shared" si="11"/>
        <v>0.18714989583708233</v>
      </c>
      <c r="L84">
        <f t="shared" si="15"/>
        <v>-1.9571312503749022E-2</v>
      </c>
      <c r="M84">
        <f t="shared" si="16"/>
        <v>-1.8510308402441403E-2</v>
      </c>
    </row>
    <row r="85" spans="1:13" x14ac:dyDescent="0.35">
      <c r="A85">
        <v>0.5</v>
      </c>
      <c r="B85">
        <v>5.0000000000000001E-3</v>
      </c>
      <c r="C85">
        <v>7.1428571428571429E-4</v>
      </c>
      <c r="D85">
        <f t="shared" si="12"/>
        <v>1.8898223650461361E-3</v>
      </c>
      <c r="E85">
        <v>0</v>
      </c>
      <c r="F85">
        <v>1</v>
      </c>
      <c r="G85">
        <v>0.16531874999999999</v>
      </c>
      <c r="H85">
        <f t="shared" si="13"/>
        <v>2.7330289101562495E-2</v>
      </c>
      <c r="I85">
        <f t="shared" si="14"/>
        <v>5.1645397711748107</v>
      </c>
      <c r="J85">
        <f t="shared" si="10"/>
        <v>5.2515202343524239</v>
      </c>
      <c r="K85">
        <f t="shared" si="11"/>
        <v>0.18034215212316362</v>
      </c>
      <c r="L85">
        <f t="shared" si="15"/>
        <v>-1.5023402123163637E-2</v>
      </c>
      <c r="M85">
        <f t="shared" si="16"/>
        <v>-1.4379501446944042E-2</v>
      </c>
    </row>
    <row r="86" spans="1:13" x14ac:dyDescent="0.35">
      <c r="A86">
        <v>0.5</v>
      </c>
      <c r="B86">
        <v>5.0000000000000001E-3</v>
      </c>
      <c r="C86">
        <v>6.6666666666666664E-4</v>
      </c>
      <c r="D86">
        <f t="shared" si="12"/>
        <v>1.8257418583505537E-3</v>
      </c>
      <c r="E86">
        <v>0</v>
      </c>
      <c r="F86">
        <v>1</v>
      </c>
      <c r="G86">
        <v>0.16228650000000003</v>
      </c>
      <c r="H86">
        <f t="shared" si="13"/>
        <v>2.6336908082250008E-2</v>
      </c>
      <c r="I86">
        <f t="shared" si="14"/>
        <v>5.1805240701603363</v>
      </c>
      <c r="J86">
        <f t="shared" si="10"/>
        <v>5.2515202343524239</v>
      </c>
      <c r="K86">
        <f t="shared" si="11"/>
        <v>0.17422707130902476</v>
      </c>
      <c r="L86">
        <f t="shared" si="15"/>
        <v>-1.1940571309024733E-2</v>
      </c>
      <c r="M86">
        <f t="shared" si="16"/>
        <v>-1.1521719000159216E-2</v>
      </c>
    </row>
    <row r="87" spans="1:13" x14ac:dyDescent="0.35">
      <c r="A87">
        <v>0.5</v>
      </c>
      <c r="B87">
        <v>5.0000000000000001E-3</v>
      </c>
      <c r="C87">
        <v>6.2500000000000001E-4</v>
      </c>
      <c r="D87">
        <f t="shared" si="12"/>
        <v>1.7677669529663688E-3</v>
      </c>
      <c r="E87">
        <v>0</v>
      </c>
      <c r="F87">
        <v>1</v>
      </c>
      <c r="G87">
        <v>0.16711499999999999</v>
      </c>
      <c r="H87">
        <f t="shared" si="13"/>
        <v>2.7927423224999994E-2</v>
      </c>
      <c r="I87">
        <f t="shared" si="14"/>
        <v>5.2421122371451521</v>
      </c>
      <c r="J87">
        <f t="shared" si="10"/>
        <v>5.2515202343524239</v>
      </c>
      <c r="K87">
        <f t="shared" si="11"/>
        <v>0.16869463640958626</v>
      </c>
      <c r="L87">
        <f t="shared" si="15"/>
        <v>-1.5796364095862769E-3</v>
      </c>
      <c r="M87">
        <f t="shared" si="16"/>
        <v>-1.5722174532932288E-3</v>
      </c>
    </row>
    <row r="88" spans="1:13" x14ac:dyDescent="0.35">
      <c r="A88">
        <v>0.5</v>
      </c>
      <c r="B88">
        <v>5.0000000000000001E-3</v>
      </c>
      <c r="C88">
        <v>5.8823529411764701E-4</v>
      </c>
      <c r="D88">
        <f t="shared" si="12"/>
        <v>1.7149858514250882E-3</v>
      </c>
      <c r="E88">
        <v>0</v>
      </c>
      <c r="F88">
        <v>1</v>
      </c>
      <c r="G88">
        <v>0.17011324999999999</v>
      </c>
      <c r="H88">
        <f t="shared" si="13"/>
        <v>2.8938517825562497E-2</v>
      </c>
      <c r="I88">
        <f t="shared" si="14"/>
        <v>5.2902067415977836</v>
      </c>
      <c r="J88">
        <f t="shared" si="10"/>
        <v>5.2515202343524239</v>
      </c>
      <c r="K88">
        <f t="shared" si="11"/>
        <v>0.16365783632750372</v>
      </c>
      <c r="L88">
        <f t="shared" si="15"/>
        <v>6.4554136724962741E-3</v>
      </c>
      <c r="M88">
        <f t="shared" si="16"/>
        <v>6.5810874786566883E-3</v>
      </c>
    </row>
    <row r="89" spans="1:13" x14ac:dyDescent="0.35">
      <c r="A89">
        <v>0.5</v>
      </c>
      <c r="B89">
        <v>5.0000000000000001E-3</v>
      </c>
      <c r="C89">
        <v>5.5555555555555556E-4</v>
      </c>
      <c r="D89">
        <f t="shared" si="12"/>
        <v>1.6666666666666668E-3</v>
      </c>
      <c r="E89">
        <v>0</v>
      </c>
      <c r="F89">
        <v>1</v>
      </c>
      <c r="G89">
        <v>0.16016650000000002</v>
      </c>
      <c r="H89">
        <f t="shared" si="13"/>
        <v>2.5653307722250007E-2</v>
      </c>
      <c r="I89">
        <f t="shared" si="14"/>
        <v>5.2585354559529245</v>
      </c>
      <c r="J89">
        <f t="shared" si="10"/>
        <v>5.2515202343524239</v>
      </c>
      <c r="K89">
        <f t="shared" si="11"/>
        <v>0.15904682847335669</v>
      </c>
      <c r="L89">
        <f t="shared" si="15"/>
        <v>1.1196715266433288E-3</v>
      </c>
      <c r="M89">
        <f t="shared" si="16"/>
        <v>1.1236034904765809E-3</v>
      </c>
    </row>
    <row r="90" spans="1:13" x14ac:dyDescent="0.35">
      <c r="A90">
        <v>0.5</v>
      </c>
      <c r="B90">
        <v>5.0000000000000001E-3</v>
      </c>
      <c r="C90">
        <v>5.263157894736842E-4</v>
      </c>
      <c r="D90">
        <f t="shared" si="12"/>
        <v>1.6222142113076253E-3</v>
      </c>
      <c r="E90">
        <v>0</v>
      </c>
      <c r="F90">
        <v>1</v>
      </c>
      <c r="G90">
        <v>0.16646508333333329</v>
      </c>
      <c r="H90">
        <f t="shared" si="13"/>
        <v>2.7710623969173596E-2</v>
      </c>
      <c r="I90">
        <f t="shared" si="14"/>
        <v>5.3241407451477256</v>
      </c>
      <c r="J90">
        <f t="shared" si="10"/>
        <v>5.2515202343524239</v>
      </c>
      <c r="K90">
        <f t="shared" si="11"/>
        <v>0.15480481524773126</v>
      </c>
      <c r="L90">
        <f t="shared" si="15"/>
        <v>1.1660268085602027E-2</v>
      </c>
      <c r="M90">
        <f t="shared" si="16"/>
        <v>1.2088779381249134E-2</v>
      </c>
    </row>
    <row r="91" spans="1:13" x14ac:dyDescent="0.35">
      <c r="A91">
        <v>0.5</v>
      </c>
      <c r="B91">
        <v>5.0000000000000001E-3</v>
      </c>
      <c r="C91">
        <v>5.0000000000000001E-4</v>
      </c>
      <c r="D91">
        <f t="shared" si="12"/>
        <v>1.5811388300841897E-3</v>
      </c>
      <c r="E91">
        <v>0</v>
      </c>
      <c r="F91">
        <v>1</v>
      </c>
      <c r="G91">
        <v>0.15991866666666665</v>
      </c>
      <c r="H91">
        <f t="shared" si="13"/>
        <v>2.5573979948444441E-2</v>
      </c>
      <c r="I91">
        <f t="shared" si="14"/>
        <v>5.309667167278171</v>
      </c>
      <c r="J91">
        <f t="shared" si="10"/>
        <v>5.2515202343524239</v>
      </c>
      <c r="K91">
        <f t="shared" si="11"/>
        <v>0.15088506978057836</v>
      </c>
      <c r="L91">
        <f t="shared" si="15"/>
        <v>9.0335968860882909E-3</v>
      </c>
      <c r="M91">
        <f t="shared" si="16"/>
        <v>9.2987799842415789E-3</v>
      </c>
    </row>
    <row r="92" spans="1:13" x14ac:dyDescent="0.35">
      <c r="A92">
        <v>0.5</v>
      </c>
      <c r="B92">
        <v>5.0000000000000001E-3</v>
      </c>
      <c r="C92">
        <v>4.7619047619047619E-4</v>
      </c>
      <c r="D92">
        <f t="shared" si="12"/>
        <v>1.5430334996209192E-3</v>
      </c>
      <c r="E92">
        <v>0</v>
      </c>
      <c r="F92">
        <v>1</v>
      </c>
      <c r="G92">
        <v>0.15821099999999999</v>
      </c>
      <c r="H92">
        <f t="shared" si="13"/>
        <v>2.5030720520999996E-2</v>
      </c>
      <c r="I92">
        <f t="shared" si="14"/>
        <v>5.3233264818615567</v>
      </c>
      <c r="J92">
        <f t="shared" si="10"/>
        <v>5.2515202343524239</v>
      </c>
      <c r="K92">
        <f t="shared" si="11"/>
        <v>0.14724875060571094</v>
      </c>
      <c r="L92">
        <f t="shared" si="15"/>
        <v>1.0962249394289053E-2</v>
      </c>
      <c r="M92">
        <f t="shared" si="16"/>
        <v>1.1360538224667406E-2</v>
      </c>
    </row>
    <row r="93" spans="1:13" x14ac:dyDescent="0.35">
      <c r="A93">
        <v>0.5</v>
      </c>
      <c r="B93">
        <v>5.0000000000000001E-3</v>
      </c>
      <c r="C93">
        <v>4.5454545454545455E-4</v>
      </c>
      <c r="D93">
        <f t="shared" si="12"/>
        <v>1.5075567228888182E-3</v>
      </c>
      <c r="E93">
        <v>0</v>
      </c>
      <c r="F93">
        <v>1</v>
      </c>
      <c r="G93">
        <v>0.15455433333333338</v>
      </c>
      <c r="H93">
        <f t="shared" si="13"/>
        <v>2.3887041952111124E-2</v>
      </c>
      <c r="I93">
        <f t="shared" si="14"/>
        <v>5.3232026111011148</v>
      </c>
      <c r="J93">
        <f t="shared" si="10"/>
        <v>5.2515202343524239</v>
      </c>
      <c r="K93">
        <f t="shared" si="11"/>
        <v>0.14386326931149213</v>
      </c>
      <c r="L93">
        <f t="shared" si="15"/>
        <v>1.0691064021841251E-2</v>
      </c>
      <c r="M93">
        <f t="shared" si="16"/>
        <v>1.1078821950142764E-2</v>
      </c>
    </row>
    <row r="94" spans="1:13" x14ac:dyDescent="0.35">
      <c r="A94">
        <v>0.5</v>
      </c>
      <c r="B94">
        <v>5.0000000000000001E-3</v>
      </c>
      <c r="C94">
        <v>4.3478260869565219E-4</v>
      </c>
      <c r="D94">
        <f t="shared" si="12"/>
        <v>1.4744195615489714E-3</v>
      </c>
      <c r="E94">
        <v>0</v>
      </c>
      <c r="F94">
        <v>1</v>
      </c>
      <c r="G94">
        <v>0.15075683333333331</v>
      </c>
      <c r="H94">
        <f t="shared" si="13"/>
        <v>2.2727622796694439E-2</v>
      </c>
      <c r="I94">
        <f t="shared" si="14"/>
        <v>5.3205509493014178</v>
      </c>
      <c r="J94">
        <f t="shared" si="10"/>
        <v>5.2515202343524239</v>
      </c>
      <c r="K94">
        <f t="shared" si="11"/>
        <v>0.1407010530620646</v>
      </c>
      <c r="L94">
        <f t="shared" si="15"/>
        <v>1.0055780271268716E-2</v>
      </c>
      <c r="M94">
        <f t="shared" si="16"/>
        <v>1.0406851988446318E-2</v>
      </c>
    </row>
    <row r="95" spans="1:13" x14ac:dyDescent="0.35">
      <c r="A95">
        <v>0.5</v>
      </c>
      <c r="B95">
        <v>5.0000000000000001E-3</v>
      </c>
      <c r="C95">
        <v>4.1666666666666669E-4</v>
      </c>
      <c r="D95">
        <f t="shared" si="12"/>
        <v>1.4433756729740645E-3</v>
      </c>
      <c r="E95">
        <v>0</v>
      </c>
      <c r="F95">
        <v>1</v>
      </c>
      <c r="G95">
        <v>0.14275650000000001</v>
      </c>
      <c r="H95">
        <f t="shared" si="13"/>
        <v>2.0379418292250002E-2</v>
      </c>
      <c r="I95">
        <f t="shared" si="14"/>
        <v>5.28730297466993</v>
      </c>
      <c r="J95">
        <f t="shared" si="10"/>
        <v>5.2515202343524239</v>
      </c>
      <c r="K95">
        <f t="shared" si="11"/>
        <v>0.13773859384927306</v>
      </c>
      <c r="L95">
        <f t="shared" si="15"/>
        <v>5.0179061507269473E-3</v>
      </c>
      <c r="M95">
        <f t="shared" si="16"/>
        <v>5.1082187681360698E-3</v>
      </c>
    </row>
    <row r="96" spans="1:13" x14ac:dyDescent="0.35">
      <c r="A96">
        <v>0.7</v>
      </c>
      <c r="B96">
        <v>6.9999999999999993E-3</v>
      </c>
      <c r="C96">
        <v>3.4999999999999996E-3</v>
      </c>
      <c r="D96">
        <f t="shared" si="12"/>
        <v>4.9497474683058325E-3</v>
      </c>
      <c r="E96">
        <v>0</v>
      </c>
      <c r="F96">
        <v>1</v>
      </c>
      <c r="G96">
        <v>0.55976153333333312</v>
      </c>
      <c r="H96">
        <f t="shared" si="13"/>
        <v>0.3133329741996842</v>
      </c>
      <c r="I96">
        <f t="shared" si="14"/>
        <v>5.0848492448664908</v>
      </c>
      <c r="J96">
        <f t="shared" si="10"/>
        <v>5.2515202343524239</v>
      </c>
      <c r="K96">
        <f t="shared" si="11"/>
        <v>0.66128297472557795</v>
      </c>
      <c r="L96">
        <f t="shared" si="15"/>
        <v>-0.10152144139224484</v>
      </c>
      <c r="M96">
        <f t="shared" si="16"/>
        <v>-9.3296008636829728E-2</v>
      </c>
    </row>
    <row r="97" spans="1:13" x14ac:dyDescent="0.35">
      <c r="A97">
        <v>0.7</v>
      </c>
      <c r="B97">
        <v>6.9999999999999993E-3</v>
      </c>
      <c r="C97">
        <v>2.8E-3</v>
      </c>
      <c r="D97">
        <f t="shared" si="12"/>
        <v>4.4271887242357307E-3</v>
      </c>
      <c r="E97">
        <v>0</v>
      </c>
      <c r="F97">
        <v>1</v>
      </c>
      <c r="G97">
        <v>0.54588461666666666</v>
      </c>
      <c r="H97">
        <f t="shared" si="13"/>
        <v>0.2979900147133136</v>
      </c>
      <c r="I97">
        <f t="shared" si="14"/>
        <v>5.1713177894468476</v>
      </c>
      <c r="J97">
        <f t="shared" si="10"/>
        <v>5.2515202343524239</v>
      </c>
      <c r="K97">
        <f t="shared" si="11"/>
        <v>0.59146947353986712</v>
      </c>
      <c r="L97">
        <f t="shared" si="15"/>
        <v>-4.5584856873200463E-2</v>
      </c>
      <c r="M97">
        <f t="shared" si="16"/>
        <v>-4.378128089300995E-2</v>
      </c>
    </row>
    <row r="98" spans="1:13" x14ac:dyDescent="0.35">
      <c r="A98">
        <v>0.7</v>
      </c>
      <c r="B98">
        <v>6.9999999999999993E-3</v>
      </c>
      <c r="C98">
        <v>2.3333333333333331E-3</v>
      </c>
      <c r="D98">
        <f t="shared" si="12"/>
        <v>4.0414518843273801E-3</v>
      </c>
      <c r="E98">
        <v>0</v>
      </c>
      <c r="F98">
        <v>1</v>
      </c>
      <c r="G98">
        <v>0.50982516666666666</v>
      </c>
      <c r="H98">
        <f t="shared" si="13"/>
        <v>0.25992170056669445</v>
      </c>
      <c r="I98">
        <f t="shared" si="14"/>
        <v>5.1941387957053919</v>
      </c>
      <c r="J98">
        <f t="shared" ref="J98:J129" si="17">E98*$P$2+F98*$P$3</f>
        <v>5.2515202343524239</v>
      </c>
      <c r="K98">
        <f t="shared" ref="K98:K129" si="18">EXP(E98*$P$2+F98*$P$3)*A98*D98</f>
        <v>0.53993528788915035</v>
      </c>
      <c r="L98">
        <f t="shared" si="15"/>
        <v>-3.0110121222483688E-2</v>
      </c>
      <c r="M98">
        <f t="shared" si="16"/>
        <v>-2.9254501521796164E-2</v>
      </c>
    </row>
    <row r="99" spans="1:13" x14ac:dyDescent="0.35">
      <c r="A99">
        <v>0.7</v>
      </c>
      <c r="B99">
        <v>6.9999999999999993E-3</v>
      </c>
      <c r="C99">
        <v>2E-3</v>
      </c>
      <c r="D99">
        <f t="shared" si="12"/>
        <v>3.7416573867739412E-3</v>
      </c>
      <c r="E99">
        <v>0</v>
      </c>
      <c r="F99">
        <v>1</v>
      </c>
      <c r="G99">
        <v>0.47847286666666655</v>
      </c>
      <c r="H99">
        <f t="shared" si="13"/>
        <v>0.22893628413621767</v>
      </c>
      <c r="I99">
        <f t="shared" si="14"/>
        <v>5.2077457834354801</v>
      </c>
      <c r="J99">
        <f t="shared" si="17"/>
        <v>5.2515202343524239</v>
      </c>
      <c r="K99">
        <f t="shared" si="18"/>
        <v>0.49988294210425444</v>
      </c>
      <c r="L99">
        <f t="shared" si="15"/>
        <v>-2.1410075437587883E-2</v>
      </c>
      <c r="M99">
        <f t="shared" si="16"/>
        <v>-2.0944887016989374E-2</v>
      </c>
    </row>
    <row r="100" spans="1:13" x14ac:dyDescent="0.35">
      <c r="A100">
        <v>0.7</v>
      </c>
      <c r="B100">
        <v>6.9999999999999993E-3</v>
      </c>
      <c r="C100">
        <v>1.7499999999999998E-3</v>
      </c>
      <c r="D100">
        <f t="shared" si="12"/>
        <v>3.4999999999999996E-3</v>
      </c>
      <c r="E100">
        <v>0</v>
      </c>
      <c r="F100">
        <v>1</v>
      </c>
      <c r="G100">
        <v>0.44942368333333321</v>
      </c>
      <c r="H100">
        <f t="shared" si="13"/>
        <v>0.20198164714090017</v>
      </c>
      <c r="I100">
        <f t="shared" si="14"/>
        <v>5.2118780337021597</v>
      </c>
      <c r="J100">
        <f t="shared" si="17"/>
        <v>5.2515202343524239</v>
      </c>
      <c r="K100">
        <f t="shared" si="18"/>
        <v>0.46759767571166849</v>
      </c>
      <c r="L100">
        <f t="shared" si="15"/>
        <v>-1.817399237833528E-2</v>
      </c>
      <c r="M100">
        <f t="shared" si="16"/>
        <v>-1.7816143831680765E-2</v>
      </c>
    </row>
    <row r="101" spans="1:13" x14ac:dyDescent="0.35">
      <c r="A101">
        <v>0.7</v>
      </c>
      <c r="B101">
        <v>6.9999999999999993E-3</v>
      </c>
      <c r="C101">
        <v>1.5555555555555555E-3</v>
      </c>
      <c r="D101">
        <f t="shared" si="12"/>
        <v>3.2998316455372218E-3</v>
      </c>
      <c r="E101">
        <v>0</v>
      </c>
      <c r="F101">
        <v>1</v>
      </c>
      <c r="G101">
        <v>0.43313829999999998</v>
      </c>
      <c r="H101">
        <f t="shared" si="13"/>
        <v>0.18760878692688998</v>
      </c>
      <c r="I101">
        <f t="shared" si="14"/>
        <v>5.2338605698149783</v>
      </c>
      <c r="J101">
        <f t="shared" si="17"/>
        <v>5.2515202343524239</v>
      </c>
      <c r="K101">
        <f t="shared" si="18"/>
        <v>0.44085531648371867</v>
      </c>
      <c r="L101">
        <f t="shared" si="15"/>
        <v>-7.7170164837186972E-3</v>
      </c>
      <c r="M101">
        <f t="shared" si="16"/>
        <v>-7.6490770763194766E-3</v>
      </c>
    </row>
    <row r="102" spans="1:13" x14ac:dyDescent="0.35">
      <c r="A102">
        <v>0.7</v>
      </c>
      <c r="B102">
        <v>6.9999999999999993E-3</v>
      </c>
      <c r="C102">
        <v>1.4E-3</v>
      </c>
      <c r="D102">
        <f t="shared" si="12"/>
        <v>3.1304951684997056E-3</v>
      </c>
      <c r="E102">
        <v>0</v>
      </c>
      <c r="F102">
        <v>1</v>
      </c>
      <c r="G102">
        <v>0.42034895</v>
      </c>
      <c r="H102">
        <f t="shared" si="13"/>
        <v>0.17669323976610249</v>
      </c>
      <c r="I102">
        <f t="shared" si="14"/>
        <v>5.2565689507602542</v>
      </c>
      <c r="J102">
        <f t="shared" si="17"/>
        <v>5.2515202343524239</v>
      </c>
      <c r="K102">
        <f t="shared" si="18"/>
        <v>0.4182320756048773</v>
      </c>
      <c r="L102">
        <f t="shared" si="15"/>
        <v>2.1168743951227031E-3</v>
      </c>
      <c r="M102">
        <f t="shared" si="16"/>
        <v>2.1222226408792524E-3</v>
      </c>
    </row>
    <row r="103" spans="1:13" x14ac:dyDescent="0.35">
      <c r="A103">
        <v>0.7</v>
      </c>
      <c r="B103">
        <v>6.9999999999999993E-3</v>
      </c>
      <c r="C103">
        <v>1.2727272727272726E-3</v>
      </c>
      <c r="D103">
        <f t="shared" si="12"/>
        <v>2.9848100289785458E-3</v>
      </c>
      <c r="E103">
        <v>0</v>
      </c>
      <c r="F103">
        <v>1</v>
      </c>
      <c r="G103">
        <v>0.40590864999999998</v>
      </c>
      <c r="H103">
        <f t="shared" si="13"/>
        <v>0.16476183214482248</v>
      </c>
      <c r="I103">
        <f t="shared" si="14"/>
        <v>5.2692669752880672</v>
      </c>
      <c r="J103">
        <f t="shared" si="17"/>
        <v>5.2515202343524239</v>
      </c>
      <c r="K103">
        <f t="shared" si="18"/>
        <v>0.39876863771178456</v>
      </c>
      <c r="L103">
        <f t="shared" si="15"/>
        <v>7.1400122882154249E-3</v>
      </c>
      <c r="M103">
        <f t="shared" si="16"/>
        <v>7.2035556550867179E-3</v>
      </c>
    </row>
    <row r="104" spans="1:13" x14ac:dyDescent="0.35">
      <c r="A104">
        <v>0.7</v>
      </c>
      <c r="B104">
        <v>6.9999999999999993E-3</v>
      </c>
      <c r="C104">
        <v>1.1666666666666665E-3</v>
      </c>
      <c r="D104">
        <f t="shared" si="12"/>
        <v>2.8577380332470408E-3</v>
      </c>
      <c r="E104">
        <v>0</v>
      </c>
      <c r="F104">
        <v>1</v>
      </c>
      <c r="G104">
        <v>0.40041586666666668</v>
      </c>
      <c r="H104">
        <f t="shared" si="13"/>
        <v>0.16033286627841778</v>
      </c>
      <c r="I104">
        <f t="shared" si="14"/>
        <v>5.2991482031930088</v>
      </c>
      <c r="J104">
        <f t="shared" si="17"/>
        <v>5.2515202343524239</v>
      </c>
      <c r="K104">
        <f t="shared" si="18"/>
        <v>0.38179190346832892</v>
      </c>
      <c r="L104">
        <f t="shared" si="15"/>
        <v>1.8623963198337756E-2</v>
      </c>
      <c r="M104">
        <f t="shared" si="16"/>
        <v>1.9070994420875821E-2</v>
      </c>
    </row>
    <row r="105" spans="1:13" x14ac:dyDescent="0.35">
      <c r="A105">
        <v>0.7</v>
      </c>
      <c r="B105">
        <v>6.9999999999999993E-3</v>
      </c>
      <c r="C105">
        <v>1.0769230769230769E-3</v>
      </c>
      <c r="D105">
        <f t="shared" si="12"/>
        <v>2.7456258919345763E-3</v>
      </c>
      <c r="E105">
        <v>0</v>
      </c>
      <c r="F105">
        <v>1</v>
      </c>
      <c r="G105">
        <v>0.39776461666666668</v>
      </c>
      <c r="H105">
        <f t="shared" si="13"/>
        <v>0.15821669027198029</v>
      </c>
      <c r="I105">
        <f t="shared" si="14"/>
        <v>5.3325262982531898</v>
      </c>
      <c r="J105">
        <f t="shared" si="17"/>
        <v>5.2515202343524239</v>
      </c>
      <c r="K105">
        <f t="shared" si="18"/>
        <v>0.36681379584068136</v>
      </c>
      <c r="L105">
        <f t="shared" si="15"/>
        <v>3.0950820825985326E-2</v>
      </c>
      <c r="M105">
        <f t="shared" si="16"/>
        <v>3.2221345955163662E-2</v>
      </c>
    </row>
    <row r="106" spans="1:13" x14ac:dyDescent="0.35">
      <c r="A106">
        <v>0.7</v>
      </c>
      <c r="B106">
        <v>6.9999999999999993E-3</v>
      </c>
      <c r="C106">
        <v>1E-3</v>
      </c>
      <c r="D106">
        <f t="shared" si="12"/>
        <v>2.6457513110645903E-3</v>
      </c>
      <c r="E106">
        <v>0</v>
      </c>
      <c r="F106">
        <v>1</v>
      </c>
      <c r="G106">
        <v>0.39173715000000003</v>
      </c>
      <c r="H106">
        <f t="shared" si="13"/>
        <v>0.15345799469012253</v>
      </c>
      <c r="I106">
        <f t="shared" si="14"/>
        <v>5.354310948577635</v>
      </c>
      <c r="J106">
        <f t="shared" si="17"/>
        <v>5.2515202343524239</v>
      </c>
      <c r="K106">
        <f t="shared" si="18"/>
        <v>0.35347061816140063</v>
      </c>
      <c r="L106">
        <f t="shared" si="15"/>
        <v>3.8266531838599405E-2</v>
      </c>
      <c r="M106">
        <f t="shared" si="16"/>
        <v>4.0266941437048669E-2</v>
      </c>
    </row>
    <row r="107" spans="1:13" x14ac:dyDescent="0.35">
      <c r="A107">
        <v>0.7</v>
      </c>
      <c r="B107">
        <v>6.9999999999999993E-3</v>
      </c>
      <c r="C107">
        <v>9.3333333333333332E-4</v>
      </c>
      <c r="D107">
        <f t="shared" si="12"/>
        <v>2.556038601690775E-3</v>
      </c>
      <c r="E107">
        <v>0</v>
      </c>
      <c r="F107">
        <v>1</v>
      </c>
      <c r="G107">
        <v>0.38188791666666666</v>
      </c>
      <c r="H107">
        <f t="shared" si="13"/>
        <v>0.14583838089600695</v>
      </c>
      <c r="I107">
        <f t="shared" si="14"/>
        <v>5.3633434588400775</v>
      </c>
      <c r="J107">
        <f t="shared" si="17"/>
        <v>5.2515202343524239</v>
      </c>
      <c r="K107">
        <f t="shared" si="18"/>
        <v>0.34148505976568849</v>
      </c>
      <c r="L107">
        <f t="shared" si="15"/>
        <v>4.0402856900978168E-2</v>
      </c>
      <c r="M107">
        <f t="shared" si="16"/>
        <v>4.270393823453901E-2</v>
      </c>
    </row>
    <row r="108" spans="1:13" x14ac:dyDescent="0.35">
      <c r="A108">
        <v>0.7</v>
      </c>
      <c r="B108">
        <v>6.9999999999999993E-3</v>
      </c>
      <c r="C108">
        <v>8.7499999999999991E-4</v>
      </c>
      <c r="D108">
        <f t="shared" si="12"/>
        <v>2.4748737341529162E-3</v>
      </c>
      <c r="E108">
        <v>0</v>
      </c>
      <c r="F108">
        <v>1</v>
      </c>
      <c r="G108">
        <v>0.36872406666666663</v>
      </c>
      <c r="H108">
        <f t="shared" si="13"/>
        <v>0.13595743733920443</v>
      </c>
      <c r="I108">
        <f t="shared" si="14"/>
        <v>5.3605341432206428</v>
      </c>
      <c r="J108">
        <f t="shared" si="17"/>
        <v>5.2515202343524239</v>
      </c>
      <c r="K108">
        <f t="shared" si="18"/>
        <v>0.33064148736278898</v>
      </c>
      <c r="L108">
        <f t="shared" si="15"/>
        <v>3.8082579303877651E-2</v>
      </c>
      <c r="M108">
        <f t="shared" si="16"/>
        <v>4.0196051801119077E-2</v>
      </c>
    </row>
    <row r="109" spans="1:13" x14ac:dyDescent="0.35">
      <c r="A109">
        <v>0.7</v>
      </c>
      <c r="B109">
        <v>6.9999999999999993E-3</v>
      </c>
      <c r="C109">
        <v>8.2352941176470581E-4</v>
      </c>
      <c r="D109">
        <f t="shared" si="12"/>
        <v>2.4009801919951234E-3</v>
      </c>
      <c r="E109">
        <v>0</v>
      </c>
      <c r="F109">
        <v>1</v>
      </c>
      <c r="G109">
        <v>0.35235608333333329</v>
      </c>
      <c r="H109">
        <f t="shared" si="13"/>
        <v>0.12415480946200691</v>
      </c>
      <c r="I109">
        <f t="shared" si="14"/>
        <v>5.3454401412855832</v>
      </c>
      <c r="J109">
        <f t="shared" si="17"/>
        <v>5.2515202343524239</v>
      </c>
      <c r="K109">
        <f t="shared" si="18"/>
        <v>0.32076935920190724</v>
      </c>
      <c r="L109">
        <f t="shared" si="15"/>
        <v>3.1586724131426047E-2</v>
      </c>
      <c r="M109">
        <f t="shared" si="16"/>
        <v>3.3093250553999191E-2</v>
      </c>
    </row>
    <row r="110" spans="1:13" x14ac:dyDescent="0.35">
      <c r="A110">
        <v>0.7</v>
      </c>
      <c r="B110">
        <v>6.9999999999999993E-3</v>
      </c>
      <c r="C110">
        <v>7.7777777777777773E-4</v>
      </c>
      <c r="D110">
        <f t="shared" si="12"/>
        <v>2.3333333333333331E-3</v>
      </c>
      <c r="E110">
        <v>0</v>
      </c>
      <c r="F110">
        <v>1</v>
      </c>
      <c r="G110">
        <v>0.34683389999999997</v>
      </c>
      <c r="H110">
        <f t="shared" si="13"/>
        <v>0.12029375418920998</v>
      </c>
      <c r="I110">
        <f t="shared" si="14"/>
        <v>5.3582230745456627</v>
      </c>
      <c r="J110">
        <f t="shared" si="17"/>
        <v>5.2515202343524239</v>
      </c>
      <c r="K110">
        <f t="shared" si="18"/>
        <v>0.31173178380777899</v>
      </c>
      <c r="L110">
        <f t="shared" si="15"/>
        <v>3.5102116192220978E-2</v>
      </c>
      <c r="M110">
        <f t="shared" si="16"/>
        <v>3.7008162205297776E-2</v>
      </c>
    </row>
    <row r="111" spans="1:13" x14ac:dyDescent="0.35">
      <c r="A111">
        <v>0.7</v>
      </c>
      <c r="B111">
        <v>6.9999999999999993E-3</v>
      </c>
      <c r="C111">
        <v>7.3684210526315781E-4</v>
      </c>
      <c r="D111">
        <f t="shared" si="12"/>
        <v>2.2710998958306752E-3</v>
      </c>
      <c r="E111">
        <v>0</v>
      </c>
      <c r="F111">
        <v>1</v>
      </c>
      <c r="G111">
        <v>0.33722220000000003</v>
      </c>
      <c r="H111">
        <f t="shared" si="13"/>
        <v>0.11371881217284002</v>
      </c>
      <c r="I111">
        <f t="shared" si="14"/>
        <v>5.3571527544461857</v>
      </c>
      <c r="J111">
        <f t="shared" si="17"/>
        <v>5.2515202343524239</v>
      </c>
      <c r="K111">
        <f t="shared" si="18"/>
        <v>0.3034174378855532</v>
      </c>
      <c r="L111">
        <f t="shared" si="15"/>
        <v>3.3804762114446829E-2</v>
      </c>
      <c r="M111">
        <f t="shared" si="16"/>
        <v>3.5621630817562561E-2</v>
      </c>
    </row>
    <row r="112" spans="1:13" x14ac:dyDescent="0.35">
      <c r="A112">
        <v>0.7</v>
      </c>
      <c r="B112">
        <v>6.9999999999999993E-3</v>
      </c>
      <c r="C112">
        <v>6.9999999999999999E-4</v>
      </c>
      <c r="D112">
        <f t="shared" si="12"/>
        <v>2.2135943621178654E-3</v>
      </c>
      <c r="E112">
        <v>0</v>
      </c>
      <c r="F112">
        <v>1</v>
      </c>
      <c r="G112">
        <v>0.3185385</v>
      </c>
      <c r="H112">
        <f t="shared" si="13"/>
        <v>0.10146677598225</v>
      </c>
      <c r="I112">
        <f t="shared" si="14"/>
        <v>5.3258006882082469</v>
      </c>
      <c r="J112">
        <f t="shared" si="17"/>
        <v>5.2515202343524239</v>
      </c>
      <c r="K112">
        <f t="shared" si="18"/>
        <v>0.29573473676993356</v>
      </c>
      <c r="L112">
        <f t="shared" si="15"/>
        <v>2.2803763230066443E-2</v>
      </c>
      <c r="M112">
        <f t="shared" si="16"/>
        <v>2.3661184350553088E-2</v>
      </c>
    </row>
    <row r="113" spans="1:13" x14ac:dyDescent="0.35">
      <c r="A113">
        <v>0.7</v>
      </c>
      <c r="B113">
        <v>6.9999999999999993E-3</v>
      </c>
      <c r="C113">
        <v>6.6666666666666664E-4</v>
      </c>
      <c r="D113">
        <f t="shared" si="12"/>
        <v>2.1602468994692866E-3</v>
      </c>
      <c r="E113">
        <v>0</v>
      </c>
      <c r="F113">
        <v>1</v>
      </c>
      <c r="G113">
        <v>0.30924926666666663</v>
      </c>
      <c r="H113">
        <f t="shared" si="13"/>
        <v>9.5635108933871088E-2</v>
      </c>
      <c r="I113">
        <f t="shared" si="14"/>
        <v>5.3206000634064612</v>
      </c>
      <c r="J113">
        <f t="shared" si="17"/>
        <v>5.2515202343524239</v>
      </c>
      <c r="K113">
        <f t="shared" si="18"/>
        <v>0.28860755118719339</v>
      </c>
      <c r="L113">
        <f t="shared" si="15"/>
        <v>2.0641715479473244E-2</v>
      </c>
      <c r="M113">
        <f t="shared" si="16"/>
        <v>2.1362886476419731E-2</v>
      </c>
    </row>
    <row r="114" spans="1:13" x14ac:dyDescent="0.35">
      <c r="A114">
        <v>0.7</v>
      </c>
      <c r="B114">
        <v>6.9999999999999993E-3</v>
      </c>
      <c r="C114">
        <v>6.363636363636363E-4</v>
      </c>
      <c r="D114">
        <f t="shared" si="12"/>
        <v>2.1105794120443453E-3</v>
      </c>
      <c r="E114">
        <v>0</v>
      </c>
      <c r="F114">
        <v>1</v>
      </c>
      <c r="G114">
        <v>0.3088374333333333</v>
      </c>
      <c r="H114">
        <f t="shared" si="13"/>
        <v>9.5380560227921088E-2</v>
      </c>
      <c r="I114">
        <f t="shared" si="14"/>
        <v>5.3425274640208098</v>
      </c>
      <c r="J114">
        <f t="shared" si="17"/>
        <v>5.2515202343524239</v>
      </c>
      <c r="K114">
        <f t="shared" si="18"/>
        <v>0.28197200785052451</v>
      </c>
      <c r="L114">
        <f t="shared" si="15"/>
        <v>2.6865425482808791E-2</v>
      </c>
      <c r="M114">
        <f t="shared" si="16"/>
        <v>2.810643922556149E-2</v>
      </c>
    </row>
    <row r="115" spans="1:13" x14ac:dyDescent="0.35">
      <c r="A115">
        <v>0.7</v>
      </c>
      <c r="B115">
        <v>6.9999999999999993E-3</v>
      </c>
      <c r="C115">
        <v>6.0869565217391299E-4</v>
      </c>
      <c r="D115">
        <f t="shared" si="12"/>
        <v>2.0641873861685597E-3</v>
      </c>
      <c r="E115">
        <v>0</v>
      </c>
      <c r="F115">
        <v>1</v>
      </c>
      <c r="G115">
        <v>0.29433996666666673</v>
      </c>
      <c r="H115">
        <f t="shared" si="13"/>
        <v>8.6636015977334488E-2</v>
      </c>
      <c r="I115">
        <f t="shared" si="14"/>
        <v>5.3166737610562649</v>
      </c>
      <c r="J115">
        <f t="shared" si="17"/>
        <v>5.2515202343524239</v>
      </c>
      <c r="K115">
        <f t="shared" si="18"/>
        <v>0.27577406400164656</v>
      </c>
      <c r="L115">
        <f t="shared" si="15"/>
        <v>1.8565902665020173E-2</v>
      </c>
      <c r="M115">
        <f t="shared" si="16"/>
        <v>1.9177286878224342E-2</v>
      </c>
    </row>
    <row r="116" spans="1:13" x14ac:dyDescent="0.35">
      <c r="A116">
        <v>0.7</v>
      </c>
      <c r="B116">
        <v>6.9999999999999993E-3</v>
      </c>
      <c r="C116">
        <v>5.8333333333333327E-4</v>
      </c>
      <c r="D116">
        <f t="shared" si="12"/>
        <v>2.0207259421636901E-3</v>
      </c>
      <c r="E116">
        <v>0</v>
      </c>
      <c r="F116">
        <v>1</v>
      </c>
      <c r="G116">
        <v>0.28340795000000002</v>
      </c>
      <c r="H116">
        <f t="shared" si="13"/>
        <v>8.0320066123202513E-2</v>
      </c>
      <c r="I116">
        <f t="shared" si="14"/>
        <v>5.3001054988635499</v>
      </c>
      <c r="J116">
        <f t="shared" si="17"/>
        <v>5.2515202343524239</v>
      </c>
      <c r="K116">
        <f t="shared" si="18"/>
        <v>0.26996764394457518</v>
      </c>
      <c r="L116">
        <f t="shared" si="15"/>
        <v>1.3440306055424844E-2</v>
      </c>
      <c r="M116">
        <f t="shared" si="16"/>
        <v>1.376945021530597E-2</v>
      </c>
    </row>
    <row r="117" spans="1:13" x14ac:dyDescent="0.35">
      <c r="A117">
        <v>0.2</v>
      </c>
      <c r="B117">
        <v>4.0000000000000001E-3</v>
      </c>
      <c r="C117">
        <v>6.6666666666666675E-4</v>
      </c>
      <c r="D117">
        <f t="shared" si="12"/>
        <v>1.6329931618554523E-3</v>
      </c>
      <c r="E117">
        <v>1</v>
      </c>
      <c r="F117">
        <v>0</v>
      </c>
      <c r="G117">
        <v>2.3439233333333333E-2</v>
      </c>
      <c r="H117">
        <f t="shared" si="13"/>
        <v>5.4939765925444441E-4</v>
      </c>
      <c r="I117">
        <f t="shared" si="14"/>
        <v>4.273434542479845</v>
      </c>
      <c r="J117">
        <f t="shared" si="17"/>
        <v>4.7577528947231533</v>
      </c>
      <c r="K117">
        <f t="shared" si="18"/>
        <v>3.8043475916115073E-2</v>
      </c>
      <c r="L117">
        <f t="shared" si="15"/>
        <v>-1.4604242582781739E-2</v>
      </c>
      <c r="M117">
        <f t="shared" si="16"/>
        <v>-1.1352050865846426E-2</v>
      </c>
    </row>
    <row r="118" spans="1:13" x14ac:dyDescent="0.35">
      <c r="A118">
        <v>0.2</v>
      </c>
      <c r="B118">
        <v>3.6363636363636364E-3</v>
      </c>
      <c r="C118">
        <v>6.6666666666666675E-4</v>
      </c>
      <c r="D118">
        <f t="shared" si="12"/>
        <v>1.5569978883230461E-3</v>
      </c>
      <c r="E118">
        <v>1</v>
      </c>
      <c r="F118">
        <v>0</v>
      </c>
      <c r="G118">
        <v>2.1994066666666669E-2</v>
      </c>
      <c r="H118">
        <f t="shared" si="13"/>
        <v>4.8373896853777792E-4</v>
      </c>
      <c r="I118">
        <f t="shared" si="14"/>
        <v>4.2574510958442504</v>
      </c>
      <c r="J118">
        <f t="shared" si="17"/>
        <v>4.7577528947231533</v>
      </c>
      <c r="K118">
        <f t="shared" si="18"/>
        <v>3.6273031050881407E-2</v>
      </c>
      <c r="L118">
        <f t="shared" si="15"/>
        <v>-1.4278964384214738E-2</v>
      </c>
      <c r="M118">
        <f t="shared" si="16"/>
        <v>-1.1003671117995851E-2</v>
      </c>
    </row>
    <row r="119" spans="1:13" x14ac:dyDescent="0.35">
      <c r="A119">
        <v>0.2</v>
      </c>
      <c r="B119">
        <v>3.3333333333333335E-3</v>
      </c>
      <c r="C119">
        <v>6.6666666666666675E-4</v>
      </c>
      <c r="D119">
        <f t="shared" si="12"/>
        <v>1.4907119849998599E-3</v>
      </c>
      <c r="E119">
        <v>1</v>
      </c>
      <c r="F119">
        <v>0</v>
      </c>
      <c r="G119">
        <v>2.2954799999999997E-2</v>
      </c>
      <c r="H119">
        <f t="shared" si="13"/>
        <v>5.2692284303999988E-4</v>
      </c>
      <c r="I119">
        <f t="shared" si="14"/>
        <v>4.3437111292896846</v>
      </c>
      <c r="J119">
        <f t="shared" si="17"/>
        <v>4.7577528947231533</v>
      </c>
      <c r="K119">
        <f t="shared" si="18"/>
        <v>3.4728783208601233E-2</v>
      </c>
      <c r="L119">
        <f t="shared" si="15"/>
        <v>-1.1773983208601235E-2</v>
      </c>
      <c r="M119">
        <f t="shared" si="16"/>
        <v>-9.5042459171721869E-3</v>
      </c>
    </row>
    <row r="120" spans="1:13" x14ac:dyDescent="0.35">
      <c r="A120">
        <v>0.2</v>
      </c>
      <c r="B120">
        <v>3.0769230769230769E-3</v>
      </c>
      <c r="C120">
        <v>6.6666666666666675E-4</v>
      </c>
      <c r="D120">
        <f t="shared" si="12"/>
        <v>1.4322297480788657E-3</v>
      </c>
      <c r="E120">
        <v>1</v>
      </c>
      <c r="F120">
        <v>0</v>
      </c>
      <c r="G120">
        <v>1.5892133333333332E-2</v>
      </c>
      <c r="H120">
        <f t="shared" si="13"/>
        <v>2.5255990188444442E-4</v>
      </c>
      <c r="I120">
        <f t="shared" si="14"/>
        <v>4.0160296460447409</v>
      </c>
      <c r="J120">
        <f t="shared" si="17"/>
        <v>4.7577528947231533</v>
      </c>
      <c r="K120">
        <f t="shared" si="18"/>
        <v>3.3366335634542547E-2</v>
      </c>
      <c r="L120">
        <f t="shared" si="15"/>
        <v>-1.7474202301209215E-2</v>
      </c>
      <c r="M120">
        <f t="shared" si="16"/>
        <v>-1.1787564764430486E-2</v>
      </c>
    </row>
    <row r="121" spans="1:13" x14ac:dyDescent="0.35">
      <c r="A121">
        <v>0.2</v>
      </c>
      <c r="B121">
        <v>2.8571428571428571E-3</v>
      </c>
      <c r="C121">
        <v>6.6666666666666675E-4</v>
      </c>
      <c r="D121">
        <f t="shared" si="12"/>
        <v>1.3801311186847085E-3</v>
      </c>
      <c r="E121">
        <v>1</v>
      </c>
      <c r="F121">
        <v>0</v>
      </c>
      <c r="G121">
        <v>1.3589366666666665E-2</v>
      </c>
      <c r="H121">
        <f t="shared" si="13"/>
        <v>1.8467088640111107E-4</v>
      </c>
      <c r="I121">
        <f t="shared" si="14"/>
        <v>3.8965470284216623</v>
      </c>
      <c r="J121">
        <f t="shared" si="17"/>
        <v>4.7577528947231533</v>
      </c>
      <c r="K121">
        <f t="shared" si="18"/>
        <v>3.2152605535166502E-2</v>
      </c>
      <c r="L121">
        <f t="shared" si="15"/>
        <v>-1.8563238868499837E-2</v>
      </c>
      <c r="M121">
        <f t="shared" si="16"/>
        <v>-1.1703242292655271E-2</v>
      </c>
    </row>
    <row r="122" spans="1:13" x14ac:dyDescent="0.35">
      <c r="A122">
        <v>0.2</v>
      </c>
      <c r="B122">
        <v>2.666666666666667E-3</v>
      </c>
      <c r="C122">
        <v>6.6666666666666675E-4</v>
      </c>
      <c r="D122">
        <f t="shared" si="12"/>
        <v>1.3333333333333335E-3</v>
      </c>
      <c r="E122">
        <v>1</v>
      </c>
      <c r="F122">
        <v>0</v>
      </c>
      <c r="G122">
        <v>1.6844700000000001E-2</v>
      </c>
      <c r="H122">
        <f t="shared" si="13"/>
        <v>2.8374391809E-4</v>
      </c>
      <c r="I122">
        <f t="shared" si="14"/>
        <v>4.1457919072432432</v>
      </c>
      <c r="J122">
        <f t="shared" si="17"/>
        <v>4.7577528947231533</v>
      </c>
      <c r="K122">
        <f t="shared" si="18"/>
        <v>3.1062368012114247E-2</v>
      </c>
      <c r="L122">
        <f t="shared" si="15"/>
        <v>-1.4217668012114246E-2</v>
      </c>
      <c r="M122">
        <f t="shared" si="16"/>
        <v>-1.0308299245802843E-2</v>
      </c>
    </row>
    <row r="123" spans="1:13" x14ac:dyDescent="0.35">
      <c r="A123">
        <v>0.2</v>
      </c>
      <c r="B123">
        <v>2.5000000000000001E-3</v>
      </c>
      <c r="C123">
        <v>6.6666666666666675E-4</v>
      </c>
      <c r="D123">
        <f t="shared" si="12"/>
        <v>1.2909944487358056E-3</v>
      </c>
      <c r="E123">
        <v>1</v>
      </c>
      <c r="F123">
        <v>0</v>
      </c>
      <c r="G123">
        <v>1.4260033333333333E-2</v>
      </c>
      <c r="H123">
        <f t="shared" si="13"/>
        <v>2.0334855066777777E-4</v>
      </c>
      <c r="I123">
        <f t="shared" si="14"/>
        <v>4.0114858530754294</v>
      </c>
      <c r="J123">
        <f t="shared" si="17"/>
        <v>4.7577528947231533</v>
      </c>
      <c r="K123">
        <f t="shared" si="18"/>
        <v>3.0076008501171113E-2</v>
      </c>
      <c r="L123">
        <f t="shared" si="15"/>
        <v>-1.5815975167837781E-2</v>
      </c>
      <c r="M123">
        <f t="shared" si="16"/>
        <v>-1.0641792889464598E-2</v>
      </c>
    </row>
    <row r="124" spans="1:13" x14ac:dyDescent="0.35">
      <c r="A124">
        <v>0.2</v>
      </c>
      <c r="B124">
        <v>2.3529411764705885E-3</v>
      </c>
      <c r="C124">
        <v>6.6666666666666675E-4</v>
      </c>
      <c r="D124">
        <f t="shared" si="12"/>
        <v>1.2524485821702991E-3</v>
      </c>
      <c r="E124">
        <v>1</v>
      </c>
      <c r="F124">
        <v>0</v>
      </c>
      <c r="G124">
        <v>2.1321633333333336E-2</v>
      </c>
      <c r="H124">
        <f t="shared" si="13"/>
        <v>4.5461204800111124E-4</v>
      </c>
      <c r="I124">
        <f t="shared" si="14"/>
        <v>4.4440596182040295</v>
      </c>
      <c r="J124">
        <f t="shared" si="17"/>
        <v>4.7577528947231533</v>
      </c>
      <c r="K124">
        <f t="shared" si="18"/>
        <v>2.9178014081718405E-2</v>
      </c>
      <c r="L124">
        <f t="shared" si="15"/>
        <v>-7.8563807483850688E-3</v>
      </c>
      <c r="M124">
        <f t="shared" si="16"/>
        <v>-6.6884530210727022E-3</v>
      </c>
    </row>
    <row r="125" spans="1:13" x14ac:dyDescent="0.35">
      <c r="A125">
        <v>0.2</v>
      </c>
      <c r="B125">
        <v>2.2222222222222222E-3</v>
      </c>
      <c r="C125">
        <v>6.6666666666666675E-4</v>
      </c>
      <c r="D125">
        <f t="shared" si="12"/>
        <v>1.2171612389003691E-3</v>
      </c>
      <c r="E125">
        <v>1</v>
      </c>
      <c r="F125">
        <v>0</v>
      </c>
      <c r="G125">
        <v>1.5298599999999999E-2</v>
      </c>
      <c r="H125">
        <f t="shared" si="13"/>
        <v>2.3404716195999997E-4</v>
      </c>
      <c r="I125">
        <f t="shared" si="14"/>
        <v>4.1406779393230337</v>
      </c>
      <c r="J125">
        <f t="shared" si="17"/>
        <v>4.7577528947231533</v>
      </c>
      <c r="K125">
        <f t="shared" si="18"/>
        <v>2.8355932749603126E-2</v>
      </c>
      <c r="L125">
        <f t="shared" si="15"/>
        <v>-1.3057332749603127E-2</v>
      </c>
      <c r="M125">
        <f t="shared" si="16"/>
        <v>-9.4403829126842691E-3</v>
      </c>
    </row>
    <row r="126" spans="1:13" x14ac:dyDescent="0.35">
      <c r="A126">
        <v>0.2</v>
      </c>
      <c r="B126">
        <v>2.1052631578947368E-3</v>
      </c>
      <c r="C126">
        <v>6.6666666666666675E-4</v>
      </c>
      <c r="D126">
        <f t="shared" si="12"/>
        <v>1.1846977555181847E-3</v>
      </c>
      <c r="E126">
        <v>1</v>
      </c>
      <c r="F126">
        <v>0</v>
      </c>
      <c r="G126">
        <v>1.5868500000000001E-2</v>
      </c>
      <c r="H126">
        <f t="shared" si="13"/>
        <v>2.5180929225E-4</v>
      </c>
      <c r="I126">
        <f t="shared" si="14"/>
        <v>4.204286241127237</v>
      </c>
      <c r="J126">
        <f t="shared" si="17"/>
        <v>4.7577528947231533</v>
      </c>
      <c r="K126">
        <f t="shared" si="18"/>
        <v>2.7599638248773699E-2</v>
      </c>
      <c r="L126">
        <f t="shared" si="15"/>
        <v>-1.1731138248773698E-2</v>
      </c>
      <c r="M126">
        <f t="shared" si="16"/>
        <v>-8.7826855925867975E-3</v>
      </c>
    </row>
    <row r="127" spans="1:13" x14ac:dyDescent="0.35">
      <c r="A127">
        <v>0.2</v>
      </c>
      <c r="B127">
        <v>2E-3</v>
      </c>
      <c r="C127">
        <v>6.6666666666666675E-4</v>
      </c>
      <c r="D127">
        <f t="shared" si="12"/>
        <v>1.1547005383792516E-3</v>
      </c>
      <c r="E127">
        <v>1</v>
      </c>
      <c r="F127">
        <v>0</v>
      </c>
      <c r="G127">
        <v>1.2994433333333336E-2</v>
      </c>
      <c r="H127">
        <f t="shared" si="13"/>
        <v>1.6885529765444453E-4</v>
      </c>
      <c r="I127">
        <f t="shared" si="14"/>
        <v>4.0301179368355458</v>
      </c>
      <c r="J127">
        <f t="shared" si="17"/>
        <v>4.7577528947231533</v>
      </c>
      <c r="K127">
        <f t="shared" si="18"/>
        <v>2.6900799800192072E-2</v>
      </c>
      <c r="L127">
        <f t="shared" si="15"/>
        <v>-1.3906366466858736E-2</v>
      </c>
      <c r="M127">
        <f t="shared" si="16"/>
        <v>-9.4552039512733263E-3</v>
      </c>
    </row>
    <row r="128" spans="1:13" x14ac:dyDescent="0.35">
      <c r="A128">
        <v>0.2</v>
      </c>
      <c r="B128">
        <v>1.9047619047619048E-3</v>
      </c>
      <c r="C128">
        <v>6.6666666666666675E-4</v>
      </c>
      <c r="D128">
        <f t="shared" si="12"/>
        <v>1.1268723396380223E-3</v>
      </c>
      <c r="E128">
        <v>1</v>
      </c>
      <c r="F128">
        <v>0</v>
      </c>
      <c r="G128">
        <v>1.8980033333333327E-2</v>
      </c>
      <c r="H128">
        <f t="shared" si="13"/>
        <v>3.6024166533444419E-4</v>
      </c>
      <c r="I128">
        <f t="shared" si="14"/>
        <v>4.4333795077077971</v>
      </c>
      <c r="J128">
        <f t="shared" si="17"/>
        <v>4.7577528947231533</v>
      </c>
      <c r="K128">
        <f t="shared" si="18"/>
        <v>2.6252492487381329E-2</v>
      </c>
      <c r="L128">
        <f t="shared" si="15"/>
        <v>-7.272459154048002E-3</v>
      </c>
      <c r="M128">
        <f t="shared" si="16"/>
        <v>-6.1566176979976931E-3</v>
      </c>
    </row>
    <row r="129" spans="1:13" x14ac:dyDescent="0.35">
      <c r="A129">
        <v>0.2</v>
      </c>
      <c r="B129">
        <v>1.8181818181818182E-3</v>
      </c>
      <c r="C129">
        <v>6.6666666666666675E-4</v>
      </c>
      <c r="D129">
        <f t="shared" si="12"/>
        <v>1.1009637651263606E-3</v>
      </c>
      <c r="E129">
        <v>1</v>
      </c>
      <c r="F129">
        <v>0</v>
      </c>
      <c r="G129">
        <v>1.3556033333333332E-2</v>
      </c>
      <c r="H129">
        <f t="shared" si="13"/>
        <v>1.8376603973444439E-4</v>
      </c>
      <c r="I129">
        <f t="shared" si="14"/>
        <v>4.1200836787879265</v>
      </c>
      <c r="J129">
        <f t="shared" si="17"/>
        <v>4.7577528947231533</v>
      </c>
      <c r="K129">
        <f t="shared" si="18"/>
        <v>2.5648906230268442E-2</v>
      </c>
      <c r="L129">
        <f t="shared" si="15"/>
        <v>-1.2092872896935111E-2</v>
      </c>
      <c r="M129">
        <f t="shared" si="16"/>
        <v>-8.6442651468584646E-3</v>
      </c>
    </row>
    <row r="130" spans="1:13" x14ac:dyDescent="0.35">
      <c r="A130">
        <v>0.2</v>
      </c>
      <c r="B130">
        <v>1.7391304347826088E-3</v>
      </c>
      <c r="C130">
        <v>6.6666666666666675E-4</v>
      </c>
      <c r="D130">
        <f t="shared" si="12"/>
        <v>1.0767638041163311E-3</v>
      </c>
      <c r="E130">
        <v>1</v>
      </c>
      <c r="F130">
        <v>0</v>
      </c>
      <c r="G130">
        <v>1.9415600000000005E-2</v>
      </c>
      <c r="H130">
        <f t="shared" si="13"/>
        <v>3.7696552336000019E-4</v>
      </c>
      <c r="I130">
        <f t="shared" si="14"/>
        <v>4.5015547140421548</v>
      </c>
      <c r="J130">
        <f t="shared" ref="J130:J161" si="19">E130*$P$2+F130*$P$3</f>
        <v>4.7577528947231533</v>
      </c>
      <c r="K130">
        <f t="shared" ref="K130:K161" si="20">EXP(E130*$P$2+F130*$P$3)*A130*D130</f>
        <v>2.5085125159189179E-2</v>
      </c>
      <c r="L130">
        <f t="shared" si="15"/>
        <v>-5.6695251591891739E-3</v>
      </c>
      <c r="M130">
        <f t="shared" si="16"/>
        <v>-4.9742413968299967E-3</v>
      </c>
    </row>
    <row r="131" spans="1:13" x14ac:dyDescent="0.35">
      <c r="A131">
        <v>0.2</v>
      </c>
      <c r="B131">
        <v>1.6666666666666668E-3</v>
      </c>
      <c r="C131">
        <v>6.6666666666666675E-4</v>
      </c>
      <c r="D131">
        <f t="shared" ref="D131:D194" si="21">SQRT(B131*C131)</f>
        <v>1.0540925533894599E-3</v>
      </c>
      <c r="E131">
        <v>1</v>
      </c>
      <c r="F131">
        <v>0</v>
      </c>
      <c r="G131">
        <v>1.4333066666666665E-2</v>
      </c>
      <c r="H131">
        <f t="shared" ref="H131:H194" si="22">G131^2</f>
        <v>2.0543680007111106E-4</v>
      </c>
      <c r="I131">
        <f t="shared" ref="I131:I194" si="23">LN(G131)-LN(A131)-LN(D131)</f>
        <v>4.2193268768064076</v>
      </c>
      <c r="J131">
        <f t="shared" si="19"/>
        <v>4.7577528947231533</v>
      </c>
      <c r="K131">
        <f t="shared" si="20"/>
        <v>2.4556958109159439E-2</v>
      </c>
      <c r="L131">
        <f t="shared" ref="L131:L194" si="24">G131-K131</f>
        <v>-1.0223891442492774E-2</v>
      </c>
      <c r="M131">
        <f t="shared" ref="M131:M194" si="25">SQRT(H131)*(I131-J131)</f>
        <v>-7.7172960098685767E-3</v>
      </c>
    </row>
    <row r="132" spans="1:13" x14ac:dyDescent="0.35">
      <c r="A132">
        <v>0.2</v>
      </c>
      <c r="B132">
        <v>1.6000000000000001E-3</v>
      </c>
      <c r="C132">
        <v>6.6666666666666675E-4</v>
      </c>
      <c r="D132">
        <f t="shared" si="21"/>
        <v>1.0327955589886446E-3</v>
      </c>
      <c r="E132">
        <v>1</v>
      </c>
      <c r="F132">
        <v>0</v>
      </c>
      <c r="G132">
        <v>1.5997800000000003E-2</v>
      </c>
      <c r="H132">
        <f t="shared" si="22"/>
        <v>2.5592960484000009E-4</v>
      </c>
      <c r="I132">
        <f t="shared" si="23"/>
        <v>4.3496198646511042</v>
      </c>
      <c r="J132">
        <f t="shared" si="19"/>
        <v>4.7577528947231533</v>
      </c>
      <c r="K132">
        <f t="shared" si="20"/>
        <v>2.4060806800936894E-2</v>
      </c>
      <c r="L132">
        <f t="shared" si="24"/>
        <v>-8.0630068009368908E-3</v>
      </c>
      <c r="M132">
        <f t="shared" si="25"/>
        <v>-6.5292305884866288E-3</v>
      </c>
    </row>
    <row r="133" spans="1:13" x14ac:dyDescent="0.35">
      <c r="A133">
        <v>0.2</v>
      </c>
      <c r="B133">
        <v>1.5384615384615385E-3</v>
      </c>
      <c r="C133">
        <v>6.6666666666666675E-4</v>
      </c>
      <c r="D133">
        <f t="shared" si="21"/>
        <v>1.0127393670836665E-3</v>
      </c>
      <c r="E133">
        <v>1</v>
      </c>
      <c r="F133">
        <v>0</v>
      </c>
      <c r="G133">
        <v>2.0576033333333341E-2</v>
      </c>
      <c r="H133">
        <f t="shared" si="22"/>
        <v>4.2337314773444474E-4</v>
      </c>
      <c r="I133">
        <f t="shared" si="23"/>
        <v>4.6209059765062213</v>
      </c>
      <c r="J133">
        <f t="shared" si="19"/>
        <v>4.7577528947231533</v>
      </c>
      <c r="K133">
        <f t="shared" si="20"/>
        <v>2.3593562190531381E-2</v>
      </c>
      <c r="L133">
        <f t="shared" si="24"/>
        <v>-3.0175288571980402E-3</v>
      </c>
      <c r="M133">
        <f t="shared" si="25"/>
        <v>-2.8157667507955359E-3</v>
      </c>
    </row>
    <row r="134" spans="1:13" x14ac:dyDescent="0.35">
      <c r="A134">
        <v>0.2</v>
      </c>
      <c r="B134">
        <v>1.4814814814814816E-3</v>
      </c>
      <c r="C134">
        <v>6.6666666666666675E-4</v>
      </c>
      <c r="D134">
        <f t="shared" si="21"/>
        <v>9.9380798999990669E-4</v>
      </c>
      <c r="E134">
        <v>1</v>
      </c>
      <c r="F134">
        <v>0</v>
      </c>
      <c r="G134">
        <v>1.7286233333333331E-2</v>
      </c>
      <c r="H134">
        <f t="shared" si="22"/>
        <v>2.9881386285444435E-4</v>
      </c>
      <c r="I134">
        <f t="shared" si="23"/>
        <v>4.4655595960721977</v>
      </c>
      <c r="J134">
        <f t="shared" si="19"/>
        <v>4.7577528947231533</v>
      </c>
      <c r="K134">
        <f t="shared" si="20"/>
        <v>2.3152522139067492E-2</v>
      </c>
      <c r="L134">
        <f t="shared" si="24"/>
        <v>-5.8662888057341607E-3</v>
      </c>
      <c r="M134">
        <f t="shared" si="25"/>
        <v>-5.0509215389167713E-3</v>
      </c>
    </row>
    <row r="135" spans="1:13" x14ac:dyDescent="0.35">
      <c r="A135">
        <v>0.2</v>
      </c>
      <c r="B135">
        <v>1.4285714285714286E-3</v>
      </c>
      <c r="C135">
        <v>6.6666666666666675E-4</v>
      </c>
      <c r="D135">
        <f t="shared" si="21"/>
        <v>9.759000729485332E-4</v>
      </c>
      <c r="E135">
        <v>1</v>
      </c>
      <c r="F135">
        <v>0</v>
      </c>
      <c r="G135">
        <v>1.8826266666666668E-2</v>
      </c>
      <c r="H135">
        <f t="shared" si="22"/>
        <v>3.5442831660444449E-4</v>
      </c>
      <c r="I135">
        <f t="shared" si="23"/>
        <v>4.5690860523510608</v>
      </c>
      <c r="J135">
        <f t="shared" si="19"/>
        <v>4.7577528947231533</v>
      </c>
      <c r="K135">
        <f t="shared" si="20"/>
        <v>2.2735325406732357E-2</v>
      </c>
      <c r="L135">
        <f t="shared" si="24"/>
        <v>-3.9090587400656893E-3</v>
      </c>
      <c r="M135">
        <f t="shared" si="25"/>
        <v>-3.5518922856549798E-3</v>
      </c>
    </row>
    <row r="136" spans="1:13" x14ac:dyDescent="0.35">
      <c r="A136">
        <v>0.2</v>
      </c>
      <c r="B136">
        <v>1.3793103448275863E-3</v>
      </c>
      <c r="C136">
        <v>6.6666666666666675E-4</v>
      </c>
      <c r="D136">
        <f t="shared" si="21"/>
        <v>9.5892660297076839E-4</v>
      </c>
      <c r="E136">
        <v>1</v>
      </c>
      <c r="F136">
        <v>0</v>
      </c>
      <c r="G136">
        <v>2.4581599999999999E-2</v>
      </c>
      <c r="H136">
        <f t="shared" si="22"/>
        <v>6.0425505855999989E-4</v>
      </c>
      <c r="I136">
        <f t="shared" si="23"/>
        <v>4.8533768500158549</v>
      </c>
      <c r="J136">
        <f t="shared" si="19"/>
        <v>4.7577528947231533</v>
      </c>
      <c r="K136">
        <f t="shared" si="20"/>
        <v>2.233989827856343E-2</v>
      </c>
      <c r="L136">
        <f t="shared" si="24"/>
        <v>2.2417017214365689E-3</v>
      </c>
      <c r="M136">
        <f t="shared" si="25"/>
        <v>2.3505898194230742E-3</v>
      </c>
    </row>
    <row r="137" spans="1:13" x14ac:dyDescent="0.35">
      <c r="A137">
        <v>0.2</v>
      </c>
      <c r="B137">
        <v>1.3333333333333335E-3</v>
      </c>
      <c r="C137">
        <v>6.6666666666666675E-4</v>
      </c>
      <c r="D137">
        <f t="shared" si="21"/>
        <v>9.428090415820635E-4</v>
      </c>
      <c r="E137">
        <v>1</v>
      </c>
      <c r="F137">
        <v>0</v>
      </c>
      <c r="G137">
        <v>2.4368999999999998E-2</v>
      </c>
      <c r="H137">
        <f t="shared" si="22"/>
        <v>5.9384816099999991E-4</v>
      </c>
      <c r="I137">
        <f t="shared" si="23"/>
        <v>4.8616412629992185</v>
      </c>
      <c r="J137">
        <f t="shared" si="19"/>
        <v>4.7577528947231533</v>
      </c>
      <c r="K137">
        <f t="shared" si="20"/>
        <v>2.1964411061078083E-2</v>
      </c>
      <c r="L137">
        <f t="shared" si="24"/>
        <v>2.4045889389219151E-3</v>
      </c>
      <c r="M137">
        <f t="shared" si="25"/>
        <v>2.531655646519432E-3</v>
      </c>
    </row>
    <row r="138" spans="1:13" x14ac:dyDescent="0.35">
      <c r="A138">
        <v>0.35</v>
      </c>
      <c r="B138">
        <v>6.9999999999999993E-3</v>
      </c>
      <c r="C138">
        <v>1.1666666666666665E-3</v>
      </c>
      <c r="D138">
        <f t="shared" si="21"/>
        <v>2.8577380332470408E-3</v>
      </c>
      <c r="E138">
        <v>1</v>
      </c>
      <c r="F138">
        <v>0</v>
      </c>
      <c r="G138">
        <v>9.8183516666666679E-2</v>
      </c>
      <c r="H138">
        <f t="shared" si="22"/>
        <v>9.6400029450336138E-3</v>
      </c>
      <c r="I138">
        <f t="shared" si="23"/>
        <v>4.586630056610371</v>
      </c>
      <c r="J138">
        <f t="shared" si="19"/>
        <v>4.7577528947231533</v>
      </c>
      <c r="K138">
        <f t="shared" si="20"/>
        <v>0.11650814499310237</v>
      </c>
      <c r="L138">
        <f t="shared" si="24"/>
        <v>-1.8324628326435694E-2</v>
      </c>
      <c r="M138">
        <f t="shared" si="25"/>
        <v>-1.6801442027893663E-2</v>
      </c>
    </row>
    <row r="139" spans="1:13" x14ac:dyDescent="0.35">
      <c r="A139">
        <v>0.35</v>
      </c>
      <c r="B139">
        <v>6.363636363636363E-3</v>
      </c>
      <c r="C139">
        <v>1.1666666666666665E-3</v>
      </c>
      <c r="D139">
        <f t="shared" si="21"/>
        <v>2.7247463045653301E-3</v>
      </c>
      <c r="E139">
        <v>1</v>
      </c>
      <c r="F139">
        <v>0</v>
      </c>
      <c r="G139">
        <v>9.7375249999999997E-2</v>
      </c>
      <c r="H139">
        <f t="shared" si="22"/>
        <v>9.4819393125625002E-3</v>
      </c>
      <c r="I139">
        <f t="shared" si="23"/>
        <v>4.626018871541266</v>
      </c>
      <c r="J139">
        <f t="shared" si="19"/>
        <v>4.7577528947231533</v>
      </c>
      <c r="K139">
        <f t="shared" si="20"/>
        <v>0.11108615759332428</v>
      </c>
      <c r="L139">
        <f t="shared" si="24"/>
        <v>-1.3710907593324287E-2</v>
      </c>
      <c r="M139">
        <f t="shared" si="25"/>
        <v>-1.2827633440842073E-2</v>
      </c>
    </row>
    <row r="140" spans="1:13" x14ac:dyDescent="0.35">
      <c r="A140">
        <v>0.35</v>
      </c>
      <c r="B140">
        <v>5.8333333333333327E-3</v>
      </c>
      <c r="C140">
        <v>1.1666666666666665E-3</v>
      </c>
      <c r="D140">
        <f t="shared" si="21"/>
        <v>2.6087459737497544E-3</v>
      </c>
      <c r="E140">
        <v>1</v>
      </c>
      <c r="F140">
        <v>0</v>
      </c>
      <c r="G140">
        <v>9.6968024999999999E-2</v>
      </c>
      <c r="H140">
        <f t="shared" si="22"/>
        <v>9.4027978724006249E-3</v>
      </c>
      <c r="I140">
        <f t="shared" si="23"/>
        <v>4.665333773439559</v>
      </c>
      <c r="J140">
        <f t="shared" si="19"/>
        <v>4.7577528947231533</v>
      </c>
      <c r="K140">
        <f t="shared" si="20"/>
        <v>0.10635689857634124</v>
      </c>
      <c r="L140">
        <f t="shared" si="24"/>
        <v>-9.3888735763412445E-3</v>
      </c>
      <c r="M140">
        <f t="shared" si="25"/>
        <v>-8.9616996631056052E-3</v>
      </c>
    </row>
    <row r="141" spans="1:13" x14ac:dyDescent="0.35">
      <c r="A141">
        <v>0.35</v>
      </c>
      <c r="B141">
        <v>5.3846153846153844E-3</v>
      </c>
      <c r="C141">
        <v>1.1666666666666665E-3</v>
      </c>
      <c r="D141">
        <f t="shared" si="21"/>
        <v>2.5064020591380148E-3</v>
      </c>
      <c r="E141">
        <v>1</v>
      </c>
      <c r="F141">
        <v>0</v>
      </c>
      <c r="G141">
        <v>9.6277008333333317E-2</v>
      </c>
      <c r="H141">
        <f t="shared" si="22"/>
        <v>9.2692623336167335E-3</v>
      </c>
      <c r="I141">
        <f t="shared" si="23"/>
        <v>4.6982033821571196</v>
      </c>
      <c r="J141">
        <f t="shared" si="19"/>
        <v>4.7577528947231533</v>
      </c>
      <c r="K141">
        <f t="shared" si="20"/>
        <v>0.10218440288078653</v>
      </c>
      <c r="L141">
        <f t="shared" si="24"/>
        <v>-5.907394547453218E-3</v>
      </c>
      <c r="M141">
        <f t="shared" si="25"/>
        <v>-5.7332489175659631E-3</v>
      </c>
    </row>
    <row r="142" spans="1:13" x14ac:dyDescent="0.35">
      <c r="A142">
        <v>0.35</v>
      </c>
      <c r="B142">
        <v>5.0000000000000001E-3</v>
      </c>
      <c r="C142">
        <v>1.1666666666666665E-3</v>
      </c>
      <c r="D142">
        <f t="shared" si="21"/>
        <v>2.4152294576982396E-3</v>
      </c>
      <c r="E142">
        <v>1</v>
      </c>
      <c r="F142">
        <v>0</v>
      </c>
      <c r="G142">
        <v>9.394974166666667E-2</v>
      </c>
      <c r="H142">
        <f t="shared" si="22"/>
        <v>8.8265539592334036E-3</v>
      </c>
      <c r="I142">
        <f t="shared" si="23"/>
        <v>4.7107878045341405</v>
      </c>
      <c r="J142">
        <f t="shared" si="19"/>
        <v>4.7577528947231533</v>
      </c>
      <c r="K142">
        <f t="shared" si="20"/>
        <v>9.8467354451447386E-2</v>
      </c>
      <c r="L142">
        <f t="shared" si="24"/>
        <v>-4.5176127847807168E-3</v>
      </c>
      <c r="M142">
        <f t="shared" si="25"/>
        <v>-4.4123580906094582E-3</v>
      </c>
    </row>
    <row r="143" spans="1:13" x14ac:dyDescent="0.35">
      <c r="A143">
        <v>0.35</v>
      </c>
      <c r="B143">
        <v>4.6666666666666662E-3</v>
      </c>
      <c r="C143">
        <v>1.1666666666666665E-3</v>
      </c>
      <c r="D143">
        <f t="shared" si="21"/>
        <v>2.3333333333333331E-3</v>
      </c>
      <c r="E143">
        <v>1</v>
      </c>
      <c r="F143">
        <v>0</v>
      </c>
      <c r="G143">
        <v>9.2260933333333323E-2</v>
      </c>
      <c r="H143">
        <f t="shared" si="22"/>
        <v>8.512079819537775E-3</v>
      </c>
      <c r="I143">
        <f t="shared" si="23"/>
        <v>4.7271450585278645</v>
      </c>
      <c r="J143">
        <f t="shared" si="19"/>
        <v>4.7577528947231533</v>
      </c>
      <c r="K143">
        <f t="shared" si="20"/>
        <v>9.5128502037099855E-2</v>
      </c>
      <c r="L143">
        <f t="shared" si="24"/>
        <v>-2.8675687037665321E-3</v>
      </c>
      <c r="M143">
        <f t="shared" si="25"/>
        <v>-2.8239075346911304E-3</v>
      </c>
    </row>
    <row r="144" spans="1:13" x14ac:dyDescent="0.35">
      <c r="A144">
        <v>0.35</v>
      </c>
      <c r="B144">
        <v>4.3749999999999995E-3</v>
      </c>
      <c r="C144">
        <v>1.1666666666666665E-3</v>
      </c>
      <c r="D144">
        <f t="shared" si="21"/>
        <v>2.2592402852876598E-3</v>
      </c>
      <c r="E144">
        <v>1</v>
      </c>
      <c r="F144">
        <v>0</v>
      </c>
      <c r="G144">
        <v>8.8615508333333329E-2</v>
      </c>
      <c r="H144">
        <f t="shared" si="22"/>
        <v>7.8527083171750691E-3</v>
      </c>
      <c r="I144">
        <f t="shared" si="23"/>
        <v>4.7191004045962703</v>
      </c>
      <c r="J144">
        <f t="shared" si="19"/>
        <v>4.7577528947231533</v>
      </c>
      <c r="K144">
        <f t="shared" si="20"/>
        <v>9.2107776034836525E-2</v>
      </c>
      <c r="L144">
        <f t="shared" si="24"/>
        <v>-3.4922677015031961E-3</v>
      </c>
      <c r="M144">
        <f t="shared" si="25"/>
        <v>-3.4252100609428837E-3</v>
      </c>
    </row>
    <row r="145" spans="1:13" x14ac:dyDescent="0.35">
      <c r="A145">
        <v>0.35</v>
      </c>
      <c r="B145">
        <v>4.1176470588235288E-3</v>
      </c>
      <c r="C145">
        <v>1.1666666666666665E-3</v>
      </c>
      <c r="D145">
        <f t="shared" si="21"/>
        <v>2.1917850187980229E-3</v>
      </c>
      <c r="E145">
        <v>1</v>
      </c>
      <c r="F145">
        <v>0</v>
      </c>
      <c r="G145">
        <v>8.6343658333333337E-2</v>
      </c>
      <c r="H145">
        <f t="shared" si="22"/>
        <v>7.4552273343834038E-3</v>
      </c>
      <c r="I145">
        <f t="shared" si="23"/>
        <v>4.7234411960636367</v>
      </c>
      <c r="J145">
        <f t="shared" si="19"/>
        <v>4.7577528947231533</v>
      </c>
      <c r="K145">
        <f t="shared" si="20"/>
        <v>8.9357668125262579E-2</v>
      </c>
      <c r="L145">
        <f t="shared" si="24"/>
        <v>-3.0140097919292425E-3</v>
      </c>
      <c r="M145">
        <f t="shared" si="25"/>
        <v>-2.9625975858935984E-3</v>
      </c>
    </row>
    <row r="146" spans="1:13" x14ac:dyDescent="0.35">
      <c r="A146">
        <v>0.35</v>
      </c>
      <c r="B146">
        <v>3.8888888888888888E-3</v>
      </c>
      <c r="C146">
        <v>1.1666666666666665E-3</v>
      </c>
      <c r="D146">
        <f t="shared" si="21"/>
        <v>2.1300321680756459E-3</v>
      </c>
      <c r="E146">
        <v>1</v>
      </c>
      <c r="F146">
        <v>0</v>
      </c>
      <c r="G146">
        <v>8.3599016666666651E-2</v>
      </c>
      <c r="H146">
        <f t="shared" si="22"/>
        <v>6.9887955876336083E-3</v>
      </c>
      <c r="I146">
        <f t="shared" si="23"/>
        <v>4.7197168001694836</v>
      </c>
      <c r="J146">
        <f t="shared" si="19"/>
        <v>4.7577528947231533</v>
      </c>
      <c r="K146">
        <f t="shared" si="20"/>
        <v>8.6840044045659565E-2</v>
      </c>
      <c r="L146">
        <f t="shared" si="24"/>
        <v>-3.2410273789929139E-3</v>
      </c>
      <c r="M146">
        <f t="shared" si="25"/>
        <v>-3.1797801025271453E-3</v>
      </c>
    </row>
    <row r="147" spans="1:13" x14ac:dyDescent="0.35">
      <c r="A147">
        <v>0.35</v>
      </c>
      <c r="B147">
        <v>3.6842105263157894E-3</v>
      </c>
      <c r="C147">
        <v>1.1666666666666665E-3</v>
      </c>
      <c r="D147">
        <f t="shared" si="21"/>
        <v>2.0732210721568231E-3</v>
      </c>
      <c r="E147">
        <v>1</v>
      </c>
      <c r="F147">
        <v>0</v>
      </c>
      <c r="G147">
        <v>8.1454625000000003E-2</v>
      </c>
      <c r="H147">
        <f t="shared" si="22"/>
        <v>6.6348559338906257E-3</v>
      </c>
      <c r="I147">
        <f t="shared" si="23"/>
        <v>4.7207647698821731</v>
      </c>
      <c r="J147">
        <f t="shared" si="19"/>
        <v>4.7577528947231533</v>
      </c>
      <c r="K147">
        <f t="shared" si="20"/>
        <v>8.452389213686945E-2</v>
      </c>
      <c r="L147">
        <f t="shared" si="24"/>
        <v>-3.0692671368694469E-3</v>
      </c>
      <c r="M147">
        <f t="shared" si="25"/>
        <v>-3.0128538383752301E-3</v>
      </c>
    </row>
    <row r="148" spans="1:13" x14ac:dyDescent="0.35">
      <c r="A148">
        <v>0.35</v>
      </c>
      <c r="B148">
        <v>3.4999999999999996E-3</v>
      </c>
      <c r="C148">
        <v>1.1666666666666665E-3</v>
      </c>
      <c r="D148">
        <f t="shared" si="21"/>
        <v>2.0207259421636901E-3</v>
      </c>
      <c r="E148">
        <v>1</v>
      </c>
      <c r="F148">
        <v>0</v>
      </c>
      <c r="G148">
        <v>7.823975833333334E-2</v>
      </c>
      <c r="H148">
        <f t="shared" si="22"/>
        <v>6.1214597840584034E-3</v>
      </c>
      <c r="I148">
        <f t="shared" si="23"/>
        <v>4.7061432372725172</v>
      </c>
      <c r="J148">
        <f t="shared" si="19"/>
        <v>4.7577528947231533</v>
      </c>
      <c r="K148">
        <f t="shared" si="20"/>
        <v>8.2383699388088191E-2</v>
      </c>
      <c r="L148">
        <f t="shared" si="24"/>
        <v>-4.1439410547548516E-3</v>
      </c>
      <c r="M148">
        <f t="shared" si="25"/>
        <v>-4.0379271266038907E-3</v>
      </c>
    </row>
    <row r="149" spans="1:13" x14ac:dyDescent="0.35">
      <c r="A149">
        <v>0.35</v>
      </c>
      <c r="B149">
        <v>3.3333333333333331E-3</v>
      </c>
      <c r="C149">
        <v>1.1666666666666665E-3</v>
      </c>
      <c r="D149">
        <f t="shared" si="21"/>
        <v>1.9720265943665386E-3</v>
      </c>
      <c r="E149">
        <v>1</v>
      </c>
      <c r="F149">
        <v>0</v>
      </c>
      <c r="G149">
        <v>7.6034758333333341E-2</v>
      </c>
      <c r="H149">
        <f t="shared" si="22"/>
        <v>5.7812844748084038E-3</v>
      </c>
      <c r="I149">
        <f t="shared" si="23"/>
        <v>4.70195096464861</v>
      </c>
      <c r="J149">
        <f t="shared" si="19"/>
        <v>4.7577528947231533</v>
      </c>
      <c r="K149">
        <f t="shared" si="20"/>
        <v>8.0398258242605297E-2</v>
      </c>
      <c r="L149">
        <f t="shared" si="24"/>
        <v>-4.3634999092719562E-3</v>
      </c>
      <c r="M149">
        <f t="shared" si="25"/>
        <v>-4.2428862677514707E-3</v>
      </c>
    </row>
    <row r="150" spans="1:13" x14ac:dyDescent="0.35">
      <c r="A150">
        <v>0.35</v>
      </c>
      <c r="B150">
        <v>3.1818181818181815E-3</v>
      </c>
      <c r="C150">
        <v>1.1666666666666665E-3</v>
      </c>
      <c r="D150">
        <f t="shared" si="21"/>
        <v>1.9266865889711309E-3</v>
      </c>
      <c r="E150">
        <v>1</v>
      </c>
      <c r="F150">
        <v>0</v>
      </c>
      <c r="G150">
        <v>7.0651291666666657E-2</v>
      </c>
      <c r="H150">
        <f t="shared" si="22"/>
        <v>4.9916050141684013E-3</v>
      </c>
      <c r="I150">
        <f t="shared" si="23"/>
        <v>4.6517767818167624</v>
      </c>
      <c r="J150">
        <f t="shared" si="19"/>
        <v>4.7577528947231533</v>
      </c>
      <c r="K150">
        <f t="shared" si="20"/>
        <v>7.8549775330197094E-2</v>
      </c>
      <c r="L150">
        <f t="shared" si="24"/>
        <v>-7.8984836635304367E-3</v>
      </c>
      <c r="M150">
        <f t="shared" si="25"/>
        <v>-7.4873492626490257E-3</v>
      </c>
    </row>
    <row r="151" spans="1:13" x14ac:dyDescent="0.35">
      <c r="A151">
        <v>0.35</v>
      </c>
      <c r="B151">
        <v>3.0434782608695652E-3</v>
      </c>
      <c r="C151">
        <v>1.1666666666666665E-3</v>
      </c>
      <c r="D151">
        <f t="shared" si="21"/>
        <v>1.8843366572035792E-3</v>
      </c>
      <c r="E151">
        <v>1</v>
      </c>
      <c r="F151">
        <v>0</v>
      </c>
      <c r="G151">
        <v>6.8625433333333333E-2</v>
      </c>
      <c r="H151">
        <f t="shared" si="22"/>
        <v>4.7094501001877778E-3</v>
      </c>
      <c r="I151">
        <f t="shared" si="23"/>
        <v>4.6449094858459343</v>
      </c>
      <c r="J151">
        <f t="shared" si="19"/>
        <v>4.7577528947231533</v>
      </c>
      <c r="K151">
        <f t="shared" si="20"/>
        <v>7.6823195800016841E-2</v>
      </c>
      <c r="L151">
        <f t="shared" si="24"/>
        <v>-8.1977624666835086E-3</v>
      </c>
      <c r="M151">
        <f t="shared" si="25"/>
        <v>-7.7439278330096667E-3</v>
      </c>
    </row>
    <row r="152" spans="1:13" x14ac:dyDescent="0.35">
      <c r="A152">
        <v>0.35</v>
      </c>
      <c r="B152">
        <v>2.9166666666666664E-3</v>
      </c>
      <c r="C152">
        <v>1.1666666666666665E-3</v>
      </c>
      <c r="D152">
        <f t="shared" si="21"/>
        <v>1.8446619684315544E-3</v>
      </c>
      <c r="E152">
        <v>1</v>
      </c>
      <c r="F152">
        <v>0</v>
      </c>
      <c r="G152">
        <v>6.7059008333333336E-2</v>
      </c>
      <c r="H152">
        <f t="shared" si="22"/>
        <v>4.4969105986500703E-3</v>
      </c>
      <c r="I152">
        <f t="shared" si="23"/>
        <v>4.6430990319108236</v>
      </c>
      <c r="J152">
        <f t="shared" si="19"/>
        <v>4.7577528947231533</v>
      </c>
      <c r="K152">
        <f t="shared" si="20"/>
        <v>7.5205684209300752E-2</v>
      </c>
      <c r="L152">
        <f t="shared" si="24"/>
        <v>-8.1466758759674157E-3</v>
      </c>
      <c r="M152">
        <f t="shared" si="25"/>
        <v>-7.6885743417808745E-3</v>
      </c>
    </row>
    <row r="153" spans="1:13" x14ac:dyDescent="0.35">
      <c r="A153">
        <v>0.35</v>
      </c>
      <c r="B153">
        <v>2.8E-3</v>
      </c>
      <c r="C153">
        <v>1.1666666666666665E-3</v>
      </c>
      <c r="D153">
        <f t="shared" si="21"/>
        <v>1.8073922282301278E-3</v>
      </c>
      <c r="E153">
        <v>1</v>
      </c>
      <c r="F153">
        <v>0</v>
      </c>
      <c r="G153">
        <v>6.4719199999999991E-2</v>
      </c>
      <c r="H153">
        <f t="shared" si="22"/>
        <v>4.188574848639999E-3</v>
      </c>
      <c r="I153">
        <f t="shared" si="23"/>
        <v>4.6279949877288775</v>
      </c>
      <c r="J153">
        <f t="shared" si="19"/>
        <v>4.7577528947231533</v>
      </c>
      <c r="K153">
        <f t="shared" si="20"/>
        <v>7.3686220827869214E-2</v>
      </c>
      <c r="L153">
        <f t="shared" si="24"/>
        <v>-8.9670208278692237E-3</v>
      </c>
      <c r="M153">
        <f t="shared" si="25"/>
        <v>-8.3978279343439339E-3</v>
      </c>
    </row>
    <row r="154" spans="1:13" x14ac:dyDescent="0.35">
      <c r="A154">
        <v>0.35</v>
      </c>
      <c r="B154">
        <v>2.6923076923076922E-3</v>
      </c>
      <c r="C154">
        <v>1.1666666666666665E-3</v>
      </c>
      <c r="D154">
        <f t="shared" si="21"/>
        <v>1.7722938923964164E-3</v>
      </c>
      <c r="E154">
        <v>1</v>
      </c>
      <c r="F154">
        <v>0</v>
      </c>
      <c r="G154">
        <v>6.1766599999999984E-2</v>
      </c>
      <c r="H154">
        <f t="shared" si="22"/>
        <v>3.815112875559998E-3</v>
      </c>
      <c r="I154">
        <f t="shared" si="23"/>
        <v>4.6009101978629179</v>
      </c>
      <c r="J154">
        <f t="shared" si="19"/>
        <v>4.7577528947231533</v>
      </c>
      <c r="K154">
        <f t="shared" si="20"/>
        <v>7.2255284208502343E-2</v>
      </c>
      <c r="L154">
        <f t="shared" si="24"/>
        <v>-1.0488684208502359E-2</v>
      </c>
      <c r="M154">
        <f t="shared" si="25"/>
        <v>-9.6876401198874168E-3</v>
      </c>
    </row>
    <row r="155" spans="1:13" x14ac:dyDescent="0.35">
      <c r="A155">
        <v>0.35</v>
      </c>
      <c r="B155">
        <v>2.5925925925925925E-3</v>
      </c>
      <c r="C155">
        <v>1.1666666666666665E-3</v>
      </c>
      <c r="D155">
        <f t="shared" si="21"/>
        <v>1.7391639824998362E-3</v>
      </c>
      <c r="E155">
        <v>1</v>
      </c>
      <c r="F155">
        <v>0</v>
      </c>
      <c r="G155">
        <v>5.9367058333333347E-2</v>
      </c>
      <c r="H155">
        <f t="shared" si="22"/>
        <v>3.5244476151534043E-3</v>
      </c>
      <c r="I155">
        <f t="shared" si="23"/>
        <v>4.5801570955854585</v>
      </c>
      <c r="J155">
        <f t="shared" si="19"/>
        <v>4.7577528947231533</v>
      </c>
      <c r="K155">
        <f t="shared" si="20"/>
        <v>7.0904599050894163E-2</v>
      </c>
      <c r="L155">
        <f t="shared" si="24"/>
        <v>-1.1537540717560815E-2</v>
      </c>
      <c r="M155">
        <f t="shared" si="25"/>
        <v>-1.0543340167162482E-2</v>
      </c>
    </row>
    <row r="156" spans="1:13" x14ac:dyDescent="0.35">
      <c r="A156">
        <v>0.35</v>
      </c>
      <c r="B156">
        <v>2.5000000000000001E-3</v>
      </c>
      <c r="C156">
        <v>1.1666666666666665E-3</v>
      </c>
      <c r="D156">
        <f t="shared" si="21"/>
        <v>1.707825127659933E-3</v>
      </c>
      <c r="E156">
        <v>1</v>
      </c>
      <c r="F156">
        <v>0</v>
      </c>
      <c r="G156">
        <v>5.7924824999999992E-2</v>
      </c>
      <c r="H156">
        <f t="shared" si="22"/>
        <v>3.3552853512806239E-3</v>
      </c>
      <c r="I156">
        <f t="shared" si="23"/>
        <v>4.5737474678138108</v>
      </c>
      <c r="J156">
        <f t="shared" si="19"/>
        <v>4.7577528947231533</v>
      </c>
      <c r="K156">
        <f t="shared" si="20"/>
        <v>6.9626934058117831E-2</v>
      </c>
      <c r="L156">
        <f t="shared" si="24"/>
        <v>-1.1702109058117839E-2</v>
      </c>
      <c r="M156">
        <f t="shared" si="25"/>
        <v>-1.0658482152773955E-2</v>
      </c>
    </row>
    <row r="157" spans="1:13" x14ac:dyDescent="0.35">
      <c r="A157">
        <v>0.35</v>
      </c>
      <c r="B157">
        <v>2.4137931034482756E-3</v>
      </c>
      <c r="C157">
        <v>1.1666666666666665E-3</v>
      </c>
      <c r="D157">
        <f t="shared" si="21"/>
        <v>1.6781215551988442E-3</v>
      </c>
      <c r="E157">
        <v>1</v>
      </c>
      <c r="F157">
        <v>0</v>
      </c>
      <c r="G157">
        <v>5.7982516666666664E-2</v>
      </c>
      <c r="H157">
        <f t="shared" si="22"/>
        <v>3.3619722390002774E-3</v>
      </c>
      <c r="I157">
        <f t="shared" si="23"/>
        <v>4.5922886068772177</v>
      </c>
      <c r="J157">
        <f t="shared" si="19"/>
        <v>4.7577528947231533</v>
      </c>
      <c r="K157">
        <f t="shared" si="20"/>
        <v>6.8415938478100471E-2</v>
      </c>
      <c r="L157">
        <f t="shared" si="24"/>
        <v>-1.0433421811433807E-2</v>
      </c>
      <c r="M157">
        <f t="shared" si="25"/>
        <v>-9.5940358277650899E-3</v>
      </c>
    </row>
    <row r="158" spans="1:13" x14ac:dyDescent="0.35">
      <c r="A158">
        <v>0.35</v>
      </c>
      <c r="B158">
        <v>2.3333333333333331E-3</v>
      </c>
      <c r="C158">
        <v>1.1666666666666665E-3</v>
      </c>
      <c r="D158">
        <f t="shared" si="21"/>
        <v>1.6499158227686107E-3</v>
      </c>
      <c r="E158">
        <v>1</v>
      </c>
      <c r="F158">
        <v>0</v>
      </c>
      <c r="G158">
        <v>5.7238825E-2</v>
      </c>
      <c r="H158">
        <f t="shared" si="22"/>
        <v>3.2762830873806249E-3</v>
      </c>
      <c r="I158">
        <f t="shared" si="23"/>
        <v>4.5963302812659279</v>
      </c>
      <c r="J158">
        <f t="shared" si="19"/>
        <v>4.7577528947231533</v>
      </c>
      <c r="K158">
        <f t="shared" si="20"/>
        <v>6.72660088745516E-2</v>
      </c>
      <c r="L158">
        <f t="shared" si="24"/>
        <v>-1.00271838745516E-2</v>
      </c>
      <c r="M158">
        <f t="shared" si="25"/>
        <v>-9.2396407227207707E-3</v>
      </c>
    </row>
    <row r="159" spans="1:13" x14ac:dyDescent="0.35">
      <c r="A159">
        <v>0.5</v>
      </c>
      <c r="B159">
        <v>0.01</v>
      </c>
      <c r="C159">
        <v>1.6666666666666668E-3</v>
      </c>
      <c r="D159">
        <f t="shared" si="21"/>
        <v>4.0824829046386306E-3</v>
      </c>
      <c r="E159">
        <v>1</v>
      </c>
      <c r="F159">
        <v>0</v>
      </c>
      <c r="G159">
        <v>0.19456525</v>
      </c>
      <c r="H159">
        <f t="shared" si="22"/>
        <v>3.7855636507562497E-2</v>
      </c>
      <c r="I159">
        <f t="shared" si="23"/>
        <v>4.5572094045574847</v>
      </c>
      <c r="J159">
        <f t="shared" si="19"/>
        <v>4.7577528947231533</v>
      </c>
      <c r="K159">
        <f t="shared" si="20"/>
        <v>0.2377717244757192</v>
      </c>
      <c r="L159">
        <f t="shared" si="24"/>
        <v>-4.3206474475719209E-2</v>
      </c>
      <c r="M159">
        <f t="shared" si="25"/>
        <v>-3.9018794299955861E-2</v>
      </c>
    </row>
    <row r="160" spans="1:13" x14ac:dyDescent="0.35">
      <c r="A160">
        <v>0.5</v>
      </c>
      <c r="B160">
        <v>9.0909090909090905E-3</v>
      </c>
      <c r="C160">
        <v>1.6666666666666668E-3</v>
      </c>
      <c r="D160">
        <f t="shared" si="21"/>
        <v>3.8924947208076148E-3</v>
      </c>
      <c r="E160">
        <v>1</v>
      </c>
      <c r="F160">
        <v>0</v>
      </c>
      <c r="G160">
        <v>0.19354633333333332</v>
      </c>
      <c r="H160">
        <f t="shared" si="22"/>
        <v>3.7460183146777772E-2</v>
      </c>
      <c r="I160">
        <f t="shared" si="23"/>
        <v>4.5996138446397259</v>
      </c>
      <c r="J160">
        <f t="shared" si="19"/>
        <v>4.7577528947231533</v>
      </c>
      <c r="K160">
        <f t="shared" si="20"/>
        <v>0.22670644406800877</v>
      </c>
      <c r="L160">
        <f t="shared" si="24"/>
        <v>-3.3160110734675452E-2</v>
      </c>
      <c r="M160">
        <f t="shared" si="25"/>
        <v>-3.0607233300463738E-2</v>
      </c>
    </row>
    <row r="161" spans="1:13" x14ac:dyDescent="0.35">
      <c r="A161">
        <v>0.5</v>
      </c>
      <c r="B161">
        <v>8.3333333333333332E-3</v>
      </c>
      <c r="C161">
        <v>1.6666666666666668E-3</v>
      </c>
      <c r="D161">
        <f t="shared" si="21"/>
        <v>3.7267799624996494E-3</v>
      </c>
      <c r="E161">
        <v>1</v>
      </c>
      <c r="F161">
        <v>0</v>
      </c>
      <c r="G161">
        <v>0.19364750000000006</v>
      </c>
      <c r="H161">
        <f t="shared" si="22"/>
        <v>3.749935425625002E-2</v>
      </c>
      <c r="I161">
        <f t="shared" si="23"/>
        <v>4.6436420965653582</v>
      </c>
      <c r="J161">
        <f t="shared" si="19"/>
        <v>4.7577528947231533</v>
      </c>
      <c r="K161">
        <f t="shared" si="20"/>
        <v>0.21705489505375766</v>
      </c>
      <c r="L161">
        <f t="shared" si="24"/>
        <v>-2.3407395053757607E-2</v>
      </c>
      <c r="M161">
        <f t="shared" si="25"/>
        <v>-2.2097270786261638E-2</v>
      </c>
    </row>
    <row r="162" spans="1:13" x14ac:dyDescent="0.35">
      <c r="A162">
        <v>0.5</v>
      </c>
      <c r="B162">
        <v>7.6923076923076927E-3</v>
      </c>
      <c r="C162">
        <v>1.6666666666666668E-3</v>
      </c>
      <c r="D162">
        <f t="shared" si="21"/>
        <v>3.5805743701971646E-3</v>
      </c>
      <c r="E162">
        <v>1</v>
      </c>
      <c r="F162">
        <v>0</v>
      </c>
      <c r="G162">
        <v>0.18832791666666662</v>
      </c>
      <c r="H162">
        <f t="shared" si="22"/>
        <v>3.5467404196006927E-2</v>
      </c>
      <c r="I162">
        <f t="shared" si="23"/>
        <v>4.6558086354164496</v>
      </c>
      <c r="J162">
        <f t="shared" ref="J162:J193" si="26">E162*$P$2+F162*$P$3</f>
        <v>4.7577528947231533</v>
      </c>
      <c r="K162">
        <f t="shared" ref="K162:K193" si="27">EXP(E162*$P$2+F162*$P$3)*A162*D162</f>
        <v>0.20853959771589095</v>
      </c>
      <c r="L162">
        <f t="shared" si="24"/>
        <v>-2.0211681049224328E-2</v>
      </c>
      <c r="M162">
        <f t="shared" si="25"/>
        <v>-1.9198949971357949E-2</v>
      </c>
    </row>
    <row r="163" spans="1:13" x14ac:dyDescent="0.35">
      <c r="A163">
        <v>0.5</v>
      </c>
      <c r="B163">
        <v>7.1428571428571426E-3</v>
      </c>
      <c r="C163">
        <v>1.6666666666666668E-3</v>
      </c>
      <c r="D163">
        <f t="shared" si="21"/>
        <v>3.4503277967117712E-3</v>
      </c>
      <c r="E163">
        <v>1</v>
      </c>
      <c r="F163">
        <v>0</v>
      </c>
      <c r="G163">
        <v>0.1828785</v>
      </c>
      <c r="H163">
        <f t="shared" si="22"/>
        <v>3.3444545762249998E-2</v>
      </c>
      <c r="I163">
        <f t="shared" si="23"/>
        <v>4.6634999384036586</v>
      </c>
      <c r="J163">
        <f t="shared" si="26"/>
        <v>4.7577528947231533</v>
      </c>
      <c r="K163">
        <f t="shared" si="27"/>
        <v>0.20095378459479063</v>
      </c>
      <c r="L163">
        <f t="shared" si="24"/>
        <v>-1.807528459479063E-2</v>
      </c>
      <c r="M163">
        <f t="shared" si="25"/>
        <v>-1.7236839272274714E-2</v>
      </c>
    </row>
    <row r="164" spans="1:13" x14ac:dyDescent="0.35">
      <c r="A164">
        <v>0.5</v>
      </c>
      <c r="B164">
        <v>6.6666666666666671E-3</v>
      </c>
      <c r="C164">
        <v>1.6666666666666668E-3</v>
      </c>
      <c r="D164">
        <f t="shared" si="21"/>
        <v>3.3333333333333335E-3</v>
      </c>
      <c r="E164">
        <v>1</v>
      </c>
      <c r="F164">
        <v>0</v>
      </c>
      <c r="G164">
        <v>0.17891791666666668</v>
      </c>
      <c r="H164">
        <f t="shared" si="22"/>
        <v>3.2011620904340281E-2</v>
      </c>
      <c r="I164">
        <f t="shared" si="23"/>
        <v>4.6761015107931652</v>
      </c>
      <c r="J164">
        <f t="shared" si="26"/>
        <v>4.7577528947231533</v>
      </c>
      <c r="K164">
        <f t="shared" si="27"/>
        <v>0.19413980007571402</v>
      </c>
      <c r="L164">
        <f t="shared" si="24"/>
        <v>-1.5221883409047343E-2</v>
      </c>
      <c r="M164">
        <f t="shared" si="25"/>
        <v>-1.4608895505703628E-2</v>
      </c>
    </row>
    <row r="165" spans="1:13" x14ac:dyDescent="0.35">
      <c r="A165">
        <v>0.5</v>
      </c>
      <c r="B165">
        <v>6.2500000000000003E-3</v>
      </c>
      <c r="C165">
        <v>1.6666666666666668E-3</v>
      </c>
      <c r="D165">
        <f t="shared" si="21"/>
        <v>3.2274861218395141E-3</v>
      </c>
      <c r="E165">
        <v>1</v>
      </c>
      <c r="F165">
        <v>0</v>
      </c>
      <c r="G165">
        <v>0.17883074999999998</v>
      </c>
      <c r="H165">
        <f t="shared" si="22"/>
        <v>3.1980437145562493E-2</v>
      </c>
      <c r="I165">
        <f t="shared" si="23"/>
        <v>4.7078834646211387</v>
      </c>
      <c r="J165">
        <f t="shared" si="26"/>
        <v>4.7577528947231533</v>
      </c>
      <c r="K165">
        <f t="shared" si="27"/>
        <v>0.18797505313231944</v>
      </c>
      <c r="L165">
        <f t="shared" si="24"/>
        <v>-9.1443031323194535E-3</v>
      </c>
      <c r="M165">
        <f t="shared" si="25"/>
        <v>-8.9181875872158482E-3</v>
      </c>
    </row>
    <row r="166" spans="1:13" x14ac:dyDescent="0.35">
      <c r="A166">
        <v>0.5</v>
      </c>
      <c r="B166">
        <v>5.8823529411764705E-3</v>
      </c>
      <c r="C166">
        <v>1.6666666666666668E-3</v>
      </c>
      <c r="D166">
        <f t="shared" si="21"/>
        <v>3.1311214554257476E-3</v>
      </c>
      <c r="E166">
        <v>1</v>
      </c>
      <c r="F166">
        <v>0</v>
      </c>
      <c r="G166">
        <v>0.18298741666666665</v>
      </c>
      <c r="H166">
        <f t="shared" si="22"/>
        <v>3.3484394658340272E-2</v>
      </c>
      <c r="I166">
        <f t="shared" si="23"/>
        <v>4.7611733368039264</v>
      </c>
      <c r="J166">
        <f t="shared" si="26"/>
        <v>4.7577528947231533</v>
      </c>
      <c r="K166">
        <f t="shared" si="27"/>
        <v>0.18236258801073998</v>
      </c>
      <c r="L166">
        <f t="shared" si="24"/>
        <v>6.2482865592666803E-4</v>
      </c>
      <c r="M166">
        <f t="shared" si="25"/>
        <v>6.2589786021862359E-4</v>
      </c>
    </row>
    <row r="167" spans="1:13" x14ac:dyDescent="0.35">
      <c r="A167">
        <v>0.5</v>
      </c>
      <c r="B167">
        <v>5.5555555555555558E-3</v>
      </c>
      <c r="C167">
        <v>1.6666666666666668E-3</v>
      </c>
      <c r="D167">
        <f t="shared" si="21"/>
        <v>3.042903097250923E-3</v>
      </c>
      <c r="E167">
        <v>1</v>
      </c>
      <c r="F167">
        <v>0</v>
      </c>
      <c r="G167">
        <v>0.17542133333333332</v>
      </c>
      <c r="H167">
        <f t="shared" si="22"/>
        <v>3.0772644188444439E-2</v>
      </c>
      <c r="I167">
        <f t="shared" si="23"/>
        <v>4.7475258539310214</v>
      </c>
      <c r="J167">
        <f t="shared" si="26"/>
        <v>4.7577528947231533</v>
      </c>
      <c r="K167">
        <f t="shared" si="27"/>
        <v>0.17722457968501953</v>
      </c>
      <c r="L167">
        <f t="shared" si="24"/>
        <v>-1.8032463516862163E-3</v>
      </c>
      <c r="M167">
        <f t="shared" si="25"/>
        <v>-1.7940411318101638E-3</v>
      </c>
    </row>
    <row r="168" spans="1:13" x14ac:dyDescent="0.35">
      <c r="A168">
        <v>0.5</v>
      </c>
      <c r="B168">
        <v>5.263157894736842E-3</v>
      </c>
      <c r="C168">
        <v>1.6666666666666668E-3</v>
      </c>
      <c r="D168">
        <f t="shared" si="21"/>
        <v>2.9617443887954621E-3</v>
      </c>
      <c r="E168">
        <v>1</v>
      </c>
      <c r="F168">
        <v>0</v>
      </c>
      <c r="G168">
        <v>0.17542099999999997</v>
      </c>
      <c r="H168">
        <f t="shared" si="22"/>
        <v>3.0772527240999988E-2</v>
      </c>
      <c r="I168">
        <f t="shared" si="23"/>
        <v>4.7745575643773748</v>
      </c>
      <c r="J168">
        <f t="shared" si="26"/>
        <v>4.7577528947231533</v>
      </c>
      <c r="K168">
        <f t="shared" si="27"/>
        <v>0.17249773905483565</v>
      </c>
      <c r="L168">
        <f t="shared" si="24"/>
        <v>2.9232609451643188E-3</v>
      </c>
      <c r="M168">
        <f t="shared" si="25"/>
        <v>2.9478919554131802E-3</v>
      </c>
    </row>
    <row r="169" spans="1:13" x14ac:dyDescent="0.35">
      <c r="A169">
        <v>0.5</v>
      </c>
      <c r="B169">
        <v>5.0000000000000001E-3</v>
      </c>
      <c r="C169">
        <v>1.6666666666666668E-3</v>
      </c>
      <c r="D169">
        <f t="shared" si="21"/>
        <v>2.886751345948129E-3</v>
      </c>
      <c r="E169">
        <v>1</v>
      </c>
      <c r="F169">
        <v>0</v>
      </c>
      <c r="G169">
        <v>0.16915516666666666</v>
      </c>
      <c r="H169">
        <f t="shared" si="22"/>
        <v>2.8613470410027778E-2</v>
      </c>
      <c r="I169">
        <f t="shared" si="23"/>
        <v>4.7638318521014007</v>
      </c>
      <c r="J169">
        <f t="shared" si="26"/>
        <v>4.7577528947231533</v>
      </c>
      <c r="K169">
        <f t="shared" si="27"/>
        <v>0.16812999875120044</v>
      </c>
      <c r="L169">
        <f t="shared" si="24"/>
        <v>1.0251679154662241E-3</v>
      </c>
      <c r="M169">
        <f t="shared" si="25"/>
        <v>1.0282870484769975E-3</v>
      </c>
    </row>
    <row r="170" spans="1:13" x14ac:dyDescent="0.35">
      <c r="A170">
        <v>0.5</v>
      </c>
      <c r="B170">
        <v>4.7619047619047623E-3</v>
      </c>
      <c r="C170">
        <v>1.6666666666666668E-3</v>
      </c>
      <c r="D170">
        <f t="shared" si="21"/>
        <v>2.8171808490950554E-3</v>
      </c>
      <c r="E170">
        <v>1</v>
      </c>
      <c r="F170">
        <v>0</v>
      </c>
      <c r="G170">
        <v>0.17111083333333332</v>
      </c>
      <c r="H170">
        <f t="shared" si="22"/>
        <v>2.9278917284027775E-2</v>
      </c>
      <c r="I170">
        <f t="shared" si="23"/>
        <v>4.7997219892381304</v>
      </c>
      <c r="J170">
        <f t="shared" si="26"/>
        <v>4.7577528947231533</v>
      </c>
      <c r="K170">
        <f t="shared" si="27"/>
        <v>0.16407807804613328</v>
      </c>
      <c r="L170">
        <f t="shared" si="24"/>
        <v>7.0327552872000432E-3</v>
      </c>
      <c r="M170">
        <f t="shared" si="25"/>
        <v>7.1813667367031601E-3</v>
      </c>
    </row>
    <row r="171" spans="1:13" x14ac:dyDescent="0.35">
      <c r="A171">
        <v>0.5</v>
      </c>
      <c r="B171">
        <v>4.5454545454545452E-3</v>
      </c>
      <c r="C171">
        <v>1.6666666666666668E-3</v>
      </c>
      <c r="D171">
        <f t="shared" si="21"/>
        <v>2.7524094128159016E-3</v>
      </c>
      <c r="E171">
        <v>1</v>
      </c>
      <c r="F171">
        <v>0</v>
      </c>
      <c r="G171">
        <v>0.15739408333333335</v>
      </c>
      <c r="H171">
        <f t="shared" si="22"/>
        <v>2.4772897468340282E-2</v>
      </c>
      <c r="I171">
        <f t="shared" si="23"/>
        <v>4.7394232476346074</v>
      </c>
      <c r="J171">
        <f t="shared" si="26"/>
        <v>4.7577528947231533</v>
      </c>
      <c r="K171">
        <f t="shared" si="27"/>
        <v>0.16030566393917775</v>
      </c>
      <c r="L171">
        <f t="shared" si="24"/>
        <v>-2.9115806058443994E-3</v>
      </c>
      <c r="M171">
        <f t="shared" si="25"/>
        <v>-2.8849780013251842E-3</v>
      </c>
    </row>
    <row r="172" spans="1:13" x14ac:dyDescent="0.35">
      <c r="A172">
        <v>0.5</v>
      </c>
      <c r="B172">
        <v>4.3478260869565218E-3</v>
      </c>
      <c r="C172">
        <v>1.6666666666666668E-3</v>
      </c>
      <c r="D172">
        <f t="shared" si="21"/>
        <v>2.6919095102908275E-3</v>
      </c>
      <c r="E172">
        <v>1</v>
      </c>
      <c r="F172">
        <v>0</v>
      </c>
      <c r="G172">
        <v>0.15142350000000002</v>
      </c>
      <c r="H172">
        <f t="shared" si="22"/>
        <v>2.2929076352250007E-2</v>
      </c>
      <c r="I172">
        <f t="shared" si="23"/>
        <v>4.7229769305714191</v>
      </c>
      <c r="J172">
        <f t="shared" si="26"/>
        <v>4.7577528947231533</v>
      </c>
      <c r="K172">
        <f t="shared" si="27"/>
        <v>0.15678203224493234</v>
      </c>
      <c r="L172">
        <f t="shared" si="24"/>
        <v>-5.3585322449323236E-3</v>
      </c>
      <c r="M172">
        <f t="shared" si="25"/>
        <v>-5.2658982077301289E-3</v>
      </c>
    </row>
    <row r="173" spans="1:13" x14ac:dyDescent="0.35">
      <c r="A173">
        <v>0.5</v>
      </c>
      <c r="B173">
        <v>4.1666666666666666E-3</v>
      </c>
      <c r="C173">
        <v>1.6666666666666668E-3</v>
      </c>
      <c r="D173">
        <f t="shared" si="21"/>
        <v>2.6352313834736496E-3</v>
      </c>
      <c r="E173">
        <v>1</v>
      </c>
      <c r="F173">
        <v>0</v>
      </c>
      <c r="G173">
        <v>0.16089883333333332</v>
      </c>
      <c r="H173">
        <f t="shared" si="22"/>
        <v>2.5888434568027776E-2</v>
      </c>
      <c r="I173">
        <f t="shared" si="23"/>
        <v>4.8049519939484631</v>
      </c>
      <c r="J173">
        <f t="shared" si="26"/>
        <v>4.7577528947231533</v>
      </c>
      <c r="K173">
        <f t="shared" si="27"/>
        <v>0.15348098818224648</v>
      </c>
      <c r="L173">
        <f t="shared" si="24"/>
        <v>7.4178451510868437E-3</v>
      </c>
      <c r="M173">
        <f t="shared" si="25"/>
        <v>7.5942799997365737E-3</v>
      </c>
    </row>
    <row r="174" spans="1:13" x14ac:dyDescent="0.35">
      <c r="A174">
        <v>0.5</v>
      </c>
      <c r="B174">
        <v>4.0000000000000001E-3</v>
      </c>
      <c r="C174">
        <v>1.6666666666666668E-3</v>
      </c>
      <c r="D174">
        <f t="shared" si="21"/>
        <v>2.5819888974716113E-3</v>
      </c>
      <c r="E174">
        <v>1</v>
      </c>
      <c r="F174">
        <v>0</v>
      </c>
      <c r="G174">
        <v>0.1517748333333333</v>
      </c>
      <c r="H174">
        <f t="shared" si="22"/>
        <v>2.3035600033361102E-2</v>
      </c>
      <c r="I174">
        <f t="shared" si="23"/>
        <v>4.7669852510161697</v>
      </c>
      <c r="J174">
        <f t="shared" si="26"/>
        <v>4.7577528947231533</v>
      </c>
      <c r="K174">
        <f t="shared" si="27"/>
        <v>0.15038004250585554</v>
      </c>
      <c r="L174">
        <f t="shared" si="24"/>
        <v>1.3947908274777598E-3</v>
      </c>
      <c r="M174">
        <f t="shared" si="25"/>
        <v>1.4012393376465044E-3</v>
      </c>
    </row>
    <row r="175" spans="1:13" x14ac:dyDescent="0.35">
      <c r="A175">
        <v>0.5</v>
      </c>
      <c r="B175">
        <v>3.8461538461538464E-3</v>
      </c>
      <c r="C175">
        <v>1.6666666666666668E-3</v>
      </c>
      <c r="D175">
        <f t="shared" si="21"/>
        <v>2.5318484177091665E-3</v>
      </c>
      <c r="E175">
        <v>1</v>
      </c>
      <c r="F175">
        <v>0</v>
      </c>
      <c r="G175">
        <v>0.15007775000000001</v>
      </c>
      <c r="H175">
        <f t="shared" si="22"/>
        <v>2.2523331045062503E-2</v>
      </c>
      <c r="I175">
        <f t="shared" si="23"/>
        <v>4.7753510378349144</v>
      </c>
      <c r="J175">
        <f t="shared" si="26"/>
        <v>4.7577528947231533</v>
      </c>
      <c r="K175">
        <f t="shared" si="27"/>
        <v>0.14745976369082114</v>
      </c>
      <c r="L175">
        <f t="shared" si="24"/>
        <v>2.6179863091788658E-3</v>
      </c>
      <c r="M175">
        <f t="shared" si="25"/>
        <v>2.6410897223911062E-3</v>
      </c>
    </row>
    <row r="176" spans="1:13" x14ac:dyDescent="0.35">
      <c r="A176">
        <v>0.5</v>
      </c>
      <c r="B176">
        <v>3.7037037037037038E-3</v>
      </c>
      <c r="C176">
        <v>1.6666666666666668E-3</v>
      </c>
      <c r="D176">
        <f t="shared" si="21"/>
        <v>2.4845199749997664E-3</v>
      </c>
      <c r="E176">
        <v>1</v>
      </c>
      <c r="F176">
        <v>0</v>
      </c>
      <c r="G176">
        <v>0.14982883333333333</v>
      </c>
      <c r="H176">
        <f t="shared" si="22"/>
        <v>2.2448679298027775E-2</v>
      </c>
      <c r="I176">
        <f t="shared" si="23"/>
        <v>4.7925612401072115</v>
      </c>
      <c r="J176">
        <f t="shared" si="26"/>
        <v>4.7577528947231533</v>
      </c>
      <c r="K176">
        <f t="shared" si="27"/>
        <v>0.14470326336917178</v>
      </c>
      <c r="L176">
        <f t="shared" si="24"/>
        <v>5.1255699641615526E-3</v>
      </c>
      <c r="M176">
        <f t="shared" si="25"/>
        <v>5.2152937791571574E-3</v>
      </c>
    </row>
    <row r="177" spans="1:13" x14ac:dyDescent="0.35">
      <c r="A177">
        <v>0.5</v>
      </c>
      <c r="B177">
        <v>3.5714285714285713E-3</v>
      </c>
      <c r="C177">
        <v>1.6666666666666668E-3</v>
      </c>
      <c r="D177">
        <f t="shared" si="21"/>
        <v>2.439750182371333E-3</v>
      </c>
      <c r="E177">
        <v>1</v>
      </c>
      <c r="F177">
        <v>0</v>
      </c>
      <c r="G177">
        <v>0.13898666666666668</v>
      </c>
      <c r="H177">
        <f t="shared" si="22"/>
        <v>1.9317293511111115E-2</v>
      </c>
      <c r="I177">
        <f t="shared" si="23"/>
        <v>4.7356295360388767</v>
      </c>
      <c r="J177">
        <f t="shared" si="26"/>
        <v>4.7577528947231533</v>
      </c>
      <c r="K177">
        <f t="shared" si="27"/>
        <v>0.14209578379207721</v>
      </c>
      <c r="L177">
        <f t="shared" si="24"/>
        <v>-3.1091171254105376E-3</v>
      </c>
      <c r="M177">
        <f t="shared" si="25"/>
        <v>-3.0748518789986594E-3</v>
      </c>
    </row>
    <row r="178" spans="1:13" x14ac:dyDescent="0.35">
      <c r="A178">
        <v>0.5</v>
      </c>
      <c r="B178">
        <v>3.4482758620689655E-3</v>
      </c>
      <c r="C178">
        <v>1.6666666666666668E-3</v>
      </c>
      <c r="D178">
        <f t="shared" si="21"/>
        <v>2.3973165074269208E-3</v>
      </c>
      <c r="E178">
        <v>1</v>
      </c>
      <c r="F178">
        <v>0</v>
      </c>
      <c r="G178">
        <v>0.12718750000000001</v>
      </c>
      <c r="H178">
        <f t="shared" si="22"/>
        <v>1.6176660156250001E-2</v>
      </c>
      <c r="I178">
        <f t="shared" si="23"/>
        <v>4.6644595663130559</v>
      </c>
      <c r="J178">
        <f t="shared" si="26"/>
        <v>4.7577528947231533</v>
      </c>
      <c r="K178">
        <f t="shared" si="27"/>
        <v>0.1396243642410214</v>
      </c>
      <c r="L178">
        <f t="shared" si="24"/>
        <v>-1.2436864241021389E-2</v>
      </c>
      <c r="M178">
        <f t="shared" si="25"/>
        <v>-1.1865745207159266E-2</v>
      </c>
    </row>
    <row r="179" spans="1:13" x14ac:dyDescent="0.35">
      <c r="A179">
        <v>0.5</v>
      </c>
      <c r="B179">
        <v>3.3333333333333335E-3</v>
      </c>
      <c r="C179">
        <v>1.6666666666666668E-3</v>
      </c>
      <c r="D179">
        <f t="shared" si="21"/>
        <v>2.3570226039551587E-3</v>
      </c>
      <c r="E179">
        <v>1</v>
      </c>
      <c r="F179">
        <v>0</v>
      </c>
      <c r="G179">
        <v>0.10972658333333334</v>
      </c>
      <c r="H179">
        <f t="shared" si="22"/>
        <v>1.2039923090006946E-2</v>
      </c>
      <c r="I179">
        <f t="shared" si="23"/>
        <v>4.5337396319985981</v>
      </c>
      <c r="J179">
        <f t="shared" si="26"/>
        <v>4.7577528947231533</v>
      </c>
      <c r="K179">
        <f t="shared" si="27"/>
        <v>0.137277569131738</v>
      </c>
      <c r="L179">
        <f t="shared" si="24"/>
        <v>-2.7550985798404662E-2</v>
      </c>
      <c r="M179">
        <f t="shared" si="25"/>
        <v>-2.4580209940117805E-2</v>
      </c>
    </row>
    <row r="180" spans="1:13" x14ac:dyDescent="0.35">
      <c r="A180">
        <v>0.7</v>
      </c>
      <c r="B180">
        <v>1.3999999999999999E-2</v>
      </c>
      <c r="C180">
        <v>2.3333333333333331E-3</v>
      </c>
      <c r="D180">
        <f t="shared" si="21"/>
        <v>5.7154760664940817E-3</v>
      </c>
      <c r="E180">
        <v>1</v>
      </c>
      <c r="F180">
        <v>0</v>
      </c>
      <c r="G180">
        <v>0.41315294999999996</v>
      </c>
      <c r="H180">
        <f t="shared" si="22"/>
        <v>0.17069536009370248</v>
      </c>
      <c r="I180">
        <f t="shared" si="23"/>
        <v>4.6373152123230295</v>
      </c>
      <c r="J180">
        <f t="shared" si="26"/>
        <v>4.7577528947231533</v>
      </c>
      <c r="K180">
        <f t="shared" si="27"/>
        <v>0.46603257997240949</v>
      </c>
      <c r="L180">
        <f t="shared" si="24"/>
        <v>-5.2879629972409525E-2</v>
      </c>
      <c r="M180">
        <f t="shared" si="25"/>
        <v>-4.975918377477425E-2</v>
      </c>
    </row>
    <row r="181" spans="1:13" x14ac:dyDescent="0.35">
      <c r="A181">
        <v>0.7</v>
      </c>
      <c r="B181">
        <v>1.2727272727272726E-2</v>
      </c>
      <c r="C181">
        <v>2.3333333333333331E-3</v>
      </c>
      <c r="D181">
        <f t="shared" si="21"/>
        <v>5.4494926091306602E-3</v>
      </c>
      <c r="E181">
        <v>1</v>
      </c>
      <c r="F181">
        <v>0</v>
      </c>
      <c r="G181">
        <v>0.41106368333333332</v>
      </c>
      <c r="H181">
        <f t="shared" si="22"/>
        <v>0.16897335175556694</v>
      </c>
      <c r="I181">
        <f t="shared" si="23"/>
        <v>4.6799005886158573</v>
      </c>
      <c r="J181">
        <f t="shared" si="26"/>
        <v>4.7577528947231533</v>
      </c>
      <c r="K181">
        <f t="shared" si="27"/>
        <v>0.44434463037329713</v>
      </c>
      <c r="L181">
        <f t="shared" si="24"/>
        <v>-3.3280947039963815E-2</v>
      </c>
      <c r="M181">
        <f t="shared" si="25"/>
        <v>-3.2002255704459248E-2</v>
      </c>
    </row>
    <row r="182" spans="1:13" x14ac:dyDescent="0.35">
      <c r="A182">
        <v>0.7</v>
      </c>
      <c r="B182">
        <v>1.1666666666666665E-2</v>
      </c>
      <c r="C182">
        <v>2.3333333333333331E-3</v>
      </c>
      <c r="D182">
        <f t="shared" si="21"/>
        <v>5.2174919474995089E-3</v>
      </c>
      <c r="E182">
        <v>1</v>
      </c>
      <c r="F182">
        <v>0</v>
      </c>
      <c r="G182">
        <v>0.39272251666666663</v>
      </c>
      <c r="H182">
        <f t="shared" si="22"/>
        <v>0.15423097509700026</v>
      </c>
      <c r="I182">
        <f t="shared" si="23"/>
        <v>4.6777614253614272</v>
      </c>
      <c r="J182">
        <f t="shared" si="26"/>
        <v>4.7577528947231533</v>
      </c>
      <c r="K182">
        <f t="shared" si="27"/>
        <v>0.42542759430536498</v>
      </c>
      <c r="L182">
        <f t="shared" si="24"/>
        <v>-3.2705077638698343E-2</v>
      </c>
      <c r="M182">
        <f t="shared" si="25"/>
        <v>-3.141445115960162E-2</v>
      </c>
    </row>
    <row r="183" spans="1:13" x14ac:dyDescent="0.35">
      <c r="A183">
        <v>0.7</v>
      </c>
      <c r="B183">
        <v>1.0769230769230769E-2</v>
      </c>
      <c r="C183">
        <v>2.3333333333333331E-3</v>
      </c>
      <c r="D183">
        <f t="shared" si="21"/>
        <v>5.0128041182760296E-3</v>
      </c>
      <c r="E183">
        <v>1</v>
      </c>
      <c r="F183">
        <v>0</v>
      </c>
      <c r="G183">
        <v>0.37046718333333328</v>
      </c>
      <c r="H183">
        <f t="shared" si="22"/>
        <v>0.13724593392693357</v>
      </c>
      <c r="I183">
        <f t="shared" si="23"/>
        <v>4.6594443479853798</v>
      </c>
      <c r="J183">
        <f t="shared" si="26"/>
        <v>4.7577528947231533</v>
      </c>
      <c r="K183">
        <f t="shared" si="27"/>
        <v>0.40873761152314614</v>
      </c>
      <c r="L183">
        <f t="shared" si="24"/>
        <v>-3.8270428189812855E-2</v>
      </c>
      <c r="M183">
        <f t="shared" si="25"/>
        <v>-3.6420090407536319E-2</v>
      </c>
    </row>
    <row r="184" spans="1:13" x14ac:dyDescent="0.35">
      <c r="A184">
        <v>0.7</v>
      </c>
      <c r="B184">
        <v>0.01</v>
      </c>
      <c r="C184">
        <v>2.3333333333333331E-3</v>
      </c>
      <c r="D184">
        <f t="shared" si="21"/>
        <v>4.8304589153964793E-3</v>
      </c>
      <c r="E184">
        <v>1</v>
      </c>
      <c r="F184">
        <v>0</v>
      </c>
      <c r="G184">
        <v>0.37626026666666673</v>
      </c>
      <c r="H184">
        <f t="shared" si="22"/>
        <v>0.14157178827207115</v>
      </c>
      <c r="I184">
        <f t="shared" si="23"/>
        <v>4.7120145697606199</v>
      </c>
      <c r="J184">
        <f t="shared" si="26"/>
        <v>4.7577528947231533</v>
      </c>
      <c r="K184">
        <f t="shared" si="27"/>
        <v>0.39386941780578955</v>
      </c>
      <c r="L184">
        <f t="shared" si="24"/>
        <v>-1.7609151139122814E-2</v>
      </c>
      <c r="M184">
        <f t="shared" si="25"/>
        <v>-1.720951434728947E-2</v>
      </c>
    </row>
    <row r="185" spans="1:13" x14ac:dyDescent="0.35">
      <c r="A185">
        <v>0.7</v>
      </c>
      <c r="B185">
        <v>9.3333333333333324E-3</v>
      </c>
      <c r="C185">
        <v>2.3333333333333331E-3</v>
      </c>
      <c r="D185">
        <f t="shared" si="21"/>
        <v>4.6666666666666662E-3</v>
      </c>
      <c r="E185">
        <v>1</v>
      </c>
      <c r="F185">
        <v>0</v>
      </c>
      <c r="G185">
        <v>0.37298029999999999</v>
      </c>
      <c r="H185">
        <f t="shared" si="22"/>
        <v>0.13911430418808998</v>
      </c>
      <c r="I185">
        <f t="shared" si="23"/>
        <v>4.7377555062272325</v>
      </c>
      <c r="J185">
        <f t="shared" si="26"/>
        <v>4.7577528947231533</v>
      </c>
      <c r="K185">
        <f t="shared" si="27"/>
        <v>0.38051400814839942</v>
      </c>
      <c r="L185">
        <f t="shared" si="24"/>
        <v>-7.5337081483994317E-3</v>
      </c>
      <c r="M185">
        <f t="shared" si="25"/>
        <v>-7.4586319604250922E-3</v>
      </c>
    </row>
    <row r="186" spans="1:13" x14ac:dyDescent="0.35">
      <c r="A186">
        <v>0.7</v>
      </c>
      <c r="B186">
        <v>8.7499999999999991E-3</v>
      </c>
      <c r="C186">
        <v>2.3333333333333331E-3</v>
      </c>
      <c r="D186">
        <f t="shared" si="21"/>
        <v>4.5184805705753197E-3</v>
      </c>
      <c r="E186">
        <v>1</v>
      </c>
      <c r="F186">
        <v>0</v>
      </c>
      <c r="G186">
        <v>0.36389103333333322</v>
      </c>
      <c r="H186">
        <f t="shared" si="22"/>
        <v>0.13241668414040103</v>
      </c>
      <c r="I186">
        <f t="shared" si="23"/>
        <v>4.7453536274059083</v>
      </c>
      <c r="J186">
        <f t="shared" si="26"/>
        <v>4.7577528947231533</v>
      </c>
      <c r="K186">
        <f t="shared" si="27"/>
        <v>0.3684311041393461</v>
      </c>
      <c r="L186">
        <f t="shared" si="24"/>
        <v>-4.5400708060128747E-3</v>
      </c>
      <c r="M186">
        <f t="shared" si="25"/>
        <v>-4.5119821966485294E-3</v>
      </c>
    </row>
    <row r="187" spans="1:13" x14ac:dyDescent="0.35">
      <c r="A187">
        <v>0.7</v>
      </c>
      <c r="B187">
        <v>8.2352941176470577E-3</v>
      </c>
      <c r="C187">
        <v>2.3333333333333331E-3</v>
      </c>
      <c r="D187">
        <f t="shared" si="21"/>
        <v>4.3835700375960459E-3</v>
      </c>
      <c r="E187">
        <v>1</v>
      </c>
      <c r="F187">
        <v>0</v>
      </c>
      <c r="G187">
        <v>0.34363723333333329</v>
      </c>
      <c r="H187">
        <f t="shared" si="22"/>
        <v>0.11808654813298775</v>
      </c>
      <c r="I187">
        <f t="shared" si="23"/>
        <v>4.7183980211448446</v>
      </c>
      <c r="J187">
        <f t="shared" si="26"/>
        <v>4.7577528947231533</v>
      </c>
      <c r="K187">
        <f t="shared" si="27"/>
        <v>0.35743067250105032</v>
      </c>
      <c r="L187">
        <f t="shared" si="24"/>
        <v>-1.3793439167717025E-2</v>
      </c>
      <c r="M187">
        <f t="shared" si="25"/>
        <v>-1.3523799874633096E-2</v>
      </c>
    </row>
    <row r="188" spans="1:13" x14ac:dyDescent="0.35">
      <c r="A188">
        <v>0.7</v>
      </c>
      <c r="B188">
        <v>7.7777777777777776E-3</v>
      </c>
      <c r="C188">
        <v>2.3333333333333331E-3</v>
      </c>
      <c r="D188">
        <f t="shared" si="21"/>
        <v>4.2600643361512917E-3</v>
      </c>
      <c r="E188">
        <v>1</v>
      </c>
      <c r="F188">
        <v>0</v>
      </c>
      <c r="G188">
        <v>0.34456858333333334</v>
      </c>
      <c r="H188">
        <f t="shared" si="22"/>
        <v>0.11872750862034029</v>
      </c>
      <c r="I188">
        <f t="shared" si="23"/>
        <v>4.7496838328217432</v>
      </c>
      <c r="J188">
        <f t="shared" si="26"/>
        <v>4.7577528947231533</v>
      </c>
      <c r="K188">
        <f t="shared" si="27"/>
        <v>0.34736017618263826</v>
      </c>
      <c r="L188">
        <f t="shared" si="24"/>
        <v>-2.7915928493049136E-3</v>
      </c>
      <c r="M188">
        <f t="shared" si="25"/>
        <v>-2.7803452281978517E-3</v>
      </c>
    </row>
    <row r="189" spans="1:13" x14ac:dyDescent="0.35">
      <c r="A189">
        <v>0.7</v>
      </c>
      <c r="B189">
        <v>7.3684210526315788E-3</v>
      </c>
      <c r="C189">
        <v>2.3333333333333331E-3</v>
      </c>
      <c r="D189">
        <f t="shared" si="21"/>
        <v>4.1464421443136463E-3</v>
      </c>
      <c r="E189">
        <v>1</v>
      </c>
      <c r="F189">
        <v>0</v>
      </c>
      <c r="G189">
        <v>0.33306140000000001</v>
      </c>
      <c r="H189">
        <f t="shared" si="22"/>
        <v>0.11092989616996</v>
      </c>
      <c r="I189">
        <f t="shared" si="23"/>
        <v>4.7427511493918164</v>
      </c>
      <c r="J189">
        <f t="shared" si="26"/>
        <v>4.7577528947231533</v>
      </c>
      <c r="K189">
        <f t="shared" si="27"/>
        <v>0.3380955685474778</v>
      </c>
      <c r="L189">
        <f t="shared" si="24"/>
        <v>-5.0341685474777909E-3</v>
      </c>
      <c r="M189">
        <f t="shared" si="25"/>
        <v>-4.9965023024985365E-3</v>
      </c>
    </row>
    <row r="190" spans="1:13" x14ac:dyDescent="0.35">
      <c r="A190">
        <v>0.7</v>
      </c>
      <c r="B190">
        <v>6.9999999999999993E-3</v>
      </c>
      <c r="C190">
        <v>2.3333333333333331E-3</v>
      </c>
      <c r="D190">
        <f t="shared" si="21"/>
        <v>4.0414518843273801E-3</v>
      </c>
      <c r="E190">
        <v>1</v>
      </c>
      <c r="F190">
        <v>0</v>
      </c>
      <c r="G190">
        <v>0.31656624999999999</v>
      </c>
      <c r="H190">
        <f t="shared" si="22"/>
        <v>0.10021419063906249</v>
      </c>
      <c r="I190">
        <f t="shared" si="23"/>
        <v>4.7176034795922881</v>
      </c>
      <c r="J190">
        <f t="shared" si="26"/>
        <v>4.7577528947231533</v>
      </c>
      <c r="K190">
        <f t="shared" si="27"/>
        <v>0.32953479755235277</v>
      </c>
      <c r="L190">
        <f t="shared" si="24"/>
        <v>-1.2968547552352772E-2</v>
      </c>
      <c r="M190">
        <f t="shared" si="25"/>
        <v>-1.2709949787671265E-2</v>
      </c>
    </row>
    <row r="191" spans="1:13" x14ac:dyDescent="0.35">
      <c r="A191">
        <v>0.7</v>
      </c>
      <c r="B191">
        <v>6.6666666666666662E-3</v>
      </c>
      <c r="C191">
        <v>2.3333333333333331E-3</v>
      </c>
      <c r="D191">
        <f t="shared" si="21"/>
        <v>3.9440531887330772E-3</v>
      </c>
      <c r="E191">
        <v>1</v>
      </c>
      <c r="F191">
        <v>0</v>
      </c>
      <c r="G191">
        <v>0.32223426666666666</v>
      </c>
      <c r="H191">
        <f t="shared" si="22"/>
        <v>0.10383492261420443</v>
      </c>
      <c r="I191">
        <f t="shared" si="23"/>
        <v>4.759744838552292</v>
      </c>
      <c r="J191">
        <f t="shared" si="26"/>
        <v>4.7577528947231533</v>
      </c>
      <c r="K191">
        <f t="shared" si="27"/>
        <v>0.32159303297042119</v>
      </c>
      <c r="L191">
        <f t="shared" si="24"/>
        <v>6.41233696245469E-4</v>
      </c>
      <c r="M191">
        <f t="shared" si="25"/>
        <v>6.4187255902370031E-4</v>
      </c>
    </row>
    <row r="192" spans="1:13" x14ac:dyDescent="0.35">
      <c r="A192">
        <v>0.7</v>
      </c>
      <c r="B192">
        <v>6.363636363636363E-3</v>
      </c>
      <c r="C192">
        <v>2.3333333333333331E-3</v>
      </c>
      <c r="D192">
        <f t="shared" si="21"/>
        <v>3.8533731779422618E-3</v>
      </c>
      <c r="E192">
        <v>1</v>
      </c>
      <c r="F192">
        <v>0</v>
      </c>
      <c r="G192">
        <v>0.2985656333333333</v>
      </c>
      <c r="H192">
        <f t="shared" si="22"/>
        <v>8.914143740773442E-2</v>
      </c>
      <c r="I192">
        <f t="shared" si="23"/>
        <v>4.7067158149464481</v>
      </c>
      <c r="J192">
        <f t="shared" si="26"/>
        <v>4.7577528947231533</v>
      </c>
      <c r="K192">
        <f t="shared" si="27"/>
        <v>0.31419910132078838</v>
      </c>
      <c r="L192">
        <f t="shared" si="24"/>
        <v>-1.5633467987455074E-2</v>
      </c>
      <c r="M192">
        <f t="shared" si="25"/>
        <v>-1.5237918047015858E-2</v>
      </c>
    </row>
    <row r="193" spans="1:13" x14ac:dyDescent="0.35">
      <c r="A193">
        <v>0.7</v>
      </c>
      <c r="B193">
        <v>6.0869565217391303E-3</v>
      </c>
      <c r="C193">
        <v>2.3333333333333331E-3</v>
      </c>
      <c r="D193">
        <f t="shared" si="21"/>
        <v>3.7686733144071585E-3</v>
      </c>
      <c r="E193">
        <v>1</v>
      </c>
      <c r="F193">
        <v>0</v>
      </c>
      <c r="G193">
        <v>0.29759974999999994</v>
      </c>
      <c r="H193">
        <f t="shared" si="22"/>
        <v>8.8565611200062469E-2</v>
      </c>
      <c r="I193">
        <f t="shared" si="23"/>
        <v>4.7257013733098727</v>
      </c>
      <c r="J193">
        <f t="shared" si="26"/>
        <v>4.7577528947231533</v>
      </c>
      <c r="K193">
        <f t="shared" si="27"/>
        <v>0.30729278320006737</v>
      </c>
      <c r="L193">
        <f t="shared" si="24"/>
        <v>-9.6930332000674246E-3</v>
      </c>
      <c r="M193">
        <f t="shared" si="25"/>
        <v>-9.5385247597119527E-3</v>
      </c>
    </row>
    <row r="194" spans="1:13" x14ac:dyDescent="0.35">
      <c r="A194">
        <v>0.7</v>
      </c>
      <c r="B194">
        <v>5.8333333333333327E-3</v>
      </c>
      <c r="C194">
        <v>2.3333333333333331E-3</v>
      </c>
      <c r="D194">
        <f t="shared" si="21"/>
        <v>3.6893239368631088E-3</v>
      </c>
      <c r="E194">
        <v>1</v>
      </c>
      <c r="F194">
        <v>0</v>
      </c>
      <c r="G194">
        <v>0.30201861666666663</v>
      </c>
      <c r="H194">
        <f t="shared" si="22"/>
        <v>9.1215244813246915E-2</v>
      </c>
      <c r="I194">
        <f t="shared" si="23"/>
        <v>4.7617203776809829</v>
      </c>
      <c r="J194">
        <f t="shared" ref="J194:J200" si="28">E194*$P$2+F194*$P$3</f>
        <v>4.7577528947231533</v>
      </c>
      <c r="K194">
        <f t="shared" ref="K194:K200" si="29">EXP(E194*$P$2+F194*$P$3)*A194*D194</f>
        <v>0.30082273683720301</v>
      </c>
      <c r="L194">
        <f t="shared" si="24"/>
        <v>1.1958798294636197E-3</v>
      </c>
      <c r="M194">
        <f t="shared" si="25"/>
        <v>1.1982537145722586E-3</v>
      </c>
    </row>
    <row r="195" spans="1:13" x14ac:dyDescent="0.35">
      <c r="A195">
        <v>0.7</v>
      </c>
      <c r="B195">
        <v>5.5999999999999999E-3</v>
      </c>
      <c r="C195">
        <v>2.3333333333333331E-3</v>
      </c>
      <c r="D195">
        <f t="shared" ref="D195:D200" si="30">SQRT(B195*C195)</f>
        <v>3.6147844564602557E-3</v>
      </c>
      <c r="E195">
        <v>1</v>
      </c>
      <c r="F195">
        <v>0</v>
      </c>
      <c r="G195">
        <v>0.30208453333333329</v>
      </c>
      <c r="H195">
        <f t="shared" ref="H195:H200" si="31">G195^2</f>
        <v>9.1255065279217756E-2</v>
      </c>
      <c r="I195">
        <f t="shared" ref="I195:I200" si="32">LN(G195)-LN(A195)-LN(D195)</f>
        <v>4.7823496047812561</v>
      </c>
      <c r="J195">
        <f t="shared" si="28"/>
        <v>4.7577528947231533</v>
      </c>
      <c r="K195">
        <f t="shared" si="29"/>
        <v>0.29474488331147686</v>
      </c>
      <c r="L195">
        <f t="shared" ref="L195:L200" si="33">G195-K195</f>
        <v>7.3396500218564364E-3</v>
      </c>
      <c r="M195">
        <f t="shared" ref="M195:M200" si="34">SQRT(H195)*(I195-J195)</f>
        <v>7.4302856794372964E-3</v>
      </c>
    </row>
    <row r="196" spans="1:13" x14ac:dyDescent="0.35">
      <c r="A196">
        <v>0.7</v>
      </c>
      <c r="B196">
        <v>5.3846153846153844E-3</v>
      </c>
      <c r="C196">
        <v>2.3333333333333331E-3</v>
      </c>
      <c r="D196">
        <f t="shared" si="30"/>
        <v>3.5445877847928328E-3</v>
      </c>
      <c r="E196">
        <v>1</v>
      </c>
      <c r="F196">
        <v>0</v>
      </c>
      <c r="G196">
        <v>0.28882980000000003</v>
      </c>
      <c r="H196">
        <f t="shared" si="31"/>
        <v>8.3422653368040015E-2</v>
      </c>
      <c r="I196">
        <f t="shared" si="32"/>
        <v>4.7570906587421913</v>
      </c>
      <c r="J196">
        <f t="shared" si="28"/>
        <v>4.7577528947231533</v>
      </c>
      <c r="K196">
        <f t="shared" si="29"/>
        <v>0.28902113683400937</v>
      </c>
      <c r="L196">
        <f t="shared" si="33"/>
        <v>-1.9133683400934798E-4</v>
      </c>
      <c r="M196">
        <f t="shared" si="34"/>
        <v>-1.9127348593407124E-4</v>
      </c>
    </row>
    <row r="197" spans="1:13" x14ac:dyDescent="0.35">
      <c r="A197">
        <v>0.7</v>
      </c>
      <c r="B197">
        <v>5.185185185185185E-3</v>
      </c>
      <c r="C197">
        <v>2.3333333333333331E-3</v>
      </c>
      <c r="D197">
        <f t="shared" si="30"/>
        <v>3.4783279649996724E-3</v>
      </c>
      <c r="E197">
        <v>1</v>
      </c>
      <c r="F197">
        <v>0</v>
      </c>
      <c r="G197">
        <v>0.26956719999999995</v>
      </c>
      <c r="H197">
        <f t="shared" si="31"/>
        <v>7.2666475315839973E-2</v>
      </c>
      <c r="I197">
        <f t="shared" si="32"/>
        <v>4.7069409453583395</v>
      </c>
      <c r="J197">
        <f t="shared" si="28"/>
        <v>4.7577528947231533</v>
      </c>
      <c r="K197">
        <f t="shared" si="29"/>
        <v>0.28361839620357665</v>
      </c>
      <c r="L197">
        <f t="shared" si="33"/>
        <v>-1.4051196203576699E-2</v>
      </c>
      <c r="M197">
        <f t="shared" si="34"/>
        <v>-1.3697234916814635E-2</v>
      </c>
    </row>
    <row r="198" spans="1:13" x14ac:dyDescent="0.35">
      <c r="A198">
        <v>0.7</v>
      </c>
      <c r="B198">
        <v>5.0000000000000001E-3</v>
      </c>
      <c r="C198">
        <v>2.3333333333333331E-3</v>
      </c>
      <c r="D198">
        <f t="shared" si="30"/>
        <v>3.4156502553198661E-3</v>
      </c>
      <c r="E198">
        <v>1</v>
      </c>
      <c r="F198">
        <v>0</v>
      </c>
      <c r="G198">
        <v>0.2655158333333334</v>
      </c>
      <c r="H198">
        <f t="shared" si="31"/>
        <v>7.0498657750694471E-2</v>
      </c>
      <c r="I198">
        <f t="shared" si="32"/>
        <v>4.7099815323390173</v>
      </c>
      <c r="J198">
        <f t="shared" si="28"/>
        <v>4.7577528947231533</v>
      </c>
      <c r="K198">
        <f t="shared" si="29"/>
        <v>0.27850773623247133</v>
      </c>
      <c r="L198">
        <f t="shared" si="33"/>
        <v>-1.299190289913793E-2</v>
      </c>
      <c r="M198">
        <f t="shared" si="34"/>
        <v>-1.2684053092892536E-2</v>
      </c>
    </row>
    <row r="199" spans="1:13" x14ac:dyDescent="0.35">
      <c r="A199">
        <v>0.7</v>
      </c>
      <c r="B199">
        <v>4.8275862068965511E-3</v>
      </c>
      <c r="C199">
        <v>2.3333333333333331E-3</v>
      </c>
      <c r="D199">
        <f t="shared" si="30"/>
        <v>3.3562431103976885E-3</v>
      </c>
      <c r="E199">
        <v>1</v>
      </c>
      <c r="F199">
        <v>0</v>
      </c>
      <c r="G199">
        <v>0.25397738333333325</v>
      </c>
      <c r="H199">
        <f t="shared" si="31"/>
        <v>6.4504511244846907E-2</v>
      </c>
      <c r="I199">
        <f t="shared" si="32"/>
        <v>4.6830979384930274</v>
      </c>
      <c r="J199">
        <f t="shared" si="28"/>
        <v>4.7577528947231533</v>
      </c>
      <c r="K199">
        <f t="shared" si="29"/>
        <v>0.27366375391240189</v>
      </c>
      <c r="L199">
        <f t="shared" si="33"/>
        <v>-1.9686370579068635E-2</v>
      </c>
      <c r="M199">
        <f t="shared" si="34"/>
        <v>-1.8960670436191918E-2</v>
      </c>
    </row>
    <row r="200" spans="1:13" x14ac:dyDescent="0.35">
      <c r="A200">
        <v>0.7</v>
      </c>
      <c r="B200">
        <v>4.6666666666666662E-3</v>
      </c>
      <c r="C200">
        <v>2.3333333333333331E-3</v>
      </c>
      <c r="D200">
        <f t="shared" si="30"/>
        <v>3.2998316455372214E-3</v>
      </c>
      <c r="E200">
        <v>1</v>
      </c>
      <c r="F200">
        <v>0</v>
      </c>
      <c r="G200">
        <v>0.24624774999999999</v>
      </c>
      <c r="H200">
        <f t="shared" si="31"/>
        <v>6.0637954380062496E-2</v>
      </c>
      <c r="I200">
        <f t="shared" si="32"/>
        <v>4.6691416362261737</v>
      </c>
      <c r="J200">
        <f t="shared" si="28"/>
        <v>4.7577528947231533</v>
      </c>
      <c r="K200">
        <f t="shared" si="29"/>
        <v>0.2690640354982064</v>
      </c>
      <c r="L200">
        <f t="shared" si="33"/>
        <v>-2.2816285498206412E-2</v>
      </c>
      <c r="M200">
        <f t="shared" si="34"/>
        <v>-2.1820323029549605E-2</v>
      </c>
    </row>
  </sheetData>
  <pageMargins left="0.70866141732283472" right="0.70866141732283472" top="0.74803149606299213" bottom="0.74803149606299213" header="0.31496062992125984" footer="0.31496062992125984"/>
  <pageSetup scale="51" fitToHeight="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00"/>
  <sheetViews>
    <sheetView workbookViewId="0">
      <selection activeCell="F4" sqref="F4"/>
    </sheetView>
  </sheetViews>
  <sheetFormatPr baseColWidth="10" defaultRowHeight="14.5" x14ac:dyDescent="0.35"/>
  <cols>
    <col min="3" max="3" width="11.81640625" bestFit="1" customWidth="1"/>
    <col min="4" max="4" width="11.81640625" customWidth="1"/>
    <col min="14" max="14" width="14.90625" bestFit="1" customWidth="1"/>
    <col min="18" max="18" width="11.81640625" bestFit="1" customWidth="1"/>
  </cols>
  <sheetData>
    <row r="1" spans="1:20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167</v>
      </c>
      <c r="F1" s="6" t="s">
        <v>168</v>
      </c>
      <c r="G1" s="6" t="s">
        <v>9</v>
      </c>
      <c r="H1" s="5" t="s">
        <v>13</v>
      </c>
      <c r="I1" s="5" t="s">
        <v>7</v>
      </c>
      <c r="J1" s="6" t="s">
        <v>179</v>
      </c>
      <c r="K1" s="5" t="s">
        <v>8</v>
      </c>
      <c r="L1" s="5" t="s">
        <v>10</v>
      </c>
      <c r="O1" s="5" t="s">
        <v>142</v>
      </c>
      <c r="Q1" s="5" t="s">
        <v>143</v>
      </c>
      <c r="T1" s="5" t="s">
        <v>141</v>
      </c>
    </row>
    <row r="2" spans="1:20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v>1</v>
      </c>
      <c r="F2">
        <v>0</v>
      </c>
      <c r="G2">
        <f t="shared" ref="G2:G33" si="0">D2^2</f>
        <v>1.2050826244899998E-3</v>
      </c>
      <c r="H2">
        <f t="shared" ref="H2:H33" si="1">LN(D2)-LN(A2)-LN(C2)-0.5*LN(B2)</f>
        <v>8.2638936674529795</v>
      </c>
      <c r="I2">
        <f t="shared" ref="I2:I33" si="2">E2*$O$2+F2*$O$3</f>
        <v>7.7314110216947034</v>
      </c>
      <c r="J2">
        <f t="shared" ref="J2:J33" si="3">EXP(E2*$O$2+F2*$O$3)*A2*C2*SQRT(B2)</f>
        <v>2.0382344492198969E-2</v>
      </c>
      <c r="K2">
        <f t="shared" ref="K2:K33" si="4">D2-J2</f>
        <v>1.4331955507801027E-2</v>
      </c>
      <c r="L2">
        <f>SQRT(G2)*(H2-I2)</f>
        <v>1.8484762309646522E-2</v>
      </c>
      <c r="N2" s="5" t="s">
        <v>163</v>
      </c>
      <c r="O2">
        <f>N16*Q12</f>
        <v>7.7314110216947034</v>
      </c>
      <c r="P2" s="8" t="s">
        <v>139</v>
      </c>
      <c r="Q2">
        <f>SQRT(N16)*T4</f>
        <v>2.2913782982684028E-2</v>
      </c>
      <c r="S2" s="5" t="s">
        <v>137</v>
      </c>
      <c r="T2">
        <f>COUNT(D2:D200)</f>
        <v>199</v>
      </c>
    </row>
    <row r="3" spans="1:20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v>1</v>
      </c>
      <c r="F3">
        <v>0</v>
      </c>
      <c r="G3">
        <f t="shared" si="0"/>
        <v>1.5790834767002773E-3</v>
      </c>
      <c r="H3">
        <f t="shared" si="1"/>
        <v>8.1607664519708116</v>
      </c>
      <c r="I3">
        <f t="shared" si="2"/>
        <v>7.7314110216947034</v>
      </c>
      <c r="J3">
        <f t="shared" si="3"/>
        <v>2.5866391732343227E-2</v>
      </c>
      <c r="K3">
        <f t="shared" si="4"/>
        <v>1.3871291600990102E-2</v>
      </c>
      <c r="L3">
        <f t="shared" ref="L3:L66" si="5">SQRT(G3)*(H3-I3)</f>
        <v>1.7061590125759068E-2</v>
      </c>
      <c r="N3" s="5" t="s">
        <v>164</v>
      </c>
      <c r="O3">
        <f>O17*Q13</f>
        <v>8.5777171372130478</v>
      </c>
      <c r="P3" s="8" t="s">
        <v>139</v>
      </c>
      <c r="Q3">
        <f>SQRT(O17)*T4</f>
        <v>2.5948725889636714E-2</v>
      </c>
      <c r="S3" s="5" t="s">
        <v>11</v>
      </c>
      <c r="T3">
        <f>SUMSQ(L2:L200)</f>
        <v>0.58681852525861755</v>
      </c>
    </row>
    <row r="4" spans="1:20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v>1</v>
      </c>
      <c r="F4">
        <v>0</v>
      </c>
      <c r="G4">
        <f t="shared" si="0"/>
        <v>1.8403756801600002E-3</v>
      </c>
      <c r="H4">
        <f t="shared" si="1"/>
        <v>8.019800571541488</v>
      </c>
      <c r="I4">
        <f t="shared" si="2"/>
        <v>7.7314110216947034</v>
      </c>
      <c r="J4">
        <f t="shared" si="3"/>
        <v>3.215194517726943E-2</v>
      </c>
      <c r="K4">
        <f t="shared" si="4"/>
        <v>1.0747654822730573E-2</v>
      </c>
      <c r="L4">
        <f t="shared" si="5"/>
        <v>1.237179633260712E-2</v>
      </c>
      <c r="N4" s="5"/>
      <c r="P4" s="8"/>
      <c r="S4" s="5" t="s">
        <v>12</v>
      </c>
      <c r="T4">
        <f>SQRT(T3/(COUNT(A2:A200)-2))</f>
        <v>5.4578148007159967E-2</v>
      </c>
    </row>
    <row r="5" spans="1:20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v>1</v>
      </c>
      <c r="F5">
        <v>0</v>
      </c>
      <c r="G5">
        <f t="shared" si="0"/>
        <v>2.5413704161600438E-3</v>
      </c>
      <c r="H5">
        <f t="shared" si="1"/>
        <v>7.9810606746953514</v>
      </c>
      <c r="I5">
        <f t="shared" si="2"/>
        <v>7.7314110216947034</v>
      </c>
      <c r="J5">
        <f t="shared" si="3"/>
        <v>3.9274667620087952E-2</v>
      </c>
      <c r="K5">
        <f t="shared" si="4"/>
        <v>1.1137339046578709E-2</v>
      </c>
      <c r="L5">
        <f t="shared" si="5"/>
        <v>1.2585339971399686E-2</v>
      </c>
      <c r="N5" s="5"/>
      <c r="P5" s="8"/>
      <c r="Q5" s="3"/>
      <c r="S5" s="5" t="s">
        <v>38</v>
      </c>
      <c r="T5">
        <f>SQRT(SUMSQ(K2:K200)/(COUNT(K2:K200)-2))</f>
        <v>6.0410006163188375E-2</v>
      </c>
    </row>
    <row r="6" spans="1:20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v>1</v>
      </c>
      <c r="F6">
        <v>0</v>
      </c>
      <c r="G6">
        <f t="shared" si="0"/>
        <v>3.5281263638677783E-3</v>
      </c>
      <c r="H6">
        <f t="shared" si="1"/>
        <v>7.9598224870462104</v>
      </c>
      <c r="I6">
        <f t="shared" si="2"/>
        <v>7.7314110216947034</v>
      </c>
      <c r="J6">
        <f t="shared" si="3"/>
        <v>4.7268761863528297E-2</v>
      </c>
      <c r="K6">
        <f t="shared" si="4"/>
        <v>1.2129271469805039E-2</v>
      </c>
      <c r="L6">
        <f t="shared" si="5"/>
        <v>1.3567191832664327E-2</v>
      </c>
      <c r="N6" s="5" t="s">
        <v>165</v>
      </c>
      <c r="O6">
        <f>EXP(O2)</f>
        <v>2278.8153912687662</v>
      </c>
      <c r="P6" s="8" t="s">
        <v>140</v>
      </c>
      <c r="Q6" s="1">
        <f>EXP(Q2)</f>
        <v>1.0231783203613107</v>
      </c>
    </row>
    <row r="7" spans="1:20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v>1</v>
      </c>
      <c r="F7">
        <v>0</v>
      </c>
      <c r="G7">
        <f t="shared" si="0"/>
        <v>4.2847039435225005E-3</v>
      </c>
      <c r="H7">
        <f t="shared" si="1"/>
        <v>7.8844825600172781</v>
      </c>
      <c r="I7">
        <f t="shared" si="2"/>
        <v>7.7314110216947034</v>
      </c>
      <c r="J7">
        <f t="shared" si="3"/>
        <v>5.6167136738453902E-2</v>
      </c>
      <c r="K7">
        <f t="shared" si="4"/>
        <v>9.2905132615461045E-3</v>
      </c>
      <c r="L7">
        <f t="shared" si="5"/>
        <v>1.0019703180480682E-2</v>
      </c>
      <c r="N7" s="5" t="s">
        <v>166</v>
      </c>
      <c r="O7">
        <f>EXP(O3)</f>
        <v>5311.9651855676912</v>
      </c>
      <c r="P7" s="8" t="s">
        <v>140</v>
      </c>
      <c r="Q7" s="1">
        <f>EXP(Q3)</f>
        <v>1.0262883251034995</v>
      </c>
    </row>
    <row r="8" spans="1:20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v>1</v>
      </c>
      <c r="F8">
        <v>0</v>
      </c>
      <c r="G8">
        <f t="shared" si="0"/>
        <v>5.7053488997375985E-3</v>
      </c>
      <c r="H8">
        <f t="shared" si="1"/>
        <v>7.8663125971609098</v>
      </c>
      <c r="I8">
        <f t="shared" si="2"/>
        <v>7.7314110216947034</v>
      </c>
      <c r="J8">
        <f t="shared" si="3"/>
        <v>6.6001543833125689E-2</v>
      </c>
      <c r="K8">
        <f t="shared" si="4"/>
        <v>9.5322161668743022E-3</v>
      </c>
      <c r="L8">
        <f t="shared" si="5"/>
        <v>1.0189623224886321E-2</v>
      </c>
    </row>
    <row r="9" spans="1:20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v>1</v>
      </c>
      <c r="F9">
        <v>0</v>
      </c>
      <c r="G9">
        <f t="shared" si="0"/>
        <v>7.7691913871002789E-3</v>
      </c>
      <c r="H9">
        <f t="shared" si="1"/>
        <v>7.8691320186707294</v>
      </c>
      <c r="I9">
        <f t="shared" si="2"/>
        <v>7.7314110216947034</v>
      </c>
      <c r="J9">
        <f t="shared" si="3"/>
        <v>7.6802691699108819E-2</v>
      </c>
      <c r="K9">
        <f t="shared" si="4"/>
        <v>1.1340324967557852E-2</v>
      </c>
      <c r="L9">
        <f t="shared" si="5"/>
        <v>1.2139144131807812E-2</v>
      </c>
    </row>
    <row r="10" spans="1:20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v>1</v>
      </c>
      <c r="F10">
        <v>0</v>
      </c>
      <c r="G10">
        <f t="shared" si="0"/>
        <v>1.0735649624480398E-2</v>
      </c>
      <c r="H10">
        <f t="shared" si="1"/>
        <v>7.8879379109424876</v>
      </c>
      <c r="I10">
        <f t="shared" si="2"/>
        <v>7.7314110216947034</v>
      </c>
      <c r="J10">
        <f t="shared" si="3"/>
        <v>8.860034241252962E-2</v>
      </c>
      <c r="K10">
        <f t="shared" si="4"/>
        <v>1.5012637587470373E-2</v>
      </c>
      <c r="L10">
        <f t="shared" si="5"/>
        <v>1.6218217445092883E-2</v>
      </c>
    </row>
    <row r="11" spans="1:20" ht="16.5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v>1</v>
      </c>
      <c r="F11">
        <v>0</v>
      </c>
      <c r="G11">
        <f t="shared" si="0"/>
        <v>1.273963840493338E-2</v>
      </c>
      <c r="H11">
        <f t="shared" si="1"/>
        <v>7.838344019246744</v>
      </c>
      <c r="I11">
        <f t="shared" si="2"/>
        <v>7.7314110216947034</v>
      </c>
      <c r="J11">
        <f t="shared" si="3"/>
        <v>0.10142339408861492</v>
      </c>
      <c r="K11">
        <f t="shared" si="4"/>
        <v>1.1446612578051754E-2</v>
      </c>
      <c r="L11">
        <f t="shared" si="5"/>
        <v>1.2069528146585469E-2</v>
      </c>
      <c r="N11" s="5" t="s">
        <v>98</v>
      </c>
      <c r="Q11" s="5" t="s">
        <v>99</v>
      </c>
    </row>
    <row r="12" spans="1:20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v>1</v>
      </c>
      <c r="F12">
        <v>0</v>
      </c>
      <c r="G12">
        <f t="shared" si="0"/>
        <v>1.6052991360160005E-2</v>
      </c>
      <c r="H12">
        <f t="shared" si="1"/>
        <v>7.8256992546313731</v>
      </c>
      <c r="I12">
        <f t="shared" si="2"/>
        <v>7.7314110216947034</v>
      </c>
      <c r="J12">
        <f t="shared" si="3"/>
        <v>0.11529995205531335</v>
      </c>
      <c r="K12">
        <f t="shared" si="4"/>
        <v>1.140044794468667E-2</v>
      </c>
      <c r="L12">
        <f t="shared" si="5"/>
        <v>1.1946356828369222E-2</v>
      </c>
      <c r="N12">
        <f>SUMPRODUCT(E2:E200,E2:E200,G2:G200)</f>
        <v>5.6734077597394235</v>
      </c>
      <c r="O12">
        <v>0</v>
      </c>
      <c r="Q12">
        <f>SUMPRODUCT(E2:E200,G2:G200,H2:H200)</f>
        <v>43.863447284217635</v>
      </c>
    </row>
    <row r="13" spans="1:20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v>1</v>
      </c>
      <c r="F13">
        <v>0</v>
      </c>
      <c r="G13">
        <f t="shared" si="0"/>
        <v>2.3159029368428102E-2</v>
      </c>
      <c r="H13">
        <f t="shared" si="1"/>
        <v>7.8869686103130601</v>
      </c>
      <c r="I13">
        <f t="shared" si="2"/>
        <v>7.7314110216947034</v>
      </c>
      <c r="J13">
        <f t="shared" si="3"/>
        <v>0.13025739075611983</v>
      </c>
      <c r="K13">
        <f t="shared" si="4"/>
        <v>2.1923519243880168E-2</v>
      </c>
      <c r="L13">
        <f t="shared" si="5"/>
        <v>2.367289539334716E-2</v>
      </c>
      <c r="N13">
        <v>0</v>
      </c>
      <c r="O13">
        <f>SUMPRODUCT(F2:F200,F2:F200,G2:G200)</f>
        <v>4.4239021522997097</v>
      </c>
      <c r="Q13">
        <f>SUMPRODUCT(F2:F200,G2:G200,H2:H200)</f>
        <v>37.946981305134912</v>
      </c>
    </row>
    <row r="14" spans="1:20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v>1</v>
      </c>
      <c r="F14">
        <v>0</v>
      </c>
      <c r="G14">
        <f t="shared" si="0"/>
        <v>2.8784802891650179E-2</v>
      </c>
      <c r="H14">
        <f t="shared" si="1"/>
        <v>7.87939998547456</v>
      </c>
      <c r="I14">
        <f t="shared" si="2"/>
        <v>7.7314110216947034</v>
      </c>
      <c r="J14">
        <f t="shared" si="3"/>
        <v>0.14632240799014035</v>
      </c>
      <c r="K14">
        <f t="shared" si="4"/>
        <v>2.3338438676526324E-2</v>
      </c>
      <c r="L14">
        <f t="shared" si="5"/>
        <v>2.5107932892213136E-2</v>
      </c>
    </row>
    <row r="15" spans="1:20" ht="16.5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v>1</v>
      </c>
      <c r="F15">
        <v>0</v>
      </c>
      <c r="G15">
        <f t="shared" si="0"/>
        <v>3.2595229611420119E-2</v>
      </c>
      <c r="H15">
        <f t="shared" si="1"/>
        <v>7.8304297671621104</v>
      </c>
      <c r="I15">
        <f t="shared" si="2"/>
        <v>7.7314110216947034</v>
      </c>
      <c r="J15">
        <f t="shared" si="3"/>
        <v>0.16352107275553643</v>
      </c>
      <c r="K15">
        <f t="shared" si="4"/>
        <v>1.7020417244463626E-2</v>
      </c>
      <c r="L15">
        <f t="shared" si="5"/>
        <v>1.7876991844616406E-2</v>
      </c>
      <c r="N15" s="5" t="s">
        <v>100</v>
      </c>
    </row>
    <row r="16" spans="1:20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v>1</v>
      </c>
      <c r="F16">
        <v>0</v>
      </c>
      <c r="G16">
        <f t="shared" si="0"/>
        <v>3.8893582675993583E-2</v>
      </c>
      <c r="H16">
        <f t="shared" si="1"/>
        <v>7.8123623913748101</v>
      </c>
      <c r="I16">
        <f t="shared" si="2"/>
        <v>7.7314110216947034</v>
      </c>
      <c r="J16">
        <f t="shared" si="3"/>
        <v>0.18187886770548264</v>
      </c>
      <c r="K16">
        <f t="shared" si="4"/>
        <v>1.5335692294517311E-2</v>
      </c>
      <c r="L16">
        <f t="shared" si="5"/>
        <v>1.5964788752859588E-2</v>
      </c>
      <c r="N16">
        <f t="array" ref="N16:O17">MINVERSE(N12:O13)</f>
        <v>0.17626090743844744</v>
      </c>
      <c r="O16">
        <v>0</v>
      </c>
    </row>
    <row r="17" spans="1:15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v>1</v>
      </c>
      <c r="F17">
        <v>0</v>
      </c>
      <c r="G17">
        <f t="shared" si="0"/>
        <v>4.9254219500173599E-2</v>
      </c>
      <c r="H17">
        <f t="shared" si="1"/>
        <v>7.8283902909901872</v>
      </c>
      <c r="I17">
        <f t="shared" si="2"/>
        <v>7.7314110216947034</v>
      </c>
      <c r="J17">
        <f t="shared" si="3"/>
        <v>0.20142072702980252</v>
      </c>
      <c r="K17">
        <f t="shared" si="4"/>
        <v>2.0512189636864131E-2</v>
      </c>
      <c r="L17">
        <f t="shared" si="5"/>
        <v>2.1522892090948837E-2</v>
      </c>
      <c r="N17">
        <v>0</v>
      </c>
      <c r="O17">
        <v>0.22604478254116958</v>
      </c>
    </row>
    <row r="18" spans="1:15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v>1</v>
      </c>
      <c r="F18">
        <v>0</v>
      </c>
      <c r="G18">
        <f t="shared" si="0"/>
        <v>5.8764605575374419E-2</v>
      </c>
      <c r="H18">
        <f t="shared" si="1"/>
        <v>7.8186108524003348</v>
      </c>
      <c r="I18">
        <f t="shared" si="2"/>
        <v>7.7314110216947034</v>
      </c>
      <c r="J18">
        <f t="shared" si="3"/>
        <v>0.22217107042409531</v>
      </c>
      <c r="K18">
        <f t="shared" si="4"/>
        <v>2.0243049575904726E-2</v>
      </c>
      <c r="L18">
        <f t="shared" si="5"/>
        <v>2.1138470224654624E-2</v>
      </c>
    </row>
    <row r="19" spans="1:15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v>1</v>
      </c>
      <c r="F19">
        <v>0</v>
      </c>
      <c r="G19">
        <f t="shared" si="0"/>
        <v>6.4743097696222524E-2</v>
      </c>
      <c r="H19">
        <f t="shared" si="1"/>
        <v>7.772703716416256</v>
      </c>
      <c r="I19">
        <f t="shared" si="2"/>
        <v>7.7314110216947034</v>
      </c>
      <c r="J19">
        <f t="shared" si="3"/>
        <v>0.24415383368988983</v>
      </c>
      <c r="K19">
        <f t="shared" si="4"/>
        <v>1.0292816310110225E-2</v>
      </c>
      <c r="L19">
        <f t="shared" si="5"/>
        <v>1.0506787841371748E-2</v>
      </c>
    </row>
    <row r="20" spans="1:15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v>1</v>
      </c>
      <c r="F20">
        <v>0</v>
      </c>
      <c r="G20">
        <f t="shared" si="0"/>
        <v>7.2742678568363417E-2</v>
      </c>
      <c r="H20">
        <f t="shared" si="1"/>
        <v>7.7400351895592081</v>
      </c>
      <c r="I20">
        <f t="shared" si="2"/>
        <v>7.7314110216947034</v>
      </c>
      <c r="J20">
        <f t="shared" si="3"/>
        <v>0.26739249641594343</v>
      </c>
      <c r="K20">
        <f t="shared" si="4"/>
        <v>2.3160102507233105E-3</v>
      </c>
      <c r="L20">
        <f t="shared" si="5"/>
        <v>2.3260114359782203E-3</v>
      </c>
    </row>
    <row r="21" spans="1:15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v>1</v>
      </c>
      <c r="F21">
        <v>0</v>
      </c>
      <c r="G21">
        <f t="shared" si="0"/>
        <v>8.2479204657124924E-2</v>
      </c>
      <c r="H21">
        <f t="shared" si="1"/>
        <v>7.7151158570576204</v>
      </c>
      <c r="I21">
        <f t="shared" si="2"/>
        <v>7.7314110216947034</v>
      </c>
      <c r="J21">
        <f t="shared" si="3"/>
        <v>0.29191010711629833</v>
      </c>
      <c r="K21">
        <f t="shared" si="4"/>
        <v>-4.7181771162982944E-3</v>
      </c>
      <c r="L21">
        <f t="shared" si="5"/>
        <v>-4.6798397817916244E-3</v>
      </c>
    </row>
    <row r="22" spans="1:15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v>1</v>
      </c>
      <c r="F22">
        <v>0</v>
      </c>
      <c r="G22">
        <f t="shared" si="0"/>
        <v>9.3556089856360006E-2</v>
      </c>
      <c r="H22">
        <f t="shared" si="1"/>
        <v>7.6933694534377555</v>
      </c>
      <c r="I22">
        <f t="shared" si="2"/>
        <v>7.7314110216947034</v>
      </c>
      <c r="J22">
        <f t="shared" si="3"/>
        <v>0.31772930614074252</v>
      </c>
      <c r="K22">
        <f t="shared" si="4"/>
        <v>-1.1859906140742504E-2</v>
      </c>
      <c r="L22">
        <f t="shared" si="5"/>
        <v>-1.1635751657811711E-2</v>
      </c>
    </row>
    <row r="23" spans="1:15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v>1</v>
      </c>
      <c r="F23">
        <v>0</v>
      </c>
      <c r="G23">
        <f t="shared" si="0"/>
        <v>0.11607882948512113</v>
      </c>
      <c r="H23">
        <f t="shared" si="1"/>
        <v>7.7192490848254405</v>
      </c>
      <c r="I23">
        <f t="shared" si="2"/>
        <v>7.7314110216947034</v>
      </c>
      <c r="J23">
        <f t="shared" si="3"/>
        <v>0.34487234662466115</v>
      </c>
      <c r="K23">
        <f t="shared" si="4"/>
        <v>-4.1689132913277915E-3</v>
      </c>
      <c r="L23">
        <f t="shared" si="5"/>
        <v>-4.1436136473411295E-3</v>
      </c>
    </row>
    <row r="24" spans="1:15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v>1</v>
      </c>
      <c r="F24">
        <v>0</v>
      </c>
      <c r="G24">
        <f t="shared" si="0"/>
        <v>0.1332316187488711</v>
      </c>
      <c r="H24">
        <f t="shared" si="1"/>
        <v>7.7087871305876217</v>
      </c>
      <c r="I24">
        <f t="shared" si="2"/>
        <v>7.7314110216947034</v>
      </c>
      <c r="J24">
        <f t="shared" si="3"/>
        <v>0.37336111370547465</v>
      </c>
      <c r="K24">
        <f t="shared" si="4"/>
        <v>-8.3520470388079859E-3</v>
      </c>
      <c r="L24">
        <f t="shared" si="5"/>
        <v>-8.2579253773642051E-3</v>
      </c>
    </row>
    <row r="25" spans="1:15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v>1</v>
      </c>
      <c r="F25">
        <v>0</v>
      </c>
      <c r="G25">
        <f t="shared" si="0"/>
        <v>0.13992899333830561</v>
      </c>
      <c r="H25">
        <f t="shared" si="1"/>
        <v>7.6563809817072048</v>
      </c>
      <c r="I25">
        <f t="shared" si="2"/>
        <v>7.7314110216947034</v>
      </c>
      <c r="J25">
        <f t="shared" si="3"/>
        <v>0.40321714220008215</v>
      </c>
      <c r="K25">
        <f t="shared" si="4"/>
        <v>-2.914630220008213E-2</v>
      </c>
      <c r="L25">
        <f t="shared" si="5"/>
        <v>-2.8066550083357181E-2</v>
      </c>
    </row>
    <row r="26" spans="1:15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v>1</v>
      </c>
      <c r="F26">
        <v>0</v>
      </c>
      <c r="G26">
        <f t="shared" si="0"/>
        <v>0.17085204986241781</v>
      </c>
      <c r="H26">
        <f t="shared" si="1"/>
        <v>7.6815800103376883</v>
      </c>
      <c r="I26">
        <f t="shared" si="2"/>
        <v>7.7314110216947034</v>
      </c>
      <c r="J26">
        <f t="shared" si="3"/>
        <v>0.43446163291055689</v>
      </c>
      <c r="K26">
        <f t="shared" si="4"/>
        <v>-2.1119099577223521E-2</v>
      </c>
      <c r="L26">
        <f t="shared" si="5"/>
        <v>-2.0597276472870713E-2</v>
      </c>
    </row>
    <row r="27" spans="1:15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v>1</v>
      </c>
      <c r="F27">
        <v>0</v>
      </c>
      <c r="G27">
        <f t="shared" si="0"/>
        <v>0.20337161089500697</v>
      </c>
      <c r="H27">
        <f t="shared" si="1"/>
        <v>7.6962296304406923</v>
      </c>
      <c r="I27">
        <f t="shared" si="2"/>
        <v>7.7314110216947034</v>
      </c>
      <c r="J27">
        <f t="shared" si="3"/>
        <v>0.46711546770267043</v>
      </c>
      <c r="K27">
        <f t="shared" si="4"/>
        <v>-1.6148051036003752E-2</v>
      </c>
      <c r="L27">
        <f t="shared" si="5"/>
        <v>-1.5865661128560644E-2</v>
      </c>
    </row>
    <row r="28" spans="1:15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v>1</v>
      </c>
      <c r="F28">
        <v>0</v>
      </c>
      <c r="G28">
        <f t="shared" si="0"/>
        <v>0.21462305850951838</v>
      </c>
      <c r="H28">
        <f t="shared" si="1"/>
        <v>7.6527266240863989</v>
      </c>
      <c r="I28">
        <f t="shared" si="2"/>
        <v>7.7314110216947034</v>
      </c>
      <c r="J28">
        <f t="shared" si="3"/>
        <v>0.50119922348279811</v>
      </c>
      <c r="K28">
        <f t="shared" si="4"/>
        <v>-3.7924943482798124E-2</v>
      </c>
      <c r="L28">
        <f t="shared" si="5"/>
        <v>-3.6452457649220976E-2</v>
      </c>
    </row>
    <row r="29" spans="1:15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v>1</v>
      </c>
      <c r="F29">
        <v>0</v>
      </c>
      <c r="G29">
        <f t="shared" si="0"/>
        <v>0.22736000485157115</v>
      </c>
      <c r="H29">
        <f t="shared" si="1"/>
        <v>7.6130548948545718</v>
      </c>
      <c r="I29">
        <f t="shared" si="2"/>
        <v>7.7314110216947034</v>
      </c>
      <c r="J29">
        <f t="shared" si="3"/>
        <v>0.5367331851827073</v>
      </c>
      <c r="K29">
        <f t="shared" si="4"/>
        <v>-5.9910361849374039E-2</v>
      </c>
      <c r="L29">
        <f t="shared" si="5"/>
        <v>-5.6434902558709671E-2</v>
      </c>
    </row>
    <row r="30" spans="1:15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v>1</v>
      </c>
      <c r="F30">
        <v>0</v>
      </c>
      <c r="G30">
        <f t="shared" si="0"/>
        <v>0.24951606109048338</v>
      </c>
      <c r="H30">
        <f t="shared" si="1"/>
        <v>7.5928785774193468</v>
      </c>
      <c r="I30">
        <f t="shared" si="2"/>
        <v>7.7314110216947034</v>
      </c>
      <c r="J30">
        <f t="shared" si="3"/>
        <v>0.57373735784812163</v>
      </c>
      <c r="K30">
        <f t="shared" si="4"/>
        <v>-7.4221531181454969E-2</v>
      </c>
      <c r="L30">
        <f t="shared" si="5"/>
        <v>-6.9199148422358692E-2</v>
      </c>
    </row>
    <row r="31" spans="1:15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v>1</v>
      </c>
      <c r="F31">
        <v>0</v>
      </c>
      <c r="G31">
        <f t="shared" si="0"/>
        <v>0.27153863375781617</v>
      </c>
      <c r="H31">
        <f t="shared" si="1"/>
        <v>7.5702304316478575</v>
      </c>
      <c r="I31">
        <f t="shared" si="2"/>
        <v>7.7314110216947034</v>
      </c>
      <c r="J31">
        <f t="shared" si="3"/>
        <v>0.61223147791535326</v>
      </c>
      <c r="K31">
        <f t="shared" si="4"/>
        <v>-9.1137787915353208E-2</v>
      </c>
      <c r="L31">
        <f t="shared" si="5"/>
        <v>-8.3990188423888223E-2</v>
      </c>
    </row>
    <row r="32" spans="1:15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v>1</v>
      </c>
      <c r="F32">
        <v>0</v>
      </c>
      <c r="G32">
        <f t="shared" si="0"/>
        <v>0.29929331687260458</v>
      </c>
      <c r="H32">
        <f t="shared" si="1"/>
        <v>7.5555957410448311</v>
      </c>
      <c r="I32">
        <f t="shared" si="2"/>
        <v>7.7314110216947034</v>
      </c>
      <c r="J32">
        <f t="shared" si="3"/>
        <v>0.65223502375036702</v>
      </c>
      <c r="K32">
        <f t="shared" si="4"/>
        <v>-0.10515795708370024</v>
      </c>
      <c r="L32">
        <f t="shared" si="5"/>
        <v>-9.6184508013108905E-2</v>
      </c>
    </row>
    <row r="33" spans="1:12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v>0</v>
      </c>
      <c r="F33">
        <v>1</v>
      </c>
      <c r="G33">
        <f t="shared" si="0"/>
        <v>4.3992405706777798E-4</v>
      </c>
      <c r="H33">
        <f t="shared" si="1"/>
        <v>7.760043018866396</v>
      </c>
      <c r="I33">
        <f t="shared" si="2"/>
        <v>8.5777171372130478</v>
      </c>
      <c r="J33">
        <f t="shared" si="3"/>
        <v>4.7511660996166563E-2</v>
      </c>
      <c r="K33">
        <f t="shared" si="4"/>
        <v>-2.6537294329499892E-2</v>
      </c>
      <c r="L33">
        <f t="shared" si="5"/>
        <v>-1.7150196772046072E-2</v>
      </c>
    </row>
    <row r="34" spans="1:12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v>0</v>
      </c>
      <c r="F34">
        <v>1</v>
      </c>
      <c r="G34">
        <f t="shared" ref="G34:G65" si="6">D34^2</f>
        <v>3.7254918901777773E-4</v>
      </c>
      <c r="H34">
        <f t="shared" ref="H34:H65" si="7">LN(D34)-LN(A34)-LN(C34)-0.5*LN(B34)</f>
        <v>7.9000700530374441</v>
      </c>
      <c r="I34">
        <f t="shared" ref="I34:I65" si="8">E34*$O$2+F34*$O$3</f>
        <v>8.5777171372130478</v>
      </c>
      <c r="J34">
        <f t="shared" ref="J34:J65" si="9">EXP(E34*$O$2+F34*$O$3)*A34*C34*SQRT(B34)</f>
        <v>3.8009328796933257E-2</v>
      </c>
      <c r="K34">
        <f t="shared" ref="K34:K65" si="10">D34-J34</f>
        <v>-1.8707795463599925E-2</v>
      </c>
      <c r="L34">
        <f t="shared" si="5"/>
        <v>-1.3079627783451554E-2</v>
      </c>
    </row>
    <row r="35" spans="1:12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v>0</v>
      </c>
      <c r="F35">
        <v>1</v>
      </c>
      <c r="G35">
        <f t="shared" si="6"/>
        <v>2.9991196946777779E-4</v>
      </c>
      <c r="H35">
        <f t="shared" si="7"/>
        <v>7.9739515679975046</v>
      </c>
      <c r="I35">
        <f t="shared" si="8"/>
        <v>8.5777171372130478</v>
      </c>
      <c r="J35">
        <f t="shared" si="9"/>
        <v>3.1674440664111049E-2</v>
      </c>
      <c r="K35">
        <f t="shared" si="10"/>
        <v>-1.4356473997444382E-2</v>
      </c>
      <c r="L35">
        <f t="shared" si="5"/>
        <v>-1.0455992002155804E-2</v>
      </c>
    </row>
    <row r="36" spans="1:12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v>0</v>
      </c>
      <c r="F36">
        <v>1</v>
      </c>
      <c r="G36">
        <f t="shared" si="6"/>
        <v>2.372842429344443E-4</v>
      </c>
      <c r="H36">
        <f t="shared" si="7"/>
        <v>8.010987129471042</v>
      </c>
      <c r="I36">
        <f t="shared" si="8"/>
        <v>8.5777171372130478</v>
      </c>
      <c r="J36">
        <f t="shared" si="9"/>
        <v>2.7149520569238042E-2</v>
      </c>
      <c r="K36">
        <f t="shared" si="10"/>
        <v>-1.1745487235904713E-2</v>
      </c>
      <c r="L36">
        <f t="shared" si="5"/>
        <v>-8.7299279302581138E-3</v>
      </c>
    </row>
    <row r="37" spans="1:12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v>0</v>
      </c>
      <c r="F37">
        <v>1</v>
      </c>
      <c r="G37">
        <f t="shared" si="6"/>
        <v>1.8755119900444448E-4</v>
      </c>
      <c r="H37">
        <f t="shared" si="7"/>
        <v>8.02691507695166</v>
      </c>
      <c r="I37">
        <f t="shared" si="8"/>
        <v>8.5777171372130478</v>
      </c>
      <c r="J37">
        <f t="shared" si="9"/>
        <v>2.3755830498083282E-2</v>
      </c>
      <c r="K37">
        <f t="shared" si="10"/>
        <v>-1.0060897164749947E-2</v>
      </c>
      <c r="L37">
        <f t="shared" si="5"/>
        <v>-7.5431974951423566E-3</v>
      </c>
    </row>
    <row r="38" spans="1:12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v>0</v>
      </c>
      <c r="F38">
        <v>1</v>
      </c>
      <c r="G38">
        <f t="shared" si="6"/>
        <v>1.7923675893777777E-4</v>
      </c>
      <c r="H38">
        <f t="shared" si="7"/>
        <v>8.1220259816145006</v>
      </c>
      <c r="I38">
        <f t="shared" si="8"/>
        <v>8.5777171372130478</v>
      </c>
      <c r="J38">
        <f t="shared" si="9"/>
        <v>2.1116293776074033E-2</v>
      </c>
      <c r="K38">
        <f t="shared" si="10"/>
        <v>-7.7283604427407001E-3</v>
      </c>
      <c r="L38">
        <f t="shared" si="5"/>
        <v>-6.1007628117429767E-3</v>
      </c>
    </row>
    <row r="39" spans="1:12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v>0</v>
      </c>
      <c r="F39">
        <v>1</v>
      </c>
      <c r="G39">
        <f t="shared" si="6"/>
        <v>1.8131520177777784E-4</v>
      </c>
      <c r="H39">
        <f t="shared" si="7"/>
        <v>8.2331511750155517</v>
      </c>
      <c r="I39">
        <f t="shared" si="8"/>
        <v>8.5777171372130478</v>
      </c>
      <c r="J39">
        <f t="shared" si="9"/>
        <v>1.9004664398466629E-2</v>
      </c>
      <c r="K39">
        <f t="shared" si="10"/>
        <v>-5.5393310651332926E-3</v>
      </c>
      <c r="L39">
        <f t="shared" si="5"/>
        <v>-4.6396955363100191E-3</v>
      </c>
    </row>
    <row r="40" spans="1:12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v>0</v>
      </c>
      <c r="F40">
        <v>1</v>
      </c>
      <c r="G40">
        <f t="shared" si="6"/>
        <v>1.7961628441000001E-4</v>
      </c>
      <c r="H40">
        <f t="shared" si="7"/>
        <v>8.3237542844197172</v>
      </c>
      <c r="I40">
        <f t="shared" si="8"/>
        <v>8.5777171372130478</v>
      </c>
      <c r="J40">
        <f t="shared" si="9"/>
        <v>1.7276967634969664E-2</v>
      </c>
      <c r="K40">
        <f t="shared" si="10"/>
        <v>-3.8748676349696642E-3</v>
      </c>
      <c r="L40">
        <f t="shared" si="5"/>
        <v>-3.4036355494214965E-3</v>
      </c>
    </row>
    <row r="41" spans="1:12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v>0</v>
      </c>
      <c r="F41">
        <v>1</v>
      </c>
      <c r="G41">
        <f t="shared" si="6"/>
        <v>1.5462508002777781E-4</v>
      </c>
      <c r="H41">
        <f t="shared" si="7"/>
        <v>8.335855924449767</v>
      </c>
      <c r="I41">
        <f t="shared" si="8"/>
        <v>8.5777171372130478</v>
      </c>
      <c r="J41">
        <f t="shared" si="9"/>
        <v>1.5837220332055525E-2</v>
      </c>
      <c r="K41">
        <f t="shared" si="10"/>
        <v>-3.4023869987221903E-3</v>
      </c>
      <c r="L41">
        <f t="shared" si="5"/>
        <v>-3.0075038705092705E-3</v>
      </c>
    </row>
    <row r="42" spans="1:12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v>0</v>
      </c>
      <c r="F42">
        <v>1</v>
      </c>
      <c r="G42">
        <f t="shared" si="6"/>
        <v>1.6040475801000004E-4</v>
      </c>
      <c r="H42">
        <f t="shared" si="7"/>
        <v>8.4342471371850678</v>
      </c>
      <c r="I42">
        <f t="shared" si="8"/>
        <v>8.5777171372130478</v>
      </c>
      <c r="J42">
        <f t="shared" si="9"/>
        <v>1.4618972614205099E-2</v>
      </c>
      <c r="K42">
        <f t="shared" si="10"/>
        <v>-1.9538726142050971E-3</v>
      </c>
      <c r="L42">
        <f t="shared" si="5"/>
        <v>-1.8170618973543705E-3</v>
      </c>
    </row>
    <row r="43" spans="1:12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v>0</v>
      </c>
      <c r="F43">
        <v>1</v>
      </c>
      <c r="G43">
        <f t="shared" si="6"/>
        <v>1.7715521266777775E-4</v>
      </c>
      <c r="H43">
        <f t="shared" si="7"/>
        <v>8.5580180581617782</v>
      </c>
      <c r="I43">
        <f t="shared" si="8"/>
        <v>8.5777171372130478</v>
      </c>
      <c r="J43">
        <f t="shared" si="9"/>
        <v>1.3574760284619021E-2</v>
      </c>
      <c r="K43">
        <f t="shared" si="10"/>
        <v>-2.6479361795235523E-4</v>
      </c>
      <c r="L43">
        <f t="shared" si="5"/>
        <v>-2.6219408553643085E-4</v>
      </c>
    </row>
    <row r="44" spans="1:12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v>0</v>
      </c>
      <c r="F44">
        <v>1</v>
      </c>
      <c r="G44">
        <f t="shared" si="6"/>
        <v>1.2843537793777782E-4</v>
      </c>
      <c r="H44">
        <f t="shared" si="7"/>
        <v>8.4662107428350684</v>
      </c>
      <c r="I44">
        <f t="shared" si="8"/>
        <v>8.5777171372130478</v>
      </c>
      <c r="J44">
        <f t="shared" si="9"/>
        <v>1.2669776265644417E-2</v>
      </c>
      <c r="K44">
        <f t="shared" si="10"/>
        <v>-1.336842932311082E-3</v>
      </c>
      <c r="L44">
        <f t="shared" si="5"/>
        <v>-1.2636945337260166E-3</v>
      </c>
    </row>
    <row r="45" spans="1:12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v>0</v>
      </c>
      <c r="F45">
        <v>1</v>
      </c>
      <c r="G45">
        <f t="shared" si="6"/>
        <v>1.5457451584000002E-4</v>
      </c>
      <c r="H45">
        <f t="shared" si="7"/>
        <v>8.6233744643843515</v>
      </c>
      <c r="I45">
        <f t="shared" si="8"/>
        <v>8.5777171372130478</v>
      </c>
      <c r="J45">
        <f t="shared" si="9"/>
        <v>1.1877915249041641E-2</v>
      </c>
      <c r="K45">
        <f t="shared" si="10"/>
        <v>5.5488475095836001E-4</v>
      </c>
      <c r="L45">
        <f t="shared" si="5"/>
        <v>5.6764841725538424E-4</v>
      </c>
    </row>
    <row r="46" spans="1:12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v>0</v>
      </c>
      <c r="F46">
        <v>1</v>
      </c>
      <c r="G46">
        <f t="shared" si="6"/>
        <v>1.8740332288444441E-4</v>
      </c>
      <c r="H46">
        <f t="shared" si="7"/>
        <v>8.7802924951586689</v>
      </c>
      <c r="I46">
        <f t="shared" si="8"/>
        <v>8.5777171372130478</v>
      </c>
      <c r="J46">
        <f t="shared" si="9"/>
        <v>1.1179214352039193E-2</v>
      </c>
      <c r="K46">
        <f t="shared" si="10"/>
        <v>2.5103189812941389E-3</v>
      </c>
      <c r="L46">
        <f t="shared" si="5"/>
        <v>2.7731621151085113E-3</v>
      </c>
    </row>
    <row r="47" spans="1:12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v>0</v>
      </c>
      <c r="F47">
        <v>1</v>
      </c>
      <c r="G47">
        <f t="shared" si="6"/>
        <v>1.9864647363999999E-4</v>
      </c>
      <c r="H47">
        <f t="shared" si="7"/>
        <v>8.8665827236612635</v>
      </c>
      <c r="I47">
        <f t="shared" si="8"/>
        <v>8.5777171372130478</v>
      </c>
      <c r="J47">
        <f t="shared" si="9"/>
        <v>1.0558146888037016E-2</v>
      </c>
      <c r="K47">
        <f t="shared" si="10"/>
        <v>3.5360531119629831E-3</v>
      </c>
      <c r="L47">
        <f t="shared" si="5"/>
        <v>4.0713293485184418E-3</v>
      </c>
    </row>
    <row r="48" spans="1:12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v>0</v>
      </c>
      <c r="F48">
        <v>1</v>
      </c>
      <c r="G48">
        <f t="shared" si="6"/>
        <v>1.6624835927111118E-4</v>
      </c>
      <c r="H48">
        <f t="shared" si="7"/>
        <v>8.8316279849124033</v>
      </c>
      <c r="I48">
        <f t="shared" si="8"/>
        <v>8.5777171372130478</v>
      </c>
      <c r="J48">
        <f t="shared" si="9"/>
        <v>1.0002454946561384E-2</v>
      </c>
      <c r="K48">
        <f t="shared" si="10"/>
        <v>2.8912783867719519E-3</v>
      </c>
      <c r="L48">
        <f t="shared" si="5"/>
        <v>3.2738587606761034E-3</v>
      </c>
    </row>
    <row r="49" spans="1:12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v>0</v>
      </c>
      <c r="F49">
        <v>1</v>
      </c>
      <c r="G49">
        <f t="shared" si="6"/>
        <v>1.5349310258777775E-4</v>
      </c>
      <c r="H49">
        <f t="shared" si="7"/>
        <v>8.8430076899473455</v>
      </c>
      <c r="I49">
        <f t="shared" si="8"/>
        <v>8.5777171372130478</v>
      </c>
      <c r="J49">
        <f t="shared" si="9"/>
        <v>9.5023321992333144E-3</v>
      </c>
      <c r="K49">
        <f t="shared" si="10"/>
        <v>2.8869011341000183E-3</v>
      </c>
      <c r="L49">
        <f t="shared" si="5"/>
        <v>3.2867465589541851E-3</v>
      </c>
    </row>
    <row r="50" spans="1:12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v>0</v>
      </c>
      <c r="F50">
        <v>1</v>
      </c>
      <c r="G50">
        <f t="shared" si="6"/>
        <v>1.0928820681000005E-4</v>
      </c>
      <c r="H50">
        <f t="shared" si="7"/>
        <v>8.7219642842101788</v>
      </c>
      <c r="I50">
        <f t="shared" si="8"/>
        <v>8.5777171372130478</v>
      </c>
      <c r="J50">
        <f t="shared" si="9"/>
        <v>9.0498401897460123E-3</v>
      </c>
      <c r="K50">
        <f t="shared" si="10"/>
        <v>1.4042598102539904E-3</v>
      </c>
      <c r="L50">
        <f t="shared" si="5"/>
        <v>1.5079740994227069E-3</v>
      </c>
    </row>
    <row r="51" spans="1:12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v>0</v>
      </c>
      <c r="F51">
        <v>1</v>
      </c>
      <c r="G51">
        <f t="shared" si="6"/>
        <v>1.0431353956000002E-4</v>
      </c>
      <c r="H51">
        <f t="shared" si="7"/>
        <v>8.7451906374817412</v>
      </c>
      <c r="I51">
        <f t="shared" si="8"/>
        <v>8.5777171372130478</v>
      </c>
      <c r="J51">
        <f t="shared" si="9"/>
        <v>8.6384838174848322E-3</v>
      </c>
      <c r="K51">
        <f t="shared" si="10"/>
        <v>1.5749161825151688E-3</v>
      </c>
      <c r="L51">
        <f t="shared" si="5"/>
        <v>1.7104738476442728E-3</v>
      </c>
    </row>
    <row r="52" spans="1:12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v>0</v>
      </c>
      <c r="F52">
        <v>1</v>
      </c>
      <c r="G52">
        <f t="shared" si="6"/>
        <v>1.7719691968444445E-4</v>
      </c>
      <c r="H52">
        <f t="shared" si="7"/>
        <v>9.0545726438290846</v>
      </c>
      <c r="I52">
        <f t="shared" si="8"/>
        <v>8.5777171372130478</v>
      </c>
      <c r="J52">
        <f t="shared" si="9"/>
        <v>8.2628975645507082E-3</v>
      </c>
      <c r="K52">
        <f t="shared" si="10"/>
        <v>5.0486357687826253E-3</v>
      </c>
      <c r="L52">
        <f t="shared" si="5"/>
        <v>6.3476779715029262E-3</v>
      </c>
    </row>
    <row r="53" spans="1:12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v>0</v>
      </c>
      <c r="F53">
        <v>1</v>
      </c>
      <c r="G53">
        <f t="shared" si="6"/>
        <v>1.2682813923999993E-4</v>
      </c>
      <c r="H53">
        <f t="shared" si="7"/>
        <v>8.9299178987129668</v>
      </c>
      <c r="I53">
        <f t="shared" si="8"/>
        <v>8.5777171372130478</v>
      </c>
      <c r="J53">
        <f t="shared" si="9"/>
        <v>7.9186101660277623E-3</v>
      </c>
      <c r="K53">
        <f t="shared" si="10"/>
        <v>3.3431898339722349E-3</v>
      </c>
      <c r="L53">
        <f t="shared" si="5"/>
        <v>3.9664145358597868E-3</v>
      </c>
    </row>
    <row r="54" spans="1:12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v>0</v>
      </c>
      <c r="F54">
        <v>1</v>
      </c>
      <c r="G54">
        <f t="shared" si="6"/>
        <v>2.6496715265546936E-2</v>
      </c>
      <c r="H54">
        <f t="shared" si="7"/>
        <v>8.4100905178306835</v>
      </c>
      <c r="I54">
        <f t="shared" si="8"/>
        <v>8.5777171372130478</v>
      </c>
      <c r="J54">
        <f t="shared" si="9"/>
        <v>0.19248431028755431</v>
      </c>
      <c r="K54">
        <f t="shared" si="10"/>
        <v>-2.9706193620887666E-2</v>
      </c>
      <c r="L54">
        <f t="shared" si="5"/>
        <v>-2.7285945406261426E-2</v>
      </c>
    </row>
    <row r="55" spans="1:12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v>0</v>
      </c>
      <c r="F55">
        <v>1</v>
      </c>
      <c r="G55">
        <f t="shared" si="6"/>
        <v>2.2116758482085067E-2</v>
      </c>
      <c r="H55">
        <f t="shared" si="7"/>
        <v>8.5428914943691829</v>
      </c>
      <c r="I55">
        <f t="shared" si="8"/>
        <v>8.5777171372130478</v>
      </c>
      <c r="J55">
        <f t="shared" si="9"/>
        <v>0.15398744823004346</v>
      </c>
      <c r="K55">
        <f t="shared" si="10"/>
        <v>-5.2704065633767949E-3</v>
      </c>
      <c r="L55">
        <f t="shared" si="5"/>
        <v>-5.1791665778795097E-3</v>
      </c>
    </row>
    <row r="56" spans="1:12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v>0</v>
      </c>
      <c r="F56">
        <v>1</v>
      </c>
      <c r="G56">
        <f t="shared" si="6"/>
        <v>1.6849011350666736E-2</v>
      </c>
      <c r="H56">
        <f t="shared" si="7"/>
        <v>8.5891912301689111</v>
      </c>
      <c r="I56">
        <f t="shared" si="8"/>
        <v>8.5777171372130478</v>
      </c>
      <c r="J56">
        <f t="shared" si="9"/>
        <v>0.12832287352503621</v>
      </c>
      <c r="K56">
        <f t="shared" si="10"/>
        <v>1.4808681416304537E-3</v>
      </c>
      <c r="L56">
        <f t="shared" si="5"/>
        <v>1.4893801979021883E-3</v>
      </c>
    </row>
    <row r="57" spans="1:12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v>0</v>
      </c>
      <c r="F57">
        <v>1</v>
      </c>
      <c r="G57">
        <f t="shared" si="6"/>
        <v>1.4211942031822503E-2</v>
      </c>
      <c r="H57">
        <f t="shared" si="7"/>
        <v>8.6582372188987957</v>
      </c>
      <c r="I57">
        <f t="shared" si="8"/>
        <v>8.5777171372130478</v>
      </c>
      <c r="J57">
        <f t="shared" si="9"/>
        <v>0.10999103445003104</v>
      </c>
      <c r="K57">
        <f t="shared" si="10"/>
        <v>9.2228155499689685E-3</v>
      </c>
      <c r="L57">
        <f t="shared" si="5"/>
        <v>9.5991089400724941E-3</v>
      </c>
    </row>
    <row r="58" spans="1:12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v>0</v>
      </c>
      <c r="F58">
        <v>1</v>
      </c>
      <c r="G58">
        <f t="shared" si="6"/>
        <v>1.1458642729502498E-2</v>
      </c>
      <c r="H58">
        <f t="shared" si="7"/>
        <v>8.6840994462584398</v>
      </c>
      <c r="I58">
        <f t="shared" si="8"/>
        <v>8.5777171372130478</v>
      </c>
      <c r="J58">
        <f t="shared" si="9"/>
        <v>9.6242155143777153E-2</v>
      </c>
      <c r="K58">
        <f t="shared" si="10"/>
        <v>1.0802894856222836E-2</v>
      </c>
      <c r="L58">
        <f t="shared" si="5"/>
        <v>1.138769959087943E-2</v>
      </c>
    </row>
    <row r="59" spans="1:12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v>0</v>
      </c>
      <c r="F59">
        <v>1</v>
      </c>
      <c r="G59">
        <f t="shared" si="6"/>
        <v>9.4094623723469419E-3</v>
      </c>
      <c r="H59">
        <f t="shared" si="7"/>
        <v>8.7033682566712383</v>
      </c>
      <c r="I59">
        <f t="shared" si="8"/>
        <v>8.5777171372130478</v>
      </c>
      <c r="J59">
        <f t="shared" si="9"/>
        <v>8.5548582350024147E-2</v>
      </c>
      <c r="K59">
        <f t="shared" si="10"/>
        <v>1.145380098330917E-2</v>
      </c>
      <c r="L59">
        <f t="shared" si="5"/>
        <v>1.2188458055945843E-2</v>
      </c>
    </row>
    <row r="60" spans="1:12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v>0</v>
      </c>
      <c r="F60">
        <v>1</v>
      </c>
      <c r="G60">
        <f t="shared" si="6"/>
        <v>7.2366284251406251E-3</v>
      </c>
      <c r="H60">
        <f t="shared" si="7"/>
        <v>8.6774485685700746</v>
      </c>
      <c r="I60">
        <f t="shared" si="8"/>
        <v>8.5777171372130478</v>
      </c>
      <c r="J60">
        <f t="shared" si="9"/>
        <v>7.6993724115021728E-2</v>
      </c>
      <c r="K60">
        <f t="shared" si="10"/>
        <v>8.0746508849782739E-3</v>
      </c>
      <c r="L60">
        <f t="shared" si="5"/>
        <v>8.4839908019663131E-3</v>
      </c>
    </row>
    <row r="61" spans="1:12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v>0</v>
      </c>
      <c r="F61">
        <v>1</v>
      </c>
      <c r="G61">
        <f t="shared" si="6"/>
        <v>5.1196159597250686E-3</v>
      </c>
      <c r="H61">
        <f t="shared" si="7"/>
        <v>8.5997207571621814</v>
      </c>
      <c r="I61">
        <f t="shared" si="8"/>
        <v>8.5777171372130478</v>
      </c>
      <c r="J61">
        <f t="shared" si="9"/>
        <v>6.9994294650019759E-2</v>
      </c>
      <c r="K61">
        <f t="shared" si="10"/>
        <v>1.5571970166469024E-3</v>
      </c>
      <c r="L61">
        <f t="shared" si="5"/>
        <v>1.5743918294269315E-3</v>
      </c>
    </row>
    <row r="62" spans="1:12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v>0</v>
      </c>
      <c r="F62">
        <v>1</v>
      </c>
      <c r="G62">
        <f t="shared" si="6"/>
        <v>4.0452737660844435E-3</v>
      </c>
      <c r="H62">
        <f t="shared" si="7"/>
        <v>8.5689670341358291</v>
      </c>
      <c r="I62">
        <f t="shared" si="8"/>
        <v>8.5777171372130478</v>
      </c>
      <c r="J62">
        <f t="shared" si="9"/>
        <v>6.4161436762518106E-2</v>
      </c>
      <c r="K62">
        <f t="shared" si="10"/>
        <v>-5.5897009585144375E-4</v>
      </c>
      <c r="L62">
        <f t="shared" si="5"/>
        <v>-5.5652813929870585E-4</v>
      </c>
    </row>
    <row r="63" spans="1:12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v>0</v>
      </c>
      <c r="F63">
        <v>1</v>
      </c>
      <c r="G63">
        <f t="shared" si="6"/>
        <v>2.8662344607006257E-3</v>
      </c>
      <c r="H63">
        <f t="shared" si="7"/>
        <v>8.4767346944900783</v>
      </c>
      <c r="I63">
        <f t="shared" si="8"/>
        <v>8.5777171372130478</v>
      </c>
      <c r="J63">
        <f t="shared" si="9"/>
        <v>5.9225941626939789E-2</v>
      </c>
      <c r="K63">
        <f t="shared" si="10"/>
        <v>-5.6887166269397813E-3</v>
      </c>
      <c r="L63">
        <f t="shared" si="5"/>
        <v>-5.4063197571092327E-3</v>
      </c>
    </row>
    <row r="64" spans="1:12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v>0</v>
      </c>
      <c r="F64">
        <v>1</v>
      </c>
      <c r="G64">
        <f t="shared" si="6"/>
        <v>2.7945346542784027E-3</v>
      </c>
      <c r="H64">
        <f t="shared" si="7"/>
        <v>8.5381759000618818</v>
      </c>
      <c r="I64">
        <f t="shared" si="8"/>
        <v>8.5777171372130478</v>
      </c>
      <c r="J64">
        <f t="shared" si="9"/>
        <v>5.4995517225015521E-2</v>
      </c>
      <c r="K64">
        <f t="shared" si="10"/>
        <v>-2.1321588916821885E-3</v>
      </c>
      <c r="L64">
        <f t="shared" si="5"/>
        <v>-2.0902825884654055E-3</v>
      </c>
    </row>
    <row r="65" spans="1:12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v>0</v>
      </c>
      <c r="F65">
        <v>1</v>
      </c>
      <c r="G65">
        <f t="shared" si="6"/>
        <v>2.4206424600006246E-3</v>
      </c>
      <c r="H65">
        <f t="shared" si="7"/>
        <v>8.5353524634171727</v>
      </c>
      <c r="I65">
        <f t="shared" si="8"/>
        <v>8.5777171372130478</v>
      </c>
      <c r="J65">
        <f t="shared" si="9"/>
        <v>5.1329149410014485E-2</v>
      </c>
      <c r="K65">
        <f t="shared" si="10"/>
        <v>-2.1291244100144907E-3</v>
      </c>
      <c r="L65">
        <f t="shared" si="5"/>
        <v>-2.0843430098739027E-3</v>
      </c>
    </row>
    <row r="66" spans="1:12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v>0</v>
      </c>
      <c r="F66">
        <v>1</v>
      </c>
      <c r="G66">
        <f t="shared" ref="G66:G97" si="11">D66^2</f>
        <v>2.2443361440806242E-3</v>
      </c>
      <c r="H66">
        <f t="shared" ref="H66:H97" si="12">LN(D66)-LN(A66)-LN(C66)-0.5*LN(B66)</f>
        <v>8.5620793790522978</v>
      </c>
      <c r="I66">
        <f t="shared" ref="I66:I97" si="13">E66*$O$2+F66*$O$3</f>
        <v>8.5777171372130478</v>
      </c>
      <c r="J66">
        <f t="shared" ref="J66:J97" si="14">EXP(E66*$O$2+F66*$O$3)*A66*C66*SQRT(B66)</f>
        <v>4.8121077571888576E-2</v>
      </c>
      <c r="K66">
        <f t="shared" ref="K66:K97" si="15">D66-J66</f>
        <v>-7.4665257188858553E-4</v>
      </c>
      <c r="L66">
        <f t="shared" si="5"/>
        <v>-7.4082980115459257E-4</v>
      </c>
    </row>
    <row r="67" spans="1:12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v>0</v>
      </c>
      <c r="F67">
        <v>1</v>
      </c>
      <c r="G67">
        <f t="shared" si="11"/>
        <v>2.370961990875625E-3</v>
      </c>
      <c r="H67">
        <f t="shared" si="12"/>
        <v>8.6501470022908435</v>
      </c>
      <c r="I67">
        <f t="shared" si="13"/>
        <v>8.5777171372130478</v>
      </c>
      <c r="J67">
        <f t="shared" si="14"/>
        <v>4.5290425950012779E-2</v>
      </c>
      <c r="K67">
        <f t="shared" si="15"/>
        <v>3.4020990499872214E-3</v>
      </c>
      <c r="L67">
        <f t="shared" ref="L67:L130" si="16">SQRT(G67)*(H67-I67)</f>
        <v>3.5267930160471938E-3</v>
      </c>
    </row>
    <row r="68" spans="1:12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v>0</v>
      </c>
      <c r="F68">
        <v>1</v>
      </c>
      <c r="G68">
        <f t="shared" si="11"/>
        <v>2.396137580961734E-3</v>
      </c>
      <c r="H68">
        <f t="shared" si="12"/>
        <v>8.7125865779275991</v>
      </c>
      <c r="I68">
        <f t="shared" si="13"/>
        <v>8.5777171372130478</v>
      </c>
      <c r="J68">
        <f t="shared" si="14"/>
        <v>4.2774291175012073E-2</v>
      </c>
      <c r="K68">
        <f t="shared" si="15"/>
        <v>6.1760671583212384E-3</v>
      </c>
      <c r="L68">
        <f t="shared" si="16"/>
        <v>6.6019074511935345E-3</v>
      </c>
    </row>
    <row r="69" spans="1:12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v>0</v>
      </c>
      <c r="F69">
        <v>1</v>
      </c>
      <c r="G69">
        <f t="shared" si="11"/>
        <v>1.6337043184617356E-3</v>
      </c>
      <c r="H69">
        <f t="shared" si="12"/>
        <v>8.5751497615490528</v>
      </c>
      <c r="I69">
        <f t="shared" si="13"/>
        <v>8.5777171372130478</v>
      </c>
      <c r="J69">
        <f t="shared" si="14"/>
        <v>4.0523012692116694E-2</v>
      </c>
      <c r="K69">
        <f t="shared" si="15"/>
        <v>-1.0390435878336601E-4</v>
      </c>
      <c r="L69">
        <f t="shared" si="16"/>
        <v>-1.0377103509537784E-4</v>
      </c>
    </row>
    <row r="70" spans="1:12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v>0</v>
      </c>
      <c r="F70">
        <v>1</v>
      </c>
      <c r="G70">
        <f t="shared" si="11"/>
        <v>1.216484766120069E-3</v>
      </c>
      <c r="H70">
        <f t="shared" si="12"/>
        <v>8.479000723957002</v>
      </c>
      <c r="I70">
        <f t="shared" si="13"/>
        <v>8.5777171372130478</v>
      </c>
      <c r="J70">
        <f t="shared" si="14"/>
        <v>3.8496862057510864E-2</v>
      </c>
      <c r="K70">
        <f t="shared" si="15"/>
        <v>-3.6187203908442031E-3</v>
      </c>
      <c r="L70">
        <f t="shared" si="16"/>
        <v>-3.4430450463695779E-3</v>
      </c>
    </row>
    <row r="71" spans="1:12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v>0</v>
      </c>
      <c r="F71">
        <v>1</v>
      </c>
      <c r="G71">
        <f t="shared" si="11"/>
        <v>1.9251443271511106E-3</v>
      </c>
      <c r="H71">
        <f t="shared" si="12"/>
        <v>8.7573086779375835</v>
      </c>
      <c r="I71">
        <f t="shared" si="13"/>
        <v>8.5777171372130478</v>
      </c>
      <c r="J71">
        <f t="shared" si="14"/>
        <v>3.666367815001035E-2</v>
      </c>
      <c r="K71">
        <f t="shared" si="15"/>
        <v>7.2127885166563127E-3</v>
      </c>
      <c r="L71">
        <f t="shared" si="16"/>
        <v>7.8798422502153968E-3</v>
      </c>
    </row>
    <row r="72" spans="1:12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v>0</v>
      </c>
      <c r="F72">
        <v>1</v>
      </c>
      <c r="G72">
        <f t="shared" si="11"/>
        <v>1.4167382335069443E-3</v>
      </c>
      <c r="H72">
        <f t="shared" si="12"/>
        <v>8.6505068289170559</v>
      </c>
      <c r="I72">
        <f t="shared" si="13"/>
        <v>8.5777171372130478</v>
      </c>
      <c r="J72">
        <f t="shared" si="14"/>
        <v>3.4997147325009879E-2</v>
      </c>
      <c r="K72">
        <f t="shared" si="15"/>
        <v>2.642436008323451E-3</v>
      </c>
      <c r="L72">
        <f t="shared" si="16"/>
        <v>2.7397736667006535E-3</v>
      </c>
    </row>
    <row r="73" spans="1:12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v>0</v>
      </c>
      <c r="F73">
        <v>1</v>
      </c>
      <c r="G73">
        <f t="shared" si="11"/>
        <v>1.7394196303224998E-3</v>
      </c>
      <c r="H73">
        <f t="shared" si="12"/>
        <v>8.7975557420049668</v>
      </c>
      <c r="I73">
        <f t="shared" si="13"/>
        <v>8.5777171372130478</v>
      </c>
      <c r="J73">
        <f t="shared" si="14"/>
        <v>3.3475532223922494E-2</v>
      </c>
      <c r="K73">
        <f t="shared" si="15"/>
        <v>8.2308177760775023E-3</v>
      </c>
      <c r="L73">
        <f t="shared" si="16"/>
        <v>9.1686657949634487E-3</v>
      </c>
    </row>
    <row r="74" spans="1:12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v>0</v>
      </c>
      <c r="F74">
        <v>1</v>
      </c>
      <c r="G74">
        <f t="shared" si="11"/>
        <v>1.6643707308899992E-3</v>
      </c>
      <c r="H74">
        <f t="shared" si="12"/>
        <v>8.8180631568207151</v>
      </c>
      <c r="I74">
        <f t="shared" si="13"/>
        <v>8.5777171372130478</v>
      </c>
      <c r="J74">
        <f t="shared" si="14"/>
        <v>3.2080718381259053E-2</v>
      </c>
      <c r="K74">
        <f t="shared" si="15"/>
        <v>8.7159816187409381E-3</v>
      </c>
      <c r="L74">
        <f t="shared" si="16"/>
        <v>9.8053244581281142E-3</v>
      </c>
    </row>
    <row r="75" spans="1:12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v>0</v>
      </c>
      <c r="F75">
        <v>1</v>
      </c>
      <c r="G75">
        <f t="shared" si="11"/>
        <v>0.10499058050625003</v>
      </c>
      <c r="H75">
        <f t="shared" si="12"/>
        <v>8.2068280897854287</v>
      </c>
      <c r="I75">
        <f t="shared" si="13"/>
        <v>8.5777171372130478</v>
      </c>
      <c r="J75">
        <f t="shared" si="14"/>
        <v>0.46951582551772147</v>
      </c>
      <c r="K75">
        <f t="shared" si="15"/>
        <v>-0.14549332551772143</v>
      </c>
      <c r="L75">
        <f t="shared" si="16"/>
        <v>-0.12017639637011576</v>
      </c>
    </row>
    <row r="76" spans="1:12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v>0</v>
      </c>
      <c r="F76">
        <v>1</v>
      </c>
      <c r="G76">
        <f t="shared" si="11"/>
        <v>9.7110556125444419E-2</v>
      </c>
      <c r="H76">
        <f t="shared" si="12"/>
        <v>8.3909613644388905</v>
      </c>
      <c r="I76">
        <f t="shared" si="13"/>
        <v>8.5777171372130478</v>
      </c>
      <c r="J76">
        <f t="shared" si="14"/>
        <v>0.37561266041417718</v>
      </c>
      <c r="K76">
        <f t="shared" si="15"/>
        <v>-6.3986993747510545E-2</v>
      </c>
      <c r="L76">
        <f t="shared" si="16"/>
        <v>-5.8197892194595292E-2</v>
      </c>
    </row>
    <row r="77" spans="1:12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v>0</v>
      </c>
      <c r="F77">
        <v>1</v>
      </c>
      <c r="G77">
        <f t="shared" si="11"/>
        <v>8.4994502623361098E-2</v>
      </c>
      <c r="H77">
        <f t="shared" si="12"/>
        <v>8.5066511692487996</v>
      </c>
      <c r="I77">
        <f t="shared" si="13"/>
        <v>8.5777171372130478</v>
      </c>
      <c r="J77">
        <f t="shared" si="14"/>
        <v>0.31301055034514763</v>
      </c>
      <c r="K77">
        <f t="shared" si="15"/>
        <v>-2.1472383678480977E-2</v>
      </c>
      <c r="L77">
        <f t="shared" si="16"/>
        <v>-2.0718442012688999E-2</v>
      </c>
    </row>
    <row r="78" spans="1:12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v>0</v>
      </c>
      <c r="F78">
        <v>1</v>
      </c>
      <c r="G78">
        <f t="shared" si="11"/>
        <v>6.1172994558062493E-2</v>
      </c>
      <c r="H78">
        <f t="shared" si="12"/>
        <v>8.4963614727567602</v>
      </c>
      <c r="I78">
        <f t="shared" si="13"/>
        <v>8.5777171372130478</v>
      </c>
      <c r="J78">
        <f t="shared" si="14"/>
        <v>0.26829475743869796</v>
      </c>
      <c r="K78">
        <f t="shared" si="15"/>
        <v>-2.0963007438697973E-2</v>
      </c>
      <c r="L78">
        <f t="shared" si="16"/>
        <v>-2.0121838862386412E-2</v>
      </c>
    </row>
    <row r="79" spans="1:12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v>0</v>
      </c>
      <c r="F79">
        <v>1</v>
      </c>
      <c r="G79">
        <f t="shared" si="11"/>
        <v>5.1867405450694445E-2</v>
      </c>
      <c r="H79">
        <f t="shared" si="12"/>
        <v>8.547385235452186</v>
      </c>
      <c r="I79">
        <f t="shared" si="13"/>
        <v>8.5777171372130478</v>
      </c>
      <c r="J79">
        <f t="shared" si="14"/>
        <v>0.23475791275886074</v>
      </c>
      <c r="K79">
        <f t="shared" si="15"/>
        <v>-7.0137460921940731E-3</v>
      </c>
      <c r="L79">
        <f t="shared" si="16"/>
        <v>-6.9079136899426853E-3</v>
      </c>
    </row>
    <row r="80" spans="1:12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v>0</v>
      </c>
      <c r="F80">
        <v>1</v>
      </c>
      <c r="G80">
        <f t="shared" si="11"/>
        <v>4.5987337103340263E-2</v>
      </c>
      <c r="H80">
        <f t="shared" si="12"/>
        <v>8.6050060267823731</v>
      </c>
      <c r="I80">
        <f t="shared" si="13"/>
        <v>8.5777171372130478</v>
      </c>
      <c r="J80">
        <f t="shared" si="14"/>
        <v>0.2086737002300984</v>
      </c>
      <c r="K80">
        <f t="shared" si="15"/>
        <v>5.7728831032348993E-3</v>
      </c>
      <c r="L80">
        <f t="shared" si="16"/>
        <v>5.8520091311024458E-3</v>
      </c>
    </row>
    <row r="81" spans="1:12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v>0</v>
      </c>
      <c r="F81">
        <v>1</v>
      </c>
      <c r="G81">
        <f t="shared" si="11"/>
        <v>4.2458594340027772E-2</v>
      </c>
      <c r="H81">
        <f t="shared" si="12"/>
        <v>8.6704481784333787</v>
      </c>
      <c r="I81">
        <f t="shared" si="13"/>
        <v>8.5777171372130478</v>
      </c>
      <c r="J81">
        <f t="shared" si="14"/>
        <v>0.18780633020708859</v>
      </c>
      <c r="K81">
        <f t="shared" si="15"/>
        <v>1.8248503126244736E-2</v>
      </c>
      <c r="L81">
        <f t="shared" si="16"/>
        <v>1.910767924348173E-2</v>
      </c>
    </row>
    <row r="82" spans="1:12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v>0</v>
      </c>
      <c r="F82">
        <v>1</v>
      </c>
      <c r="G82">
        <f t="shared" si="11"/>
        <v>4.0422141265006928E-2</v>
      </c>
      <c r="H82">
        <f t="shared" si="12"/>
        <v>8.7411825261073428</v>
      </c>
      <c r="I82">
        <f t="shared" si="13"/>
        <v>8.5777171372130478</v>
      </c>
      <c r="J82">
        <f t="shared" si="14"/>
        <v>0.17073302746098962</v>
      </c>
      <c r="K82">
        <f t="shared" si="15"/>
        <v>3.0319555872343668E-2</v>
      </c>
      <c r="L82">
        <f t="shared" si="16"/>
        <v>3.2865138722785972E-2</v>
      </c>
    </row>
    <row r="83" spans="1:12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v>0</v>
      </c>
      <c r="F83">
        <v>1</v>
      </c>
      <c r="G83">
        <f t="shared" si="11"/>
        <v>3.697509156917362E-2</v>
      </c>
      <c r="H83">
        <f t="shared" si="12"/>
        <v>8.7836273026738105</v>
      </c>
      <c r="I83">
        <f t="shared" si="13"/>
        <v>8.5777171372130478</v>
      </c>
      <c r="J83">
        <f t="shared" si="14"/>
        <v>0.15650527517257382</v>
      </c>
      <c r="K83">
        <f t="shared" si="15"/>
        <v>3.5783808160759545E-2</v>
      </c>
      <c r="L83">
        <f t="shared" si="16"/>
        <v>3.959427696546506E-2</v>
      </c>
    </row>
    <row r="84" spans="1:12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v>0</v>
      </c>
      <c r="F84">
        <v>1</v>
      </c>
      <c r="G84">
        <f t="shared" si="11"/>
        <v>2.8082581592006935E-2</v>
      </c>
      <c r="H84">
        <f t="shared" si="12"/>
        <v>8.7261225237769953</v>
      </c>
      <c r="I84">
        <f t="shared" si="13"/>
        <v>8.5777171372130478</v>
      </c>
      <c r="J84">
        <f t="shared" si="14"/>
        <v>0.14446640785160658</v>
      </c>
      <c r="K84">
        <f t="shared" si="15"/>
        <v>2.3112175481726727E-2</v>
      </c>
      <c r="L84">
        <f t="shared" si="16"/>
        <v>2.4869564439422006E-2</v>
      </c>
    </row>
    <row r="85" spans="1:12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v>0</v>
      </c>
      <c r="F85">
        <v>1</v>
      </c>
      <c r="G85">
        <f t="shared" si="11"/>
        <v>2.7330289101562495E-2</v>
      </c>
      <c r="H85">
        <f t="shared" si="12"/>
        <v>8.7866535289764869</v>
      </c>
      <c r="I85">
        <f t="shared" si="13"/>
        <v>8.5777171372130478</v>
      </c>
      <c r="J85">
        <f t="shared" si="14"/>
        <v>0.13414737871934898</v>
      </c>
      <c r="K85">
        <f t="shared" si="15"/>
        <v>3.1171371280651006E-2</v>
      </c>
      <c r="L85">
        <f t="shared" si="16"/>
        <v>3.4541103115842034E-2</v>
      </c>
    </row>
    <row r="86" spans="1:12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v>0</v>
      </c>
      <c r="F86">
        <v>1</v>
      </c>
      <c r="G86">
        <f t="shared" si="11"/>
        <v>2.6336908082250008E-2</v>
      </c>
      <c r="H86">
        <f t="shared" si="12"/>
        <v>8.8371342637054866</v>
      </c>
      <c r="I86">
        <f t="shared" si="13"/>
        <v>8.5777171372130478</v>
      </c>
      <c r="J86">
        <f t="shared" si="14"/>
        <v>0.12520422013805904</v>
      </c>
      <c r="K86">
        <f t="shared" si="15"/>
        <v>3.7082279861940987E-2</v>
      </c>
      <c r="L86">
        <f t="shared" si="16"/>
        <v>4.2099897498515171E-2</v>
      </c>
    </row>
    <row r="87" spans="1:12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v>0</v>
      </c>
      <c r="F87">
        <v>1</v>
      </c>
      <c r="G87">
        <f t="shared" si="11"/>
        <v>2.7927423224999994E-2</v>
      </c>
      <c r="H87">
        <f t="shared" si="12"/>
        <v>8.9309916912590879</v>
      </c>
      <c r="I87">
        <f t="shared" si="13"/>
        <v>8.5777171372130478</v>
      </c>
      <c r="J87">
        <f t="shared" si="14"/>
        <v>0.11737895637943037</v>
      </c>
      <c r="K87">
        <f t="shared" si="15"/>
        <v>4.9736043620569617E-2</v>
      </c>
      <c r="L87">
        <f t="shared" si="16"/>
        <v>5.9037477099403976E-2</v>
      </c>
    </row>
    <row r="88" spans="1:12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v>0</v>
      </c>
      <c r="F88">
        <v>1</v>
      </c>
      <c r="G88">
        <f t="shared" si="11"/>
        <v>2.8938517825562497E-2</v>
      </c>
      <c r="H88">
        <f t="shared" si="12"/>
        <v>9.009398506619938</v>
      </c>
      <c r="I88">
        <f t="shared" si="13"/>
        <v>8.5777171372130478</v>
      </c>
      <c r="J88">
        <f t="shared" si="14"/>
        <v>0.11047431188652269</v>
      </c>
      <c r="K88">
        <f t="shared" si="15"/>
        <v>5.9638938113477299E-2</v>
      </c>
      <c r="L88">
        <f t="shared" si="16"/>
        <v>7.3434720714256663E-2</v>
      </c>
    </row>
    <row r="89" spans="1:12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v>0</v>
      </c>
      <c r="F89">
        <v>1</v>
      </c>
      <c r="G89">
        <f t="shared" si="11"/>
        <v>2.5653307722250007E-2</v>
      </c>
      <c r="H89">
        <f t="shared" si="12"/>
        <v>9.0063064278950531</v>
      </c>
      <c r="I89">
        <f t="shared" si="13"/>
        <v>8.5777171372130478</v>
      </c>
      <c r="J89">
        <f t="shared" si="14"/>
        <v>0.1043368501150492</v>
      </c>
      <c r="K89">
        <f t="shared" si="15"/>
        <v>5.5829649884950816E-2</v>
      </c>
      <c r="L89">
        <f t="shared" si="16"/>
        <v>6.8645646626019394E-2</v>
      </c>
    </row>
    <row r="90" spans="1:12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v>0</v>
      </c>
      <c r="F90">
        <v>1</v>
      </c>
      <c r="G90">
        <f t="shared" si="11"/>
        <v>2.7710623969173596E-2</v>
      </c>
      <c r="H90">
        <f t="shared" si="12"/>
        <v>9.0989453277249908</v>
      </c>
      <c r="I90">
        <f t="shared" si="13"/>
        <v>8.5777171372130478</v>
      </c>
      <c r="J90">
        <f t="shared" si="14"/>
        <v>9.884543695109925E-2</v>
      </c>
      <c r="K90">
        <f t="shared" si="15"/>
        <v>6.7619646382234042E-2</v>
      </c>
      <c r="L90">
        <f t="shared" si="16"/>
        <v>8.6766294169253091E-2</v>
      </c>
    </row>
    <row r="91" spans="1:12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v>0</v>
      </c>
      <c r="F91">
        <v>1</v>
      </c>
      <c r="G91">
        <f t="shared" si="11"/>
        <v>2.5573979948444441E-2</v>
      </c>
      <c r="H91">
        <f t="shared" si="12"/>
        <v>9.1101183970492112</v>
      </c>
      <c r="I91">
        <f t="shared" si="13"/>
        <v>8.5777171372130478</v>
      </c>
      <c r="J91">
        <f t="shared" si="14"/>
        <v>9.3903165103544295E-2</v>
      </c>
      <c r="K91">
        <f t="shared" si="15"/>
        <v>6.6015501563122359E-2</v>
      </c>
      <c r="L91">
        <f t="shared" si="16"/>
        <v>8.5140899604652792E-2</v>
      </c>
    </row>
    <row r="92" spans="1:12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v>0</v>
      </c>
      <c r="F92">
        <v>1</v>
      </c>
      <c r="G92">
        <f t="shared" si="11"/>
        <v>2.5030720520999996E-2</v>
      </c>
      <c r="H92">
        <f t="shared" si="12"/>
        <v>9.1481727937173147</v>
      </c>
      <c r="I92">
        <f t="shared" si="13"/>
        <v>8.5777171372130478</v>
      </c>
      <c r="J92">
        <f t="shared" si="14"/>
        <v>8.9431585812899325E-2</v>
      </c>
      <c r="K92">
        <f t="shared" si="15"/>
        <v>6.8779414187100665E-2</v>
      </c>
      <c r="L92">
        <f t="shared" si="16"/>
        <v>9.0252359871196564E-2</v>
      </c>
    </row>
    <row r="93" spans="1:12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v>0</v>
      </c>
      <c r="F93">
        <v>1</v>
      </c>
      <c r="G93">
        <f t="shared" si="11"/>
        <v>2.3887041952111124E-2</v>
      </c>
      <c r="H93">
        <f t="shared" si="12"/>
        <v>9.1713089307743179</v>
      </c>
      <c r="I93">
        <f t="shared" si="13"/>
        <v>8.5777171372130478</v>
      </c>
      <c r="J93">
        <f t="shared" si="14"/>
        <v>8.5366513730494809E-2</v>
      </c>
      <c r="K93">
        <f t="shared" si="15"/>
        <v>6.9187819602838568E-2</v>
      </c>
      <c r="L93">
        <f t="shared" si="16"/>
        <v>9.174218392599974E-2</v>
      </c>
    </row>
    <row r="94" spans="1:12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v>0</v>
      </c>
      <c r="F94">
        <v>1</v>
      </c>
      <c r="G94">
        <f t="shared" si="11"/>
        <v>2.2727622796694439E-2</v>
      </c>
      <c r="H94">
        <f t="shared" si="12"/>
        <v>9.1908831502600385</v>
      </c>
      <c r="I94">
        <f t="shared" si="13"/>
        <v>8.5777171372130478</v>
      </c>
      <c r="J94">
        <f t="shared" si="14"/>
        <v>8.1654926176995032E-2</v>
      </c>
      <c r="K94">
        <f t="shared" si="15"/>
        <v>6.910190715633828E-2</v>
      </c>
      <c r="L94">
        <f t="shared" si="16"/>
        <v>9.2438966434589653E-2</v>
      </c>
    </row>
    <row r="95" spans="1:12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v>0</v>
      </c>
      <c r="F95">
        <v>1</v>
      </c>
      <c r="G95">
        <f t="shared" si="11"/>
        <v>2.0379418292250002E-2</v>
      </c>
      <c r="H95">
        <f t="shared" si="12"/>
        <v>9.1789149828379486</v>
      </c>
      <c r="I95">
        <f t="shared" si="13"/>
        <v>8.5777171372130478</v>
      </c>
      <c r="J95">
        <f t="shared" si="14"/>
        <v>7.8252637586286908E-2</v>
      </c>
      <c r="K95">
        <f t="shared" si="15"/>
        <v>6.4503862413713101E-2</v>
      </c>
      <c r="L95">
        <f t="shared" si="16"/>
        <v>8.5824900248951147E-2</v>
      </c>
    </row>
    <row r="96" spans="1:12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v>0</v>
      </c>
      <c r="F96">
        <v>1</v>
      </c>
      <c r="G96">
        <f t="shared" si="11"/>
        <v>0.3133329741996842</v>
      </c>
      <c r="H96">
        <f t="shared" si="12"/>
        <v>7.9123454001098761</v>
      </c>
      <c r="I96">
        <f t="shared" si="13"/>
        <v>8.5777171372130478</v>
      </c>
      <c r="J96">
        <f t="shared" si="14"/>
        <v>1.0888556886107614</v>
      </c>
      <c r="K96">
        <f t="shared" si="15"/>
        <v>-0.52909415527742831</v>
      </c>
      <c r="L96">
        <f t="shared" si="16"/>
        <v>-0.37244950379753483</v>
      </c>
    </row>
    <row r="97" spans="1:12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v>0</v>
      </c>
      <c r="F97">
        <v>1</v>
      </c>
      <c r="G97">
        <f t="shared" si="11"/>
        <v>0.2979900147133136</v>
      </c>
      <c r="H97">
        <f t="shared" si="12"/>
        <v>8.1103857203473382</v>
      </c>
      <c r="I97">
        <f t="shared" si="13"/>
        <v>8.5777171372130478</v>
      </c>
      <c r="J97">
        <f t="shared" si="14"/>
        <v>0.87108455088860925</v>
      </c>
      <c r="K97">
        <f t="shared" si="15"/>
        <v>-0.3251999342219426</v>
      </c>
      <c r="L97">
        <f t="shared" si="16"/>
        <v>-0.25510903135202811</v>
      </c>
    </row>
    <row r="98" spans="1:12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v>0</v>
      </c>
      <c r="F98">
        <v>1</v>
      </c>
      <c r="G98">
        <f t="shared" ref="G98:G129" si="17">D98^2</f>
        <v>0.25992170056669445</v>
      </c>
      <c r="H98">
        <f t="shared" ref="H98:H129" si="18">LN(D98)-LN(A98)-LN(C98)-0.5*LN(B98)</f>
        <v>8.2243675050028582</v>
      </c>
      <c r="I98">
        <f t="shared" ref="I98:I129" si="19">E98*$O$2+F98*$O$3</f>
        <v>8.5777171372130478</v>
      </c>
      <c r="J98">
        <f t="shared" ref="J98:J129" si="20">EXP(E98*$O$2+F98*$O$3)*A98*C98*SQRT(B98)</f>
        <v>0.72590379240717429</v>
      </c>
      <c r="K98">
        <f t="shared" ref="K98:K129" si="21">D98-J98</f>
        <v>-0.21607862574050762</v>
      </c>
      <c r="L98">
        <f t="shared" si="16"/>
        <v>-0.18014653513316531</v>
      </c>
    </row>
    <row r="99" spans="1:12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v>0</v>
      </c>
      <c r="F99">
        <v>1</v>
      </c>
      <c r="G99">
        <f t="shared" si="17"/>
        <v>0.22893628413621767</v>
      </c>
      <c r="H99">
        <f t="shared" si="18"/>
        <v>8.3150498326465758</v>
      </c>
      <c r="I99">
        <f t="shared" si="19"/>
        <v>8.5777171372130478</v>
      </c>
      <c r="J99">
        <f t="shared" si="20"/>
        <v>0.62220325063472093</v>
      </c>
      <c r="K99">
        <f t="shared" si="21"/>
        <v>-0.14373038396805438</v>
      </c>
      <c r="L99">
        <f t="shared" si="16"/>
        <v>-0.12567917819552626</v>
      </c>
    </row>
    <row r="100" spans="1:12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v>0</v>
      </c>
      <c r="F100">
        <v>1</v>
      </c>
      <c r="G100">
        <f t="shared" si="17"/>
        <v>0.20198164714090017</v>
      </c>
      <c r="H100">
        <f t="shared" si="18"/>
        <v>8.3859477792255177</v>
      </c>
      <c r="I100">
        <f t="shared" si="19"/>
        <v>8.5777171372130478</v>
      </c>
      <c r="J100">
        <f t="shared" si="20"/>
        <v>0.54442784430538071</v>
      </c>
      <c r="K100">
        <f t="shared" si="21"/>
        <v>-9.5004160972047502E-2</v>
      </c>
      <c r="L100">
        <f t="shared" si="16"/>
        <v>-8.6185691217224358E-2</v>
      </c>
    </row>
    <row r="101" spans="1:12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v>0</v>
      </c>
      <c r="F101">
        <v>1</v>
      </c>
      <c r="G101">
        <f t="shared" si="17"/>
        <v>0.18760878692688998</v>
      </c>
      <c r="H101">
        <f t="shared" si="18"/>
        <v>8.4668218331665273</v>
      </c>
      <c r="I101">
        <f t="shared" si="19"/>
        <v>8.5777171372130478</v>
      </c>
      <c r="J101">
        <f t="shared" si="20"/>
        <v>0.48393586160478297</v>
      </c>
      <c r="K101">
        <f t="shared" si="21"/>
        <v>-5.0797561604782993E-2</v>
      </c>
      <c r="L101">
        <f t="shared" si="16"/>
        <v>-4.8033003472693049E-2</v>
      </c>
    </row>
    <row r="102" spans="1:12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v>0</v>
      </c>
      <c r="F102">
        <v>1</v>
      </c>
      <c r="G102">
        <f t="shared" si="17"/>
        <v>0.17669323976610249</v>
      </c>
      <c r="H102">
        <f t="shared" si="18"/>
        <v>8.5422104719407166</v>
      </c>
      <c r="I102">
        <f t="shared" si="19"/>
        <v>8.5777171372130478</v>
      </c>
      <c r="J102">
        <f t="shared" si="20"/>
        <v>0.43554227544430463</v>
      </c>
      <c r="K102">
        <f t="shared" si="21"/>
        <v>-1.5193325444304628E-2</v>
      </c>
      <c r="L102">
        <f t="shared" si="16"/>
        <v>-1.492518946522591E-2</v>
      </c>
    </row>
    <row r="103" spans="1:12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v>0</v>
      </c>
      <c r="F103">
        <v>1</v>
      </c>
      <c r="G103">
        <f t="shared" si="17"/>
        <v>0.16476183214482248</v>
      </c>
      <c r="H103">
        <f t="shared" si="18"/>
        <v>8.6025635863706924</v>
      </c>
      <c r="I103">
        <f t="shared" si="19"/>
        <v>8.5777171372130478</v>
      </c>
      <c r="J103">
        <f t="shared" si="20"/>
        <v>0.39594752313118603</v>
      </c>
      <c r="K103">
        <f t="shared" si="21"/>
        <v>9.961126868813952E-3</v>
      </c>
      <c r="L103">
        <f t="shared" si="16"/>
        <v>1.0085388634873139E-2</v>
      </c>
    </row>
    <row r="104" spans="1:12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v>0</v>
      </c>
      <c r="F104">
        <v>1</v>
      </c>
      <c r="G104">
        <f t="shared" si="17"/>
        <v>0.16033286627841778</v>
      </c>
      <c r="H104">
        <f t="shared" si="18"/>
        <v>8.6759505027704478</v>
      </c>
      <c r="I104">
        <f t="shared" si="19"/>
        <v>8.5777171372130478</v>
      </c>
      <c r="J104">
        <f t="shared" si="20"/>
        <v>0.36295189620358714</v>
      </c>
      <c r="K104">
        <f t="shared" si="21"/>
        <v>3.7463970463079532E-2</v>
      </c>
      <c r="L104">
        <f t="shared" si="16"/>
        <v>3.9334198205249776E-2</v>
      </c>
    </row>
    <row r="105" spans="1:12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v>0</v>
      </c>
      <c r="F105">
        <v>1</v>
      </c>
      <c r="G105">
        <f t="shared" si="17"/>
        <v>0.15821669027198029</v>
      </c>
      <c r="H105">
        <f t="shared" si="18"/>
        <v>8.7493499516673978</v>
      </c>
      <c r="I105">
        <f t="shared" si="19"/>
        <v>8.5777171372130478</v>
      </c>
      <c r="J105">
        <f t="shared" si="20"/>
        <v>0.33503251957254204</v>
      </c>
      <c r="K105">
        <f t="shared" si="21"/>
        <v>6.2732097094124639E-2</v>
      </c>
      <c r="L105">
        <f t="shared" si="16"/>
        <v>6.826946064885564E-2</v>
      </c>
    </row>
    <row r="106" spans="1:12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v>0</v>
      </c>
      <c r="F106">
        <v>1</v>
      </c>
      <c r="G106">
        <f t="shared" si="17"/>
        <v>0.15345799469012253</v>
      </c>
      <c r="H106">
        <f t="shared" si="18"/>
        <v>8.8081885880687043</v>
      </c>
      <c r="I106">
        <f t="shared" si="19"/>
        <v>8.5777171372130478</v>
      </c>
      <c r="J106">
        <f t="shared" si="20"/>
        <v>0.31110162531736046</v>
      </c>
      <c r="K106">
        <f t="shared" si="21"/>
        <v>8.063552468263957E-2</v>
      </c>
      <c r="L106">
        <f t="shared" si="16"/>
        <v>9.0284229314559927E-2</v>
      </c>
    </row>
    <row r="107" spans="1:12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v>0</v>
      </c>
      <c r="F107">
        <v>1</v>
      </c>
      <c r="G107">
        <f t="shared" si="17"/>
        <v>0.14583838089600695</v>
      </c>
      <c r="H107">
        <f t="shared" si="18"/>
        <v>8.8517175340746235</v>
      </c>
      <c r="I107">
        <f t="shared" si="19"/>
        <v>8.5777171372130478</v>
      </c>
      <c r="J107">
        <f t="shared" si="20"/>
        <v>0.29036151696286977</v>
      </c>
      <c r="K107">
        <f t="shared" si="21"/>
        <v>9.152639970379689E-2</v>
      </c>
      <c r="L107">
        <f t="shared" si="16"/>
        <v>0.10463744072330698</v>
      </c>
    </row>
    <row r="108" spans="1:12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v>0</v>
      </c>
      <c r="F108">
        <v>1</v>
      </c>
      <c r="G108">
        <f t="shared" si="17"/>
        <v>0.13595743733920443</v>
      </c>
      <c r="H108">
        <f t="shared" si="18"/>
        <v>8.8811774790239735</v>
      </c>
      <c r="I108">
        <f t="shared" si="19"/>
        <v>8.5777171372130478</v>
      </c>
      <c r="J108">
        <f t="shared" si="20"/>
        <v>0.27221392215269036</v>
      </c>
      <c r="K108">
        <f t="shared" si="21"/>
        <v>9.651014451397627E-2</v>
      </c>
      <c r="L108">
        <f t="shared" si="16"/>
        <v>0.11189313130458119</v>
      </c>
    </row>
    <row r="109" spans="1:12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v>0</v>
      </c>
      <c r="F109">
        <v>1</v>
      </c>
      <c r="G109">
        <f t="shared" si="17"/>
        <v>0.12415480946200691</v>
      </c>
      <c r="H109">
        <f t="shared" si="18"/>
        <v>8.8963957879971307</v>
      </c>
      <c r="I109">
        <f t="shared" si="19"/>
        <v>8.5777171372130478</v>
      </c>
      <c r="J109">
        <f t="shared" si="20"/>
        <v>0.25620133849664978</v>
      </c>
      <c r="K109">
        <f t="shared" si="21"/>
        <v>9.6154744836683514E-2</v>
      </c>
      <c r="L109">
        <f t="shared" si="16"/>
        <v>0.11228836123223052</v>
      </c>
    </row>
    <row r="110" spans="1:12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v>0</v>
      </c>
      <c r="F110">
        <v>1</v>
      </c>
      <c r="G110">
        <f t="shared" si="17"/>
        <v>0.12029375418920998</v>
      </c>
      <c r="H110">
        <f t="shared" si="18"/>
        <v>8.9377579281771844</v>
      </c>
      <c r="I110">
        <f t="shared" si="19"/>
        <v>8.5777171372130478</v>
      </c>
      <c r="J110">
        <f t="shared" si="20"/>
        <v>0.24196793080239148</v>
      </c>
      <c r="K110">
        <f t="shared" si="21"/>
        <v>0.10486596919760849</v>
      </c>
      <c r="L110">
        <f t="shared" si="16"/>
        <v>0.12487435168917622</v>
      </c>
    </row>
    <row r="111" spans="1:12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v>0</v>
      </c>
      <c r="F111">
        <v>1</v>
      </c>
      <c r="G111">
        <f t="shared" si="17"/>
        <v>0.11371881217284002</v>
      </c>
      <c r="H111">
        <f t="shared" si="18"/>
        <v>8.9637212187128448</v>
      </c>
      <c r="I111">
        <f t="shared" si="19"/>
        <v>8.5777171372130478</v>
      </c>
      <c r="J111">
        <f t="shared" si="20"/>
        <v>0.229232776549634</v>
      </c>
      <c r="K111">
        <f t="shared" si="21"/>
        <v>0.10798942345036602</v>
      </c>
      <c r="L111">
        <f t="shared" si="16"/>
        <v>0.13016914557234083</v>
      </c>
    </row>
    <row r="112" spans="1:12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v>0</v>
      </c>
      <c r="F112">
        <v>1</v>
      </c>
      <c r="G112">
        <f t="shared" si="17"/>
        <v>0.10146677598225</v>
      </c>
      <c r="H112">
        <f t="shared" si="18"/>
        <v>8.9580157996686811</v>
      </c>
      <c r="I112">
        <f t="shared" si="19"/>
        <v>8.5777171372130478</v>
      </c>
      <c r="J112">
        <f t="shared" si="20"/>
        <v>0.21777113772215231</v>
      </c>
      <c r="K112">
        <f t="shared" si="21"/>
        <v>0.10076736227784769</v>
      </c>
      <c r="L112">
        <f t="shared" si="16"/>
        <v>0.12113976549062373</v>
      </c>
    </row>
    <row r="113" spans="1:12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v>0</v>
      </c>
      <c r="F113">
        <v>1</v>
      </c>
      <c r="G113">
        <f t="shared" si="17"/>
        <v>9.5635108933871088E-2</v>
      </c>
      <c r="H113">
        <f t="shared" si="18"/>
        <v>8.9772102569516115</v>
      </c>
      <c r="I113">
        <f t="shared" si="19"/>
        <v>8.5777171372130478</v>
      </c>
      <c r="J113">
        <f t="shared" si="20"/>
        <v>0.20740108354490699</v>
      </c>
      <c r="K113">
        <f t="shared" si="21"/>
        <v>0.10184818312175964</v>
      </c>
      <c r="L113">
        <f t="shared" si="16"/>
        <v>0.12354295431752964</v>
      </c>
    </row>
    <row r="114" spans="1:12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v>0</v>
      </c>
      <c r="F114">
        <v>1</v>
      </c>
      <c r="G114">
        <f t="shared" si="17"/>
        <v>9.5380560227921088E-2</v>
      </c>
      <c r="H114">
        <f t="shared" si="18"/>
        <v>9.0223976653834068</v>
      </c>
      <c r="I114">
        <f t="shared" si="19"/>
        <v>8.5777171372130478</v>
      </c>
      <c r="J114">
        <f t="shared" si="20"/>
        <v>0.19797376156559301</v>
      </c>
      <c r="K114">
        <f t="shared" si="21"/>
        <v>0.11086367176774028</v>
      </c>
      <c r="L114">
        <f t="shared" si="16"/>
        <v>0.13733399297344467</v>
      </c>
    </row>
    <row r="115" spans="1:12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v>0</v>
      </c>
      <c r="F115">
        <v>1</v>
      </c>
      <c r="G115">
        <f t="shared" si="17"/>
        <v>8.6636015977334488E-2</v>
      </c>
      <c r="H115">
        <f t="shared" si="18"/>
        <v>9.0187698437042787</v>
      </c>
      <c r="I115">
        <f t="shared" si="19"/>
        <v>8.5777171372130478</v>
      </c>
      <c r="J115">
        <f t="shared" si="20"/>
        <v>0.18936620671491505</v>
      </c>
      <c r="K115">
        <f t="shared" si="21"/>
        <v>0.10497375995175168</v>
      </c>
      <c r="L115">
        <f t="shared" si="16"/>
        <v>0.12981943892687203</v>
      </c>
    </row>
    <row r="116" spans="1:12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v>0</v>
      </c>
      <c r="F116">
        <v>1</v>
      </c>
      <c r="G116">
        <f t="shared" si="17"/>
        <v>8.0320066123202513E-2</v>
      </c>
      <c r="H116">
        <f t="shared" si="18"/>
        <v>9.0234813887209615</v>
      </c>
      <c r="I116">
        <f t="shared" si="19"/>
        <v>8.5777171372130478</v>
      </c>
      <c r="J116">
        <f t="shared" si="20"/>
        <v>0.18147594810179357</v>
      </c>
      <c r="K116">
        <f t="shared" si="21"/>
        <v>0.10193200189820645</v>
      </c>
      <c r="L116">
        <f t="shared" si="16"/>
        <v>0.12633313270314223</v>
      </c>
    </row>
    <row r="117" spans="1:12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v>1</v>
      </c>
      <c r="F117">
        <v>0</v>
      </c>
      <c r="G117">
        <f t="shared" si="17"/>
        <v>5.4939765925444441E-4</v>
      </c>
      <c r="H117">
        <f t="shared" si="18"/>
        <v>7.9300447360249953</v>
      </c>
      <c r="I117">
        <f t="shared" si="19"/>
        <v>7.7314110216947034</v>
      </c>
      <c r="J117">
        <f t="shared" si="20"/>
        <v>1.921665867588556E-2</v>
      </c>
      <c r="K117">
        <f t="shared" si="21"/>
        <v>4.2225746574477731E-3</v>
      </c>
      <c r="L117">
        <f t="shared" si="16"/>
        <v>4.6558219780543884E-3</v>
      </c>
    </row>
    <row r="118" spans="1:12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v>1</v>
      </c>
      <c r="F118">
        <v>0</v>
      </c>
      <c r="G118">
        <f t="shared" si="17"/>
        <v>4.8373896853777792E-4</v>
      </c>
      <c r="H118">
        <f t="shared" si="18"/>
        <v>7.9140612893894016</v>
      </c>
      <c r="I118">
        <f t="shared" si="19"/>
        <v>7.7314110216947034</v>
      </c>
      <c r="J118">
        <f t="shared" si="20"/>
        <v>1.8322365137758621E-2</v>
      </c>
      <c r="K118">
        <f t="shared" si="21"/>
        <v>3.6717015289080487E-3</v>
      </c>
      <c r="L118">
        <f t="shared" si="16"/>
        <v>4.0172221643617048E-3</v>
      </c>
    </row>
    <row r="119" spans="1:12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v>1</v>
      </c>
      <c r="F119">
        <v>0</v>
      </c>
      <c r="G119">
        <f t="shared" si="17"/>
        <v>5.2692284303999988E-4</v>
      </c>
      <c r="H119">
        <f t="shared" si="18"/>
        <v>8.0003213228348358</v>
      </c>
      <c r="I119">
        <f t="shared" si="19"/>
        <v>7.7314110216947034</v>
      </c>
      <c r="J119">
        <f t="shared" si="20"/>
        <v>1.7542329061099798E-2</v>
      </c>
      <c r="K119">
        <f t="shared" si="21"/>
        <v>5.4124709389001997E-3</v>
      </c>
      <c r="L119">
        <f t="shared" si="16"/>
        <v>6.17278218061151E-3</v>
      </c>
    </row>
    <row r="120" spans="1:12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v>1</v>
      </c>
      <c r="F120">
        <v>0</v>
      </c>
      <c r="G120">
        <f t="shared" si="17"/>
        <v>2.5255990188444442E-4</v>
      </c>
      <c r="H120">
        <f t="shared" si="18"/>
        <v>7.6726398395898912</v>
      </c>
      <c r="I120">
        <f t="shared" si="19"/>
        <v>7.7314110216947034</v>
      </c>
      <c r="J120">
        <f t="shared" si="20"/>
        <v>1.6854124595971427E-2</v>
      </c>
      <c r="K120">
        <f t="shared" si="21"/>
        <v>-9.6199126263809415E-4</v>
      </c>
      <c r="L120">
        <f t="shared" si="16"/>
        <v>-9.3399946216729014E-4</v>
      </c>
    </row>
    <row r="121" spans="1:12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v>1</v>
      </c>
      <c r="F121">
        <v>0</v>
      </c>
      <c r="G121">
        <f t="shared" si="17"/>
        <v>1.8467088640111107E-4</v>
      </c>
      <c r="H121">
        <f t="shared" si="18"/>
        <v>7.5531572219668135</v>
      </c>
      <c r="I121">
        <f t="shared" si="19"/>
        <v>7.7314110216947034</v>
      </c>
      <c r="J121">
        <f t="shared" si="20"/>
        <v>1.6241040841590344E-2</v>
      </c>
      <c r="K121">
        <f t="shared" si="21"/>
        <v>-2.6516741749236794E-3</v>
      </c>
      <c r="L121">
        <f t="shared" si="16"/>
        <v>-2.4223562442288625E-3</v>
      </c>
    </row>
    <row r="122" spans="1:12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v>1</v>
      </c>
      <c r="F122">
        <v>0</v>
      </c>
      <c r="G122">
        <f t="shared" si="17"/>
        <v>2.8374391809E-4</v>
      </c>
      <c r="H122">
        <f t="shared" si="18"/>
        <v>7.8024021007883935</v>
      </c>
      <c r="I122">
        <f t="shared" si="19"/>
        <v>7.7314110216947034</v>
      </c>
      <c r="J122">
        <f t="shared" si="20"/>
        <v>1.5690336105715682E-2</v>
      </c>
      <c r="K122">
        <f t="shared" si="21"/>
        <v>1.1543638942843187E-3</v>
      </c>
      <c r="L122">
        <f t="shared" si="16"/>
        <v>1.1958234300094811E-3</v>
      </c>
    </row>
    <row r="123" spans="1:12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v>1</v>
      </c>
      <c r="F123">
        <v>0</v>
      </c>
      <c r="G123">
        <f t="shared" si="17"/>
        <v>2.0334855066777777E-4</v>
      </c>
      <c r="H123">
        <f t="shared" si="18"/>
        <v>7.6680960466205796</v>
      </c>
      <c r="I123">
        <f t="shared" si="19"/>
        <v>7.7314110216947034</v>
      </c>
      <c r="J123">
        <f t="shared" si="20"/>
        <v>1.5192102608458444E-2</v>
      </c>
      <c r="K123">
        <f t="shared" si="21"/>
        <v>-9.3206927512511084E-4</v>
      </c>
      <c r="L123">
        <f t="shared" si="16"/>
        <v>-9.0287365505617391E-4</v>
      </c>
    </row>
    <row r="124" spans="1:12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v>1</v>
      </c>
      <c r="F124">
        <v>0</v>
      </c>
      <c r="G124">
        <f t="shared" si="17"/>
        <v>4.5461204800111124E-4</v>
      </c>
      <c r="H124">
        <f t="shared" si="18"/>
        <v>8.1006698117491798</v>
      </c>
      <c r="I124">
        <f t="shared" si="19"/>
        <v>7.7314110216947034</v>
      </c>
      <c r="J124">
        <f t="shared" si="20"/>
        <v>1.4738504407034293E-2</v>
      </c>
      <c r="K124">
        <f t="shared" si="21"/>
        <v>6.5831289262990433E-3</v>
      </c>
      <c r="L124">
        <f t="shared" si="16"/>
        <v>7.8732005266518596E-3</v>
      </c>
    </row>
    <row r="125" spans="1:12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v>1</v>
      </c>
      <c r="F125">
        <v>0</v>
      </c>
      <c r="G125">
        <f t="shared" si="17"/>
        <v>2.3404716195999997E-4</v>
      </c>
      <c r="H125">
        <f t="shared" si="18"/>
        <v>7.797288132868184</v>
      </c>
      <c r="I125">
        <f t="shared" si="19"/>
        <v>7.7314110216947034</v>
      </c>
      <c r="J125">
        <f t="shared" si="20"/>
        <v>1.432325169989707E-2</v>
      </c>
      <c r="K125">
        <f t="shared" si="21"/>
        <v>9.753483001029295E-4</v>
      </c>
      <c r="L125">
        <f t="shared" si="16"/>
        <v>1.0078275729986104E-3</v>
      </c>
    </row>
    <row r="126" spans="1:12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v>1</v>
      </c>
      <c r="F126">
        <v>0</v>
      </c>
      <c r="G126">
        <f t="shared" si="17"/>
        <v>2.5180929225E-4</v>
      </c>
      <c r="H126">
        <f t="shared" si="18"/>
        <v>7.8608964346723873</v>
      </c>
      <c r="I126">
        <f t="shared" si="19"/>
        <v>7.7314110216947034</v>
      </c>
      <c r="J126">
        <f t="shared" si="20"/>
        <v>1.3941229475825477E-2</v>
      </c>
      <c r="K126">
        <f t="shared" si="21"/>
        <v>1.9272705241745233E-3</v>
      </c>
      <c r="L126">
        <f t="shared" si="16"/>
        <v>2.054739275836377E-3</v>
      </c>
    </row>
    <row r="127" spans="1:12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v>1</v>
      </c>
      <c r="F127">
        <v>0</v>
      </c>
      <c r="G127">
        <f t="shared" si="17"/>
        <v>1.6885529765444453E-4</v>
      </c>
      <c r="H127">
        <f t="shared" si="18"/>
        <v>7.686728130380696</v>
      </c>
      <c r="I127">
        <f t="shared" si="19"/>
        <v>7.7314110216947034</v>
      </c>
      <c r="J127">
        <f t="shared" si="20"/>
        <v>1.3588229661465981E-2</v>
      </c>
      <c r="K127">
        <f t="shared" si="21"/>
        <v>-5.9379632813264492E-4</v>
      </c>
      <c r="L127">
        <f t="shared" si="16"/>
        <v>-5.8062885232044808E-4</v>
      </c>
    </row>
    <row r="128" spans="1:12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v>1</v>
      </c>
      <c r="F128">
        <v>0</v>
      </c>
      <c r="G128">
        <f t="shared" si="17"/>
        <v>3.6024166533444419E-4</v>
      </c>
      <c r="H128">
        <f t="shared" si="18"/>
        <v>8.0899897012529483</v>
      </c>
      <c r="I128">
        <f t="shared" si="19"/>
        <v>7.7314110216947034</v>
      </c>
      <c r="J128">
        <f t="shared" si="20"/>
        <v>1.3260754317866073E-2</v>
      </c>
      <c r="K128">
        <f t="shared" si="21"/>
        <v>5.7192790154672532E-3</v>
      </c>
      <c r="L128">
        <f t="shared" si="16"/>
        <v>6.8058352906381365E-3</v>
      </c>
    </row>
    <row r="129" spans="1:12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v>1</v>
      </c>
      <c r="F129">
        <v>0</v>
      </c>
      <c r="G129">
        <f t="shared" si="17"/>
        <v>1.8376603973444439E-4</v>
      </c>
      <c r="H129">
        <f t="shared" si="18"/>
        <v>7.7766938723330767</v>
      </c>
      <c r="I129">
        <f t="shared" si="19"/>
        <v>7.7314110216947034</v>
      </c>
      <c r="J129">
        <f t="shared" si="20"/>
        <v>1.2955868636285112E-2</v>
      </c>
      <c r="K129">
        <f t="shared" si="21"/>
        <v>6.0016469704821974E-4</v>
      </c>
      <c r="L129">
        <f t="shared" si="16"/>
        <v>6.1385583268214357E-4</v>
      </c>
    </row>
    <row r="130" spans="1:12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v>1</v>
      </c>
      <c r="F130">
        <v>0</v>
      </c>
      <c r="G130">
        <f t="shared" ref="G130:G161" si="22">D130^2</f>
        <v>3.7696552336000019E-4</v>
      </c>
      <c r="H130">
        <f t="shared" ref="H130:H161" si="23">LN(D130)-LN(A130)-LN(C130)-0.5*LN(B130)</f>
        <v>8.1581649075873059</v>
      </c>
      <c r="I130">
        <f t="shared" ref="I130:I161" si="24">E130*$O$2+F130*$O$3</f>
        <v>7.7314110216947034</v>
      </c>
      <c r="J130">
        <f t="shared" ref="J130:J161" si="25">EXP(E130*$O$2+F130*$O$3)*A130*C130*SQRT(B130)</f>
        <v>1.2671089494790679E-2</v>
      </c>
      <c r="K130">
        <f t="shared" ref="K130:K161" si="26">D130-J130</f>
        <v>6.7445105052093262E-3</v>
      </c>
      <c r="L130">
        <f t="shared" si="16"/>
        <v>8.2856827469364163E-3</v>
      </c>
    </row>
    <row r="131" spans="1:12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v>1</v>
      </c>
      <c r="F131">
        <v>0</v>
      </c>
      <c r="G131">
        <f t="shared" si="22"/>
        <v>2.0543680007111106E-4</v>
      </c>
      <c r="H131">
        <f t="shared" si="23"/>
        <v>7.8759370703515588</v>
      </c>
      <c r="I131">
        <f t="shared" si="24"/>
        <v>7.7314110216947034</v>
      </c>
      <c r="J131">
        <f t="shared" si="25"/>
        <v>1.2404299836909508E-2</v>
      </c>
      <c r="K131">
        <f t="shared" si="26"/>
        <v>1.9287668297571572E-3</v>
      </c>
      <c r="L131">
        <f t="shared" ref="L131:L194" si="27">SQRT(G131)*(H131-I131)</f>
        <v>2.0715014904686183E-3</v>
      </c>
    </row>
    <row r="132" spans="1:12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v>1</v>
      </c>
      <c r="F132">
        <v>0</v>
      </c>
      <c r="G132">
        <f t="shared" si="22"/>
        <v>2.5592960484000009E-4</v>
      </c>
      <c r="H132">
        <f t="shared" si="23"/>
        <v>8.0062300581962553</v>
      </c>
      <c r="I132">
        <f t="shared" si="24"/>
        <v>7.7314110216947034</v>
      </c>
      <c r="J132">
        <f t="shared" si="25"/>
        <v>1.2153682086766756E-2</v>
      </c>
      <c r="K132">
        <f t="shared" si="26"/>
        <v>3.844117913233247E-3</v>
      </c>
      <c r="L132">
        <f t="shared" si="27"/>
        <v>4.3964999821445279E-3</v>
      </c>
    </row>
    <row r="133" spans="1:12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v>1</v>
      </c>
      <c r="F133">
        <v>0</v>
      </c>
      <c r="G133">
        <f t="shared" si="22"/>
        <v>4.2337314773444474E-4</v>
      </c>
      <c r="H133">
        <f t="shared" si="23"/>
        <v>8.2775161700513706</v>
      </c>
      <c r="I133">
        <f t="shared" si="24"/>
        <v>7.7314110216947034</v>
      </c>
      <c r="J133">
        <f t="shared" si="25"/>
        <v>1.1917665792774378E-2</v>
      </c>
      <c r="K133">
        <f t="shared" si="26"/>
        <v>8.6583675405589623E-3</v>
      </c>
      <c r="L133">
        <f t="shared" si="27"/>
        <v>1.1236677736091735E-2</v>
      </c>
    </row>
    <row r="134" spans="1:12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v>1</v>
      </c>
      <c r="F134">
        <v>0</v>
      </c>
      <c r="G134">
        <f t="shared" si="22"/>
        <v>2.9881386285444435E-4</v>
      </c>
      <c r="H134">
        <f t="shared" si="23"/>
        <v>8.1221697896173488</v>
      </c>
      <c r="I134">
        <f t="shared" si="24"/>
        <v>7.7314110216947034</v>
      </c>
      <c r="J134">
        <f t="shared" si="25"/>
        <v>1.1694886040733198E-2</v>
      </c>
      <c r="K134">
        <f t="shared" si="26"/>
        <v>5.5913472926001333E-3</v>
      </c>
      <c r="L134">
        <f t="shared" si="27"/>
        <v>6.7547472393566961E-3</v>
      </c>
    </row>
    <row r="135" spans="1:12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v>1</v>
      </c>
      <c r="F135">
        <v>0</v>
      </c>
      <c r="G135">
        <f t="shared" si="22"/>
        <v>3.5442831660444449E-4</v>
      </c>
      <c r="H135">
        <f t="shared" si="23"/>
        <v>8.2256962458962111</v>
      </c>
      <c r="I135">
        <f t="shared" si="24"/>
        <v>7.7314110216947034</v>
      </c>
      <c r="J135">
        <f t="shared" si="25"/>
        <v>1.1484150112616203E-2</v>
      </c>
      <c r="K135">
        <f t="shared" si="26"/>
        <v>7.3421165540504645E-3</v>
      </c>
      <c r="L135">
        <f t="shared" si="27"/>
        <v>9.3055454402107048E-3</v>
      </c>
    </row>
    <row r="136" spans="1:12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v>1</v>
      </c>
      <c r="F136">
        <v>0</v>
      </c>
      <c r="G136">
        <f t="shared" si="22"/>
        <v>6.0425505855999989E-4</v>
      </c>
      <c r="H136">
        <f t="shared" si="23"/>
        <v>8.5099870435610061</v>
      </c>
      <c r="I136">
        <f t="shared" si="24"/>
        <v>7.7314110216947034</v>
      </c>
      <c r="J136">
        <f t="shared" si="25"/>
        <v>1.128441052599265E-2</v>
      </c>
      <c r="K136">
        <f t="shared" si="26"/>
        <v>1.3297189474007348E-2</v>
      </c>
      <c r="L136">
        <f t="shared" si="27"/>
        <v>1.9138644339108706E-2</v>
      </c>
    </row>
    <row r="137" spans="1:12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v>1</v>
      </c>
      <c r="F137">
        <v>0</v>
      </c>
      <c r="G137">
        <f t="shared" si="22"/>
        <v>5.9384816099999991E-4</v>
      </c>
      <c r="H137">
        <f t="shared" si="23"/>
        <v>8.5182514565443697</v>
      </c>
      <c r="I137">
        <f t="shared" si="24"/>
        <v>7.7314110216947034</v>
      </c>
      <c r="J137">
        <f t="shared" si="25"/>
        <v>1.1094743059447687E-2</v>
      </c>
      <c r="K137">
        <f t="shared" si="26"/>
        <v>1.3274256940552311E-2</v>
      </c>
      <c r="L137">
        <f t="shared" si="27"/>
        <v>1.9174514556851516E-2</v>
      </c>
    </row>
    <row r="138" spans="1:12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v>1</v>
      </c>
      <c r="F138">
        <v>0</v>
      </c>
      <c r="G138">
        <f t="shared" si="22"/>
        <v>9.6400029450336138E-3</v>
      </c>
      <c r="H138">
        <f t="shared" si="23"/>
        <v>7.9634323561878109</v>
      </c>
      <c r="I138">
        <f t="shared" si="24"/>
        <v>7.7314110216947034</v>
      </c>
      <c r="J138">
        <f t="shared" si="25"/>
        <v>7.7852577950445062E-2</v>
      </c>
      <c r="K138">
        <f t="shared" si="26"/>
        <v>2.0330938716221617E-2</v>
      </c>
      <c r="L138">
        <f t="shared" si="27"/>
        <v>2.2780670562226261E-2</v>
      </c>
    </row>
    <row r="139" spans="1:12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v>1</v>
      </c>
      <c r="F139">
        <v>0</v>
      </c>
      <c r="G139">
        <f t="shared" si="22"/>
        <v>9.4819393125625002E-3</v>
      </c>
      <c r="H139">
        <f t="shared" si="23"/>
        <v>8.0028211711187041</v>
      </c>
      <c r="I139">
        <f t="shared" si="24"/>
        <v>7.7314110216947034</v>
      </c>
      <c r="J139">
        <f t="shared" si="25"/>
        <v>7.4229520552075656E-2</v>
      </c>
      <c r="K139">
        <f t="shared" si="26"/>
        <v>2.314572944792434E-2</v>
      </c>
      <c r="L139">
        <f t="shared" si="27"/>
        <v>2.642863115269942E-2</v>
      </c>
    </row>
    <row r="140" spans="1:12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v>1</v>
      </c>
      <c r="F140">
        <v>0</v>
      </c>
      <c r="G140">
        <f t="shared" si="22"/>
        <v>9.4027978724006249E-3</v>
      </c>
      <c r="H140">
        <f t="shared" si="23"/>
        <v>8.042136073016998</v>
      </c>
      <c r="I140">
        <f t="shared" si="24"/>
        <v>7.7314110216947034</v>
      </c>
      <c r="J140">
        <f t="shared" si="25"/>
        <v>7.1069355172313456E-2</v>
      </c>
      <c r="K140">
        <f t="shared" si="26"/>
        <v>2.5898669827686543E-2</v>
      </c>
      <c r="L140">
        <f t="shared" si="27"/>
        <v>3.0130394544746541E-2</v>
      </c>
    </row>
    <row r="141" spans="1:12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v>1</v>
      </c>
      <c r="F141">
        <v>0</v>
      </c>
      <c r="G141">
        <f t="shared" si="22"/>
        <v>9.2692623336167335E-3</v>
      </c>
      <c r="H141">
        <f t="shared" si="23"/>
        <v>8.0750056817345595</v>
      </c>
      <c r="I141">
        <f t="shared" si="24"/>
        <v>7.7314110216947034</v>
      </c>
      <c r="J141">
        <f t="shared" si="25"/>
        <v>6.8281227815163451E-2</v>
      </c>
      <c r="K141">
        <f t="shared" si="26"/>
        <v>2.7995780518169866E-2</v>
      </c>
      <c r="L141">
        <f t="shared" si="27"/>
        <v>3.3080265947946053E-2</v>
      </c>
    </row>
    <row r="142" spans="1:12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v>1</v>
      </c>
      <c r="F142">
        <v>0</v>
      </c>
      <c r="G142">
        <f t="shared" si="22"/>
        <v>8.8265539592334036E-3</v>
      </c>
      <c r="H142">
        <f t="shared" si="23"/>
        <v>8.0875901041115803</v>
      </c>
      <c r="I142">
        <f t="shared" si="24"/>
        <v>7.7314110216947034</v>
      </c>
      <c r="J142">
        <f t="shared" si="25"/>
        <v>6.5797437496402142E-2</v>
      </c>
      <c r="K142">
        <f t="shared" si="26"/>
        <v>2.8152304170264528E-2</v>
      </c>
      <c r="L142">
        <f t="shared" si="27"/>
        <v>3.3462932780135964E-2</v>
      </c>
    </row>
    <row r="143" spans="1:12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v>1</v>
      </c>
      <c r="F143">
        <v>0</v>
      </c>
      <c r="G143">
        <f t="shared" si="22"/>
        <v>8.512079819537775E-3</v>
      </c>
      <c r="H143">
        <f t="shared" si="23"/>
        <v>8.1039473581053034</v>
      </c>
      <c r="I143">
        <f t="shared" si="24"/>
        <v>7.7314110216947034</v>
      </c>
      <c r="J143">
        <f t="shared" si="25"/>
        <v>6.356636371294766E-2</v>
      </c>
      <c r="K143">
        <f t="shared" si="26"/>
        <v>2.8694569620385663E-2</v>
      </c>
      <c r="L143">
        <f t="shared" si="27"/>
        <v>3.4370550097822604E-2</v>
      </c>
    </row>
    <row r="144" spans="1:12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v>1</v>
      </c>
      <c r="F144">
        <v>0</v>
      </c>
      <c r="G144">
        <f t="shared" si="22"/>
        <v>7.8527083171750691E-3</v>
      </c>
      <c r="H144">
        <f t="shared" si="23"/>
        <v>8.0959027041737102</v>
      </c>
      <c r="I144">
        <f t="shared" si="24"/>
        <v>7.7314110216947034</v>
      </c>
      <c r="J144">
        <f t="shared" si="25"/>
        <v>6.1547867009802436E-2</v>
      </c>
      <c r="K144">
        <f t="shared" si="26"/>
        <v>2.7067641323530893E-2</v>
      </c>
      <c r="L144">
        <f t="shared" si="27"/>
        <v>3.229961572614911E-2</v>
      </c>
    </row>
    <row r="145" spans="1:12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v>1</v>
      </c>
      <c r="F145">
        <v>0</v>
      </c>
      <c r="G145">
        <f t="shared" si="22"/>
        <v>7.4552273343834038E-3</v>
      </c>
      <c r="H145">
        <f t="shared" si="23"/>
        <v>8.1002434956410756</v>
      </c>
      <c r="I145">
        <f t="shared" si="24"/>
        <v>7.7314110216947034</v>
      </c>
      <c r="J145">
        <f t="shared" si="25"/>
        <v>5.9710201579502131E-2</v>
      </c>
      <c r="K145">
        <f t="shared" si="26"/>
        <v>2.6633456753831206E-2</v>
      </c>
      <c r="L145">
        <f t="shared" si="27"/>
        <v>3.1846345112663633E-2</v>
      </c>
    </row>
    <row r="146" spans="1:12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v>1</v>
      </c>
      <c r="F146">
        <v>0</v>
      </c>
      <c r="G146">
        <f t="shared" si="22"/>
        <v>6.9887955876336083E-3</v>
      </c>
      <c r="H146">
        <f t="shared" si="23"/>
        <v>8.0965190997469225</v>
      </c>
      <c r="I146">
        <f t="shared" si="24"/>
        <v>7.7314110216947034</v>
      </c>
      <c r="J146">
        <f t="shared" si="25"/>
        <v>5.8027885506932143E-2</v>
      </c>
      <c r="K146">
        <f t="shared" si="26"/>
        <v>2.5571131159734507E-2</v>
      </c>
      <c r="L146">
        <f t="shared" si="27"/>
        <v>3.0522676302222093E-2</v>
      </c>
    </row>
    <row r="147" spans="1:12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v>1</v>
      </c>
      <c r="F147">
        <v>0</v>
      </c>
      <c r="G147">
        <f t="shared" si="22"/>
        <v>6.6348559338906257E-3</v>
      </c>
      <c r="H147">
        <f t="shared" si="23"/>
        <v>8.0975670694596111</v>
      </c>
      <c r="I147">
        <f t="shared" si="24"/>
        <v>7.7314110216947034</v>
      </c>
      <c r="J147">
        <f t="shared" si="25"/>
        <v>5.6480196312886262E-2</v>
      </c>
      <c r="K147">
        <f t="shared" si="26"/>
        <v>2.4974428687113741E-2</v>
      </c>
      <c r="L147">
        <f t="shared" si="27"/>
        <v>2.9825103562172647E-2</v>
      </c>
    </row>
    <row r="148" spans="1:12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v>1</v>
      </c>
      <c r="F148">
        <v>0</v>
      </c>
      <c r="G148">
        <f t="shared" si="22"/>
        <v>6.1214597840584034E-3</v>
      </c>
      <c r="H148">
        <f t="shared" si="23"/>
        <v>8.0829455368499552</v>
      </c>
      <c r="I148">
        <f t="shared" si="24"/>
        <v>7.7314110216947034</v>
      </c>
      <c r="J148">
        <f t="shared" si="25"/>
        <v>5.5050085801613989E-2</v>
      </c>
      <c r="K148">
        <f t="shared" si="26"/>
        <v>2.3189672531719351E-2</v>
      </c>
      <c r="L148">
        <f t="shared" si="27"/>
        <v>2.7503975511572406E-2</v>
      </c>
    </row>
    <row r="149" spans="1:12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v>1</v>
      </c>
      <c r="F149">
        <v>0</v>
      </c>
      <c r="G149">
        <f t="shared" si="22"/>
        <v>5.7812844748084038E-3</v>
      </c>
      <c r="H149">
        <f t="shared" si="23"/>
        <v>8.078753264226048</v>
      </c>
      <c r="I149">
        <f t="shared" si="24"/>
        <v>7.7314110216947034</v>
      </c>
      <c r="J149">
        <f t="shared" si="25"/>
        <v>5.3723382749618104E-2</v>
      </c>
      <c r="K149">
        <f t="shared" si="26"/>
        <v>2.2311375583715237E-2</v>
      </c>
      <c r="L149">
        <f t="shared" si="27"/>
        <v>2.6410083469828843E-2</v>
      </c>
    </row>
    <row r="150" spans="1:12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v>1</v>
      </c>
      <c r="F150">
        <v>0</v>
      </c>
      <c r="G150">
        <f t="shared" si="22"/>
        <v>4.9916050141684013E-3</v>
      </c>
      <c r="H150">
        <f t="shared" si="23"/>
        <v>8.0285790813942022</v>
      </c>
      <c r="I150">
        <f t="shared" si="24"/>
        <v>7.7314110216947034</v>
      </c>
      <c r="J150">
        <f t="shared" si="25"/>
        <v>5.2488197346598896E-2</v>
      </c>
      <c r="K150">
        <f t="shared" si="26"/>
        <v>1.8163094320067762E-2</v>
      </c>
      <c r="L150">
        <f t="shared" si="27"/>
        <v>2.0995307259846697E-2</v>
      </c>
    </row>
    <row r="151" spans="1:12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v>1</v>
      </c>
      <c r="F151">
        <v>0</v>
      </c>
      <c r="G151">
        <f t="shared" si="22"/>
        <v>4.7094501001877778E-3</v>
      </c>
      <c r="H151">
        <f t="shared" si="23"/>
        <v>8.0217117854233742</v>
      </c>
      <c r="I151">
        <f t="shared" si="24"/>
        <v>7.7314110216947034</v>
      </c>
      <c r="J151">
        <f t="shared" si="25"/>
        <v>5.1334469704046877E-2</v>
      </c>
      <c r="K151">
        <f t="shared" si="26"/>
        <v>1.7290963629286456E-2</v>
      </c>
      <c r="L151">
        <f t="shared" si="27"/>
        <v>1.9922015707877647E-2</v>
      </c>
    </row>
    <row r="152" spans="1:12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v>1</v>
      </c>
      <c r="F152">
        <v>0</v>
      </c>
      <c r="G152">
        <f t="shared" si="22"/>
        <v>4.4969105986500703E-3</v>
      </c>
      <c r="H152">
        <f t="shared" si="23"/>
        <v>8.0199013314882635</v>
      </c>
      <c r="I152">
        <f t="shared" si="24"/>
        <v>7.7314110216947034</v>
      </c>
      <c r="J152">
        <f t="shared" si="25"/>
        <v>5.0253622976898081E-2</v>
      </c>
      <c r="K152">
        <f t="shared" si="26"/>
        <v>1.6805385356435255E-2</v>
      </c>
      <c r="L152">
        <f t="shared" si="27"/>
        <v>1.934587408853226E-2</v>
      </c>
    </row>
    <row r="153" spans="1:12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v>1</v>
      </c>
      <c r="F153">
        <v>0</v>
      </c>
      <c r="G153">
        <f t="shared" si="22"/>
        <v>4.188574848639999E-3</v>
      </c>
      <c r="H153">
        <f t="shared" si="23"/>
        <v>8.0047972873063156</v>
      </c>
      <c r="I153">
        <f t="shared" si="24"/>
        <v>7.7314110216947034</v>
      </c>
      <c r="J153">
        <f t="shared" si="25"/>
        <v>4.9238293607841953E-2</v>
      </c>
      <c r="K153">
        <f t="shared" si="26"/>
        <v>1.5480906392158038E-2</v>
      </c>
      <c r="L153">
        <f t="shared" si="27"/>
        <v>1.7693340401371046E-2</v>
      </c>
    </row>
    <row r="154" spans="1:12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v>1</v>
      </c>
      <c r="F154">
        <v>0</v>
      </c>
      <c r="G154">
        <f t="shared" si="22"/>
        <v>3.815112875559998E-3</v>
      </c>
      <c r="H154">
        <f t="shared" si="23"/>
        <v>7.9777124974403568</v>
      </c>
      <c r="I154">
        <f t="shared" si="24"/>
        <v>7.7314110216947034</v>
      </c>
      <c r="J154">
        <f t="shared" si="25"/>
        <v>4.8282119215845583E-2</v>
      </c>
      <c r="K154">
        <f t="shared" si="26"/>
        <v>1.3484480784154401E-2</v>
      </c>
      <c r="L154">
        <f t="shared" si="27"/>
        <v>1.5213204731791472E-2</v>
      </c>
    </row>
    <row r="155" spans="1:12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v>1</v>
      </c>
      <c r="F155">
        <v>0</v>
      </c>
      <c r="G155">
        <f t="shared" si="22"/>
        <v>3.5244476151534043E-3</v>
      </c>
      <c r="H155">
        <f t="shared" si="23"/>
        <v>7.9569593951628983</v>
      </c>
      <c r="I155">
        <f t="shared" si="24"/>
        <v>7.7314110216947034</v>
      </c>
      <c r="J155">
        <f t="shared" si="25"/>
        <v>4.737957011487564E-2</v>
      </c>
      <c r="K155">
        <f t="shared" si="26"/>
        <v>1.1987488218457708E-2</v>
      </c>
      <c r="L155">
        <f t="shared" si="27"/>
        <v>1.3390143444674782E-2</v>
      </c>
    </row>
    <row r="156" spans="1:12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v>1</v>
      </c>
      <c r="F156">
        <v>0</v>
      </c>
      <c r="G156">
        <f t="shared" si="22"/>
        <v>3.3552853512806239E-3</v>
      </c>
      <c r="H156">
        <f t="shared" si="23"/>
        <v>7.9505497673912497</v>
      </c>
      <c r="I156">
        <f t="shared" si="24"/>
        <v>7.7314110216947034</v>
      </c>
      <c r="J156">
        <f t="shared" si="25"/>
        <v>4.6525814238403969E-2</v>
      </c>
      <c r="K156">
        <f t="shared" si="26"/>
        <v>1.1399010761596023E-2</v>
      </c>
      <c r="L156">
        <f t="shared" si="27"/>
        <v>1.2693573495191948E-2</v>
      </c>
    </row>
    <row r="157" spans="1:12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v>1</v>
      </c>
      <c r="F157">
        <v>0</v>
      </c>
      <c r="G157">
        <f t="shared" si="22"/>
        <v>3.3619722390002774E-3</v>
      </c>
      <c r="H157">
        <f t="shared" si="23"/>
        <v>7.9690909064546567</v>
      </c>
      <c r="I157">
        <f t="shared" si="24"/>
        <v>7.7314110216947034</v>
      </c>
      <c r="J157">
        <f t="shared" si="25"/>
        <v>4.5716607913845915E-2</v>
      </c>
      <c r="K157">
        <f t="shared" si="26"/>
        <v>1.2265908752820749E-2</v>
      </c>
      <c r="L157">
        <f t="shared" si="27"/>
        <v>1.3781277879425402E-2</v>
      </c>
    </row>
    <row r="158" spans="1:12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v>1</v>
      </c>
      <c r="F158">
        <v>0</v>
      </c>
      <c r="G158">
        <f t="shared" si="22"/>
        <v>3.2762830873806249E-3</v>
      </c>
      <c r="H158">
        <f t="shared" si="23"/>
        <v>7.9731325808433677</v>
      </c>
      <c r="I158">
        <f t="shared" si="24"/>
        <v>7.7314110216947034</v>
      </c>
      <c r="J158">
        <f t="shared" si="25"/>
        <v>4.4948206836795783E-2</v>
      </c>
      <c r="K158">
        <f t="shared" si="26"/>
        <v>1.2290618163204217E-2</v>
      </c>
      <c r="L158">
        <f t="shared" si="27"/>
        <v>1.3835858022837547E-2</v>
      </c>
    </row>
    <row r="159" spans="1:12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v>1</v>
      </c>
      <c r="F159">
        <v>0</v>
      </c>
      <c r="G159">
        <f t="shared" si="22"/>
        <v>3.7855636507562497E-2</v>
      </c>
      <c r="H159">
        <f t="shared" si="23"/>
        <v>7.755674232165557</v>
      </c>
      <c r="I159">
        <f t="shared" si="24"/>
        <v>7.7314110216947034</v>
      </c>
      <c r="J159">
        <f t="shared" si="25"/>
        <v>0.18990128260573055</v>
      </c>
      <c r="K159">
        <f t="shared" si="26"/>
        <v>4.6639673942694415E-3</v>
      </c>
      <c r="L159">
        <f t="shared" si="27"/>
        <v>4.7207776110642398E-3</v>
      </c>
    </row>
    <row r="160" spans="1:12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v>1</v>
      </c>
      <c r="F160">
        <v>0</v>
      </c>
      <c r="G160">
        <f t="shared" si="22"/>
        <v>3.7460183146777772E-2</v>
      </c>
      <c r="H160">
        <f t="shared" si="23"/>
        <v>7.798078672247799</v>
      </c>
      <c r="I160">
        <f t="shared" si="24"/>
        <v>7.7314110216947034</v>
      </c>
      <c r="J160">
        <f t="shared" si="25"/>
        <v>0.18106376861431878</v>
      </c>
      <c r="K160">
        <f t="shared" si="26"/>
        <v>1.2482564719014544E-2</v>
      </c>
      <c r="L160">
        <f t="shared" si="27"/>
        <v>1.2903279316499634E-2</v>
      </c>
    </row>
    <row r="161" spans="1:12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v>1</v>
      </c>
      <c r="F161">
        <v>0</v>
      </c>
      <c r="G161">
        <f t="shared" si="22"/>
        <v>3.749935425625002E-2</v>
      </c>
      <c r="H161">
        <f t="shared" si="23"/>
        <v>7.8421069241734305</v>
      </c>
      <c r="I161">
        <f t="shared" si="24"/>
        <v>7.7314110216947034</v>
      </c>
      <c r="J161">
        <f t="shared" si="25"/>
        <v>0.17335536030387005</v>
      </c>
      <c r="K161">
        <f t="shared" si="26"/>
        <v>2.0292139696130002E-2</v>
      </c>
      <c r="L161">
        <f t="shared" si="27"/>
        <v>2.1435984775249307E-2</v>
      </c>
    </row>
    <row r="162" spans="1:12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v>1</v>
      </c>
      <c r="F162">
        <v>0</v>
      </c>
      <c r="G162">
        <f t="shared" ref="G162:G193" si="28">D162^2</f>
        <v>3.5467404196006927E-2</v>
      </c>
      <c r="H162">
        <f t="shared" ref="H162:H193" si="29">LN(D162)-LN(A162)-LN(C162)-0.5*LN(B162)</f>
        <v>7.8542734630245228</v>
      </c>
      <c r="I162">
        <f t="shared" ref="I162:I193" si="30">E162*$O$2+F162*$O$3</f>
        <v>7.7314110216947034</v>
      </c>
      <c r="J162">
        <f t="shared" ref="J162:J193" si="31">EXP(E162*$O$2+F162*$O$3)*A162*C162*SQRT(B162)</f>
        <v>0.16655444278604642</v>
      </c>
      <c r="K162">
        <f t="shared" ref="K162:K193" si="32">D162-J162</f>
        <v>2.1773473880620203E-2</v>
      </c>
      <c r="L162">
        <f t="shared" si="27"/>
        <v>2.3138427612225444E-2</v>
      </c>
    </row>
    <row r="163" spans="1:12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v>1</v>
      </c>
      <c r="F163">
        <v>0</v>
      </c>
      <c r="G163">
        <f t="shared" si="28"/>
        <v>3.3444545762249998E-2</v>
      </c>
      <c r="H163">
        <f t="shared" si="29"/>
        <v>7.8619647660117327</v>
      </c>
      <c r="I163">
        <f t="shared" si="30"/>
        <v>7.7314110216947034</v>
      </c>
      <c r="J163">
        <f t="shared" si="31"/>
        <v>0.16049587697263559</v>
      </c>
      <c r="K163">
        <f t="shared" si="32"/>
        <v>2.2382623027364407E-2</v>
      </c>
      <c r="L163">
        <f t="shared" si="27"/>
        <v>2.3875472930081836E-2</v>
      </c>
    </row>
    <row r="164" spans="1:12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v>1</v>
      </c>
      <c r="F164">
        <v>0</v>
      </c>
      <c r="G164">
        <f t="shared" si="28"/>
        <v>3.2011620904340281E-2</v>
      </c>
      <c r="H164">
        <f t="shared" si="29"/>
        <v>7.8745663384012383</v>
      </c>
      <c r="I164">
        <f t="shared" si="30"/>
        <v>7.7314110216947034</v>
      </c>
      <c r="J164">
        <f t="shared" si="31"/>
        <v>0.15505374796136884</v>
      </c>
      <c r="K164">
        <f t="shared" si="32"/>
        <v>2.3864168705297839E-2</v>
      </c>
      <c r="L164">
        <f t="shared" si="27"/>
        <v>2.5613051024890091E-2</v>
      </c>
    </row>
    <row r="165" spans="1:12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v>1</v>
      </c>
      <c r="F165">
        <v>0</v>
      </c>
      <c r="G165">
        <f t="shared" si="28"/>
        <v>3.1980437145562493E-2</v>
      </c>
      <c r="H165">
        <f t="shared" si="29"/>
        <v>7.9063482922292119</v>
      </c>
      <c r="I165">
        <f t="shared" si="30"/>
        <v>7.7314110216947034</v>
      </c>
      <c r="J165">
        <f t="shared" si="31"/>
        <v>0.15013014590535592</v>
      </c>
      <c r="K165">
        <f t="shared" si="32"/>
        <v>2.8700604094644061E-2</v>
      </c>
      <c r="L165">
        <f t="shared" si="27"/>
        <v>3.1284163292639049E-2</v>
      </c>
    </row>
    <row r="166" spans="1:12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v>1</v>
      </c>
      <c r="F166">
        <v>0</v>
      </c>
      <c r="G166">
        <f t="shared" si="28"/>
        <v>3.3484394658340272E-2</v>
      </c>
      <c r="H166">
        <f t="shared" si="29"/>
        <v>7.9596381644119987</v>
      </c>
      <c r="I166">
        <f t="shared" si="30"/>
        <v>7.7314110216947034</v>
      </c>
      <c r="J166">
        <f t="shared" si="31"/>
        <v>0.14564763509580547</v>
      </c>
      <c r="K166">
        <f t="shared" si="32"/>
        <v>3.733978157086118E-2</v>
      </c>
      <c r="L166">
        <f t="shared" si="27"/>
        <v>4.1762695259052504E-2</v>
      </c>
    </row>
    <row r="167" spans="1:12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v>1</v>
      </c>
      <c r="F167">
        <v>0</v>
      </c>
      <c r="G167">
        <f t="shared" si="28"/>
        <v>3.0772644188444439E-2</v>
      </c>
      <c r="H167">
        <f t="shared" si="29"/>
        <v>7.9459906815390946</v>
      </c>
      <c r="I167">
        <f t="shared" si="30"/>
        <v>7.7314110216947034</v>
      </c>
      <c r="J167">
        <f t="shared" si="31"/>
        <v>0.14154405897360398</v>
      </c>
      <c r="K167">
        <f t="shared" si="32"/>
        <v>3.3877274359729342E-2</v>
      </c>
      <c r="L167">
        <f t="shared" si="27"/>
        <v>3.7641850036116226E-2</v>
      </c>
    </row>
    <row r="168" spans="1:12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v>1</v>
      </c>
      <c r="F168">
        <v>0</v>
      </c>
      <c r="G168">
        <f t="shared" si="28"/>
        <v>3.0772527240999988E-2</v>
      </c>
      <c r="H168">
        <f t="shared" si="29"/>
        <v>7.9730223919854488</v>
      </c>
      <c r="I168">
        <f t="shared" si="30"/>
        <v>7.7314110216947034</v>
      </c>
      <c r="J168">
        <f t="shared" si="31"/>
        <v>0.13776887039588698</v>
      </c>
      <c r="K168">
        <f t="shared" si="32"/>
        <v>3.7652129604112988E-2</v>
      </c>
      <c r="L168">
        <f t="shared" si="27"/>
        <v>4.2383708187772845E-2</v>
      </c>
    </row>
    <row r="169" spans="1:12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v>1</v>
      </c>
      <c r="F169">
        <v>0</v>
      </c>
      <c r="G169">
        <f t="shared" si="28"/>
        <v>2.8613470410027778E-2</v>
      </c>
      <c r="H169">
        <f t="shared" si="29"/>
        <v>7.9622966797094747</v>
      </c>
      <c r="I169">
        <f t="shared" si="30"/>
        <v>7.7314110216947034</v>
      </c>
      <c r="J169">
        <f t="shared" si="31"/>
        <v>0.13428048468653503</v>
      </c>
      <c r="K169">
        <f t="shared" si="32"/>
        <v>3.4874681980131633E-2</v>
      </c>
      <c r="L169">
        <f t="shared" si="27"/>
        <v>3.9055501962431648E-2</v>
      </c>
    </row>
    <row r="170" spans="1:12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v>1</v>
      </c>
      <c r="F170">
        <v>0</v>
      </c>
      <c r="G170">
        <f t="shared" si="28"/>
        <v>2.9278917284027775E-2</v>
      </c>
      <c r="H170">
        <f t="shared" si="29"/>
        <v>7.9981868168462036</v>
      </c>
      <c r="I170">
        <f t="shared" si="30"/>
        <v>7.7314110216947034</v>
      </c>
      <c r="J170">
        <f t="shared" si="31"/>
        <v>0.13104433480115393</v>
      </c>
      <c r="K170">
        <f t="shared" si="32"/>
        <v>4.006649853217939E-2</v>
      </c>
      <c r="L170">
        <f t="shared" si="27"/>
        <v>4.5648228621535822E-2</v>
      </c>
    </row>
    <row r="171" spans="1:12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v>1</v>
      </c>
      <c r="F171">
        <v>0</v>
      </c>
      <c r="G171">
        <f t="shared" si="28"/>
        <v>2.4772897468340282E-2</v>
      </c>
      <c r="H171">
        <f t="shared" si="29"/>
        <v>7.9378880752426806</v>
      </c>
      <c r="I171">
        <f t="shared" si="30"/>
        <v>7.7314110216947034</v>
      </c>
      <c r="J171">
        <f t="shared" si="31"/>
        <v>0.12803141861437681</v>
      </c>
      <c r="K171">
        <f t="shared" si="32"/>
        <v>2.9362664718956544E-2</v>
      </c>
      <c r="L171">
        <f t="shared" si="27"/>
        <v>3.2498266572551456E-2</v>
      </c>
    </row>
    <row r="172" spans="1:12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v>1</v>
      </c>
      <c r="F172">
        <v>0</v>
      </c>
      <c r="G172">
        <f t="shared" si="28"/>
        <v>2.2929076352250007E-2</v>
      </c>
      <c r="H172">
        <f t="shared" si="29"/>
        <v>7.9214417581794923</v>
      </c>
      <c r="I172">
        <f t="shared" si="30"/>
        <v>7.7314110216947034</v>
      </c>
      <c r="J172">
        <f t="shared" si="31"/>
        <v>0.12521719762303374</v>
      </c>
      <c r="K172">
        <f t="shared" si="32"/>
        <v>2.6206302376966278E-2</v>
      </c>
      <c r="L172">
        <f t="shared" si="27"/>
        <v>2.8775119226104429E-2</v>
      </c>
    </row>
    <row r="173" spans="1:12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v>1</v>
      </c>
      <c r="F173">
        <v>0</v>
      </c>
      <c r="G173">
        <f t="shared" si="28"/>
        <v>2.5888434568027776E-2</v>
      </c>
      <c r="H173">
        <f t="shared" si="29"/>
        <v>8.0034168215565362</v>
      </c>
      <c r="I173">
        <f t="shared" si="30"/>
        <v>7.7314110216947034</v>
      </c>
      <c r="J173">
        <f t="shared" si="31"/>
        <v>0.12258075082590375</v>
      </c>
      <c r="K173">
        <f t="shared" si="32"/>
        <v>3.8318082507429574E-2</v>
      </c>
      <c r="L173">
        <f t="shared" si="27"/>
        <v>4.3765415857669063E-2</v>
      </c>
    </row>
    <row r="174" spans="1:12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v>1</v>
      </c>
      <c r="F174">
        <v>0</v>
      </c>
      <c r="G174">
        <f t="shared" si="28"/>
        <v>2.3035600033361102E-2</v>
      </c>
      <c r="H174">
        <f t="shared" si="29"/>
        <v>7.9654500786242419</v>
      </c>
      <c r="I174">
        <f t="shared" si="30"/>
        <v>7.7314110216947034</v>
      </c>
      <c r="J174">
        <f t="shared" si="31"/>
        <v>0.12010411672428474</v>
      </c>
      <c r="K174">
        <f t="shared" si="32"/>
        <v>3.1670716609048563E-2</v>
      </c>
      <c r="L174">
        <f t="shared" si="27"/>
        <v>3.5521238858971217E-2</v>
      </c>
    </row>
    <row r="175" spans="1:12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v>1</v>
      </c>
      <c r="F175">
        <v>0</v>
      </c>
      <c r="G175">
        <f t="shared" si="28"/>
        <v>2.2523331045062503E-2</v>
      </c>
      <c r="H175">
        <f t="shared" si="29"/>
        <v>7.9738158654429867</v>
      </c>
      <c r="I175">
        <f t="shared" si="30"/>
        <v>7.7314110216947034</v>
      </c>
      <c r="J175">
        <f t="shared" si="31"/>
        <v>0.11777177593076027</v>
      </c>
      <c r="K175">
        <f t="shared" si="32"/>
        <v>3.230597406923974E-2</v>
      </c>
      <c r="L175">
        <f t="shared" si="27"/>
        <v>3.6379573538843926E-2</v>
      </c>
    </row>
    <row r="176" spans="1:12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v>1</v>
      </c>
      <c r="F176">
        <v>0</v>
      </c>
      <c r="G176">
        <f t="shared" si="28"/>
        <v>2.2448679298027775E-2</v>
      </c>
      <c r="H176">
        <f t="shared" si="29"/>
        <v>7.9910260677152856</v>
      </c>
      <c r="I176">
        <f t="shared" si="30"/>
        <v>7.7314110216947034</v>
      </c>
      <c r="J176">
        <f t="shared" si="31"/>
        <v>0.11557024020258005</v>
      </c>
      <c r="K176">
        <f t="shared" si="32"/>
        <v>3.4258593130753273E-2</v>
      </c>
      <c r="L176">
        <f t="shared" si="27"/>
        <v>3.8897819461043467E-2</v>
      </c>
    </row>
    <row r="177" spans="1:12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v>1</v>
      </c>
      <c r="F177">
        <v>0</v>
      </c>
      <c r="G177">
        <f t="shared" si="28"/>
        <v>1.9317293511111115E-2</v>
      </c>
      <c r="H177">
        <f t="shared" si="29"/>
        <v>7.9340943636469499</v>
      </c>
      <c r="I177">
        <f t="shared" si="30"/>
        <v>7.7314110216947034</v>
      </c>
      <c r="J177">
        <f t="shared" si="31"/>
        <v>0.11348772295983249</v>
      </c>
      <c r="K177">
        <f t="shared" si="32"/>
        <v>2.5498943706834185E-2</v>
      </c>
      <c r="L177">
        <f t="shared" si="27"/>
        <v>2.8170282086802896E-2</v>
      </c>
    </row>
    <row r="178" spans="1:12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v>1</v>
      </c>
      <c r="F178">
        <v>0</v>
      </c>
      <c r="G178">
        <f t="shared" si="28"/>
        <v>1.6176660156250001E-2</v>
      </c>
      <c r="H178">
        <f t="shared" si="29"/>
        <v>7.8629243939211291</v>
      </c>
      <c r="I178">
        <f t="shared" si="30"/>
        <v>7.7314110216947034</v>
      </c>
      <c r="J178">
        <f t="shared" si="31"/>
        <v>0.11151387285786082</v>
      </c>
      <c r="K178">
        <f t="shared" si="32"/>
        <v>1.5673627142139185E-2</v>
      </c>
      <c r="L178">
        <f t="shared" si="27"/>
        <v>1.6726857030048517E-2</v>
      </c>
    </row>
    <row r="179" spans="1:12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v>1</v>
      </c>
      <c r="F179">
        <v>0</v>
      </c>
      <c r="G179">
        <f t="shared" si="28"/>
        <v>1.2039923090006946E-2</v>
      </c>
      <c r="H179">
        <f t="shared" si="29"/>
        <v>7.7322044596066712</v>
      </c>
      <c r="I179">
        <f t="shared" si="30"/>
        <v>7.7314110216947034</v>
      </c>
      <c r="J179">
        <f t="shared" si="31"/>
        <v>0.10963955663187373</v>
      </c>
      <c r="K179">
        <f t="shared" si="32"/>
        <v>8.7026701459602673E-5</v>
      </c>
      <c r="L179">
        <f t="shared" si="27"/>
        <v>8.7061231167365468E-5</v>
      </c>
    </row>
    <row r="180" spans="1:12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v>1</v>
      </c>
      <c r="F180">
        <v>0</v>
      </c>
      <c r="G180">
        <f t="shared" si="28"/>
        <v>0.17069536009370248</v>
      </c>
      <c r="H180">
        <f t="shared" si="29"/>
        <v>7.6675439216204957</v>
      </c>
      <c r="I180">
        <f t="shared" si="30"/>
        <v>7.7314110216947034</v>
      </c>
      <c r="J180">
        <f t="shared" si="31"/>
        <v>0.44040068641291191</v>
      </c>
      <c r="K180">
        <f t="shared" si="32"/>
        <v>-2.7247736412911949E-2</v>
      </c>
      <c r="L180">
        <f t="shared" si="27"/>
        <v>-2.6386880803604129E-2</v>
      </c>
    </row>
    <row r="181" spans="1:12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v>1</v>
      </c>
      <c r="F181">
        <v>0</v>
      </c>
      <c r="G181">
        <f t="shared" si="28"/>
        <v>0.16897335175556694</v>
      </c>
      <c r="H181">
        <f t="shared" si="29"/>
        <v>7.7101292979133245</v>
      </c>
      <c r="I181">
        <f t="shared" si="30"/>
        <v>7.7314110216947034</v>
      </c>
      <c r="J181">
        <f t="shared" si="31"/>
        <v>0.41990557877279117</v>
      </c>
      <c r="K181">
        <f t="shared" si="32"/>
        <v>-8.8418954394578475E-3</v>
      </c>
      <c r="L181">
        <f t="shared" si="27"/>
        <v>-8.7481437652562194E-3</v>
      </c>
    </row>
    <row r="182" spans="1:12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v>1</v>
      </c>
      <c r="F182">
        <v>0</v>
      </c>
      <c r="G182">
        <f t="shared" si="28"/>
        <v>0.15423097509700026</v>
      </c>
      <c r="H182">
        <f t="shared" si="29"/>
        <v>7.7079901346588935</v>
      </c>
      <c r="I182">
        <f t="shared" si="30"/>
        <v>7.7314110216947034</v>
      </c>
      <c r="J182">
        <f t="shared" si="31"/>
        <v>0.40202898381518465</v>
      </c>
      <c r="K182">
        <f t="shared" si="32"/>
        <v>-9.3064671485180162E-3</v>
      </c>
      <c r="L182">
        <f t="shared" si="27"/>
        <v>-9.197909699268975E-3</v>
      </c>
    </row>
    <row r="183" spans="1:12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v>1</v>
      </c>
      <c r="F183">
        <v>0</v>
      </c>
      <c r="G183">
        <f t="shared" si="28"/>
        <v>0.13724593392693357</v>
      </c>
      <c r="H183">
        <f t="shared" si="29"/>
        <v>7.689673057282846</v>
      </c>
      <c r="I183">
        <f t="shared" si="30"/>
        <v>7.7314110216947034</v>
      </c>
      <c r="J183">
        <f t="shared" si="31"/>
        <v>0.38625695372676466</v>
      </c>
      <c r="K183">
        <f t="shared" si="32"/>
        <v>-1.5789770393431379E-2</v>
      </c>
      <c r="L183">
        <f t="shared" si="27"/>
        <v>-1.5462546113727715E-2</v>
      </c>
    </row>
    <row r="184" spans="1:12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v>1</v>
      </c>
      <c r="F184">
        <v>0</v>
      </c>
      <c r="G184">
        <f t="shared" si="28"/>
        <v>0.14157178827207115</v>
      </c>
      <c r="H184">
        <f t="shared" si="29"/>
        <v>7.7422432790580871</v>
      </c>
      <c r="I184">
        <f t="shared" si="30"/>
        <v>7.7314110216947034</v>
      </c>
      <c r="J184">
        <f t="shared" si="31"/>
        <v>0.37220651390723175</v>
      </c>
      <c r="K184">
        <f t="shared" si="32"/>
        <v>4.0537527594349809E-3</v>
      </c>
      <c r="L184">
        <f t="shared" si="27"/>
        <v>4.0757480441487035E-3</v>
      </c>
    </row>
    <row r="185" spans="1:12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v>1</v>
      </c>
      <c r="F185">
        <v>0</v>
      </c>
      <c r="G185">
        <f t="shared" si="28"/>
        <v>0.13911430418808998</v>
      </c>
      <c r="H185">
        <f t="shared" si="29"/>
        <v>7.7679842155246988</v>
      </c>
      <c r="I185">
        <f t="shared" si="30"/>
        <v>7.7314110216947034</v>
      </c>
      <c r="J185">
        <f t="shared" si="31"/>
        <v>0.35958565469436626</v>
      </c>
      <c r="K185">
        <f t="shared" si="32"/>
        <v>1.3394645305633723E-2</v>
      </c>
      <c r="L185">
        <f t="shared" si="27"/>
        <v>1.3641080806669816E-2</v>
      </c>
    </row>
    <row r="186" spans="1:12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v>1</v>
      </c>
      <c r="F186">
        <v>0</v>
      </c>
      <c r="G186">
        <f t="shared" si="28"/>
        <v>0.13241668414040103</v>
      </c>
      <c r="H186">
        <f t="shared" si="29"/>
        <v>7.7755823367033745</v>
      </c>
      <c r="I186">
        <f t="shared" si="30"/>
        <v>7.7314110216947034</v>
      </c>
      <c r="J186">
        <f t="shared" si="31"/>
        <v>0.34816731304159282</v>
      </c>
      <c r="K186">
        <f t="shared" si="32"/>
        <v>1.5723720291740406E-2</v>
      </c>
      <c r="L186">
        <f t="shared" si="27"/>
        <v>1.6073545462197501E-2</v>
      </c>
    </row>
    <row r="187" spans="1:12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v>1</v>
      </c>
      <c r="F187">
        <v>0</v>
      </c>
      <c r="G187">
        <f t="shared" si="28"/>
        <v>0.11808654813298775</v>
      </c>
      <c r="H187">
        <f t="shared" si="29"/>
        <v>7.7486267304423109</v>
      </c>
      <c r="I187">
        <f t="shared" si="30"/>
        <v>7.7314110216947034</v>
      </c>
      <c r="J187">
        <f t="shared" si="31"/>
        <v>0.33777190754305331</v>
      </c>
      <c r="K187">
        <f t="shared" si="32"/>
        <v>5.8653257902799849E-3</v>
      </c>
      <c r="L187">
        <f t="shared" si="27"/>
        <v>5.9159585239002962E-3</v>
      </c>
    </row>
    <row r="188" spans="1:12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v>1</v>
      </c>
      <c r="F188">
        <v>0</v>
      </c>
      <c r="G188">
        <f t="shared" si="28"/>
        <v>0.11872750862034029</v>
      </c>
      <c r="H188">
        <f t="shared" si="29"/>
        <v>7.7799125421192095</v>
      </c>
      <c r="I188">
        <f t="shared" si="30"/>
        <v>7.7314110216947034</v>
      </c>
      <c r="J188">
        <f t="shared" si="31"/>
        <v>0.32825529071894638</v>
      </c>
      <c r="K188">
        <f t="shared" si="32"/>
        <v>1.6313292614386965E-2</v>
      </c>
      <c r="L188">
        <f t="shared" si="27"/>
        <v>1.6712100182184785E-2</v>
      </c>
    </row>
    <row r="189" spans="1:12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v>1</v>
      </c>
      <c r="F189">
        <v>0</v>
      </c>
      <c r="G189">
        <f t="shared" si="28"/>
        <v>0.11092989616996</v>
      </c>
      <c r="H189">
        <f t="shared" si="29"/>
        <v>7.7729798586892827</v>
      </c>
      <c r="I189">
        <f t="shared" si="30"/>
        <v>7.7314110216947034</v>
      </c>
      <c r="J189">
        <f t="shared" si="31"/>
        <v>0.31950023852471454</v>
      </c>
      <c r="K189">
        <f t="shared" si="32"/>
        <v>1.3561161475285466E-2</v>
      </c>
      <c r="L189">
        <f t="shared" si="27"/>
        <v>1.3844975045786358E-2</v>
      </c>
    </row>
    <row r="190" spans="1:12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v>1</v>
      </c>
      <c r="F190">
        <v>0</v>
      </c>
      <c r="G190">
        <f t="shared" si="28"/>
        <v>0.10021419063906249</v>
      </c>
      <c r="H190">
        <f t="shared" si="29"/>
        <v>7.7478321888897543</v>
      </c>
      <c r="I190">
        <f t="shared" si="30"/>
        <v>7.7314110216947034</v>
      </c>
      <c r="J190">
        <f t="shared" si="31"/>
        <v>0.31141031180178025</v>
      </c>
      <c r="K190">
        <f t="shared" si="32"/>
        <v>5.155938198219745E-3</v>
      </c>
      <c r="L190">
        <f t="shared" si="27"/>
        <v>5.1983873195602928E-3</v>
      </c>
    </row>
    <row r="191" spans="1:12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v>1</v>
      </c>
      <c r="F191">
        <v>0</v>
      </c>
      <c r="G191">
        <f t="shared" si="28"/>
        <v>0.10383492261420443</v>
      </c>
      <c r="H191">
        <f t="shared" si="29"/>
        <v>7.7899735478497583</v>
      </c>
      <c r="I191">
        <f t="shared" si="30"/>
        <v>7.7314110216947034</v>
      </c>
      <c r="J191">
        <f t="shared" si="31"/>
        <v>0.30390534600428282</v>
      </c>
      <c r="K191">
        <f t="shared" si="32"/>
        <v>1.8328920662383841E-2</v>
      </c>
      <c r="L191">
        <f t="shared" si="27"/>
        <v>1.8870852669721588E-2</v>
      </c>
    </row>
    <row r="192" spans="1:12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v>1</v>
      </c>
      <c r="F192">
        <v>0</v>
      </c>
      <c r="G192">
        <f t="shared" si="28"/>
        <v>8.914143740773442E-2</v>
      </c>
      <c r="H192">
        <f t="shared" si="29"/>
        <v>7.7369445242439152</v>
      </c>
      <c r="I192">
        <f t="shared" si="30"/>
        <v>7.7314110216947034</v>
      </c>
      <c r="J192">
        <f t="shared" si="31"/>
        <v>0.29691808220830262</v>
      </c>
      <c r="K192">
        <f t="shared" si="32"/>
        <v>1.6475511250306774E-3</v>
      </c>
      <c r="L192">
        <f t="shared" si="27"/>
        <v>1.6521136931570385E-3</v>
      </c>
    </row>
    <row r="193" spans="1:12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v>1</v>
      </c>
      <c r="F193">
        <v>0</v>
      </c>
      <c r="G193">
        <f t="shared" si="28"/>
        <v>8.8565611200062469E-2</v>
      </c>
      <c r="H193">
        <f t="shared" si="29"/>
        <v>7.7559300826073398</v>
      </c>
      <c r="I193">
        <f t="shared" si="30"/>
        <v>7.7314110216947034</v>
      </c>
      <c r="J193">
        <f t="shared" si="31"/>
        <v>0.29039161309077544</v>
      </c>
      <c r="K193">
        <f t="shared" si="32"/>
        <v>7.2081369092245051E-3</v>
      </c>
      <c r="L193">
        <f t="shared" si="27"/>
        <v>7.2968663978353774E-3</v>
      </c>
    </row>
    <row r="194" spans="1:12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v>1</v>
      </c>
      <c r="F194">
        <v>0</v>
      </c>
      <c r="G194">
        <f t="shared" ref="G194:G200" si="33">D194^2</f>
        <v>9.1215244813246915E-2</v>
      </c>
      <c r="H194">
        <f t="shared" ref="H194:H200" si="34">LN(D194)-LN(A194)-LN(C194)-0.5*LN(B194)</f>
        <v>7.7919490869784491</v>
      </c>
      <c r="I194">
        <f t="shared" ref="I194:I200" si="35">E194*$O$2+F194*$O$3</f>
        <v>7.7314110216947034</v>
      </c>
      <c r="J194">
        <f t="shared" ref="J194:J200" si="36">EXP(E194*$O$2+F194*$O$3)*A194*C194*SQRT(B194)</f>
        <v>0.28427742068925382</v>
      </c>
      <c r="K194">
        <f t="shared" ref="K194:K200" si="37">D194-J194</f>
        <v>1.7741195977412805E-2</v>
      </c>
      <c r="L194">
        <f t="shared" si="27"/>
        <v>1.8283622732673237E-2</v>
      </c>
    </row>
    <row r="195" spans="1:12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v>1</v>
      </c>
      <c r="F195">
        <v>0</v>
      </c>
      <c r="G195">
        <f t="shared" si="33"/>
        <v>9.1255065279217756E-2</v>
      </c>
      <c r="H195">
        <f t="shared" si="34"/>
        <v>7.8125783140787224</v>
      </c>
      <c r="I195">
        <f t="shared" si="35"/>
        <v>7.7314110216947034</v>
      </c>
      <c r="J195">
        <f t="shared" si="36"/>
        <v>0.27853385043327428</v>
      </c>
      <c r="K195">
        <f t="shared" si="37"/>
        <v>2.3550682900059017E-2</v>
      </c>
      <c r="L195">
        <f t="shared" ref="L195:L200" si="38">SQRT(G195)*(H195-I195)</f>
        <v>2.4519383641756591E-2</v>
      </c>
    </row>
    <row r="196" spans="1:12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v>1</v>
      </c>
      <c r="F196">
        <v>0</v>
      </c>
      <c r="G196">
        <f t="shared" si="33"/>
        <v>8.3422653368040015E-2</v>
      </c>
      <c r="H196">
        <f t="shared" si="34"/>
        <v>7.7873193680396575</v>
      </c>
      <c r="I196">
        <f t="shared" si="35"/>
        <v>7.7314110216947034</v>
      </c>
      <c r="J196">
        <f t="shared" si="36"/>
        <v>0.2731249112606538</v>
      </c>
      <c r="K196">
        <f t="shared" si="37"/>
        <v>1.5704888739346223E-2</v>
      </c>
      <c r="L196">
        <f t="shared" si="38"/>
        <v>1.6147996493143829E-2</v>
      </c>
    </row>
    <row r="197" spans="1:12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v>1</v>
      </c>
      <c r="F197">
        <v>0</v>
      </c>
      <c r="G197">
        <f t="shared" si="33"/>
        <v>7.2666475315839973E-2</v>
      </c>
      <c r="H197">
        <f t="shared" si="34"/>
        <v>7.7371696546558058</v>
      </c>
      <c r="I197">
        <f t="shared" si="35"/>
        <v>7.7314110216947034</v>
      </c>
      <c r="J197">
        <f t="shared" si="36"/>
        <v>0.26801932254345645</v>
      </c>
      <c r="K197">
        <f t="shared" si="37"/>
        <v>1.5478774565435005E-3</v>
      </c>
      <c r="L197">
        <f t="shared" si="38"/>
        <v>1.5523385631520691E-3</v>
      </c>
    </row>
    <row r="198" spans="1:12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v>1</v>
      </c>
      <c r="F198">
        <v>0</v>
      </c>
      <c r="G198">
        <f t="shared" si="33"/>
        <v>7.0498657750694471E-2</v>
      </c>
      <c r="H198">
        <f t="shared" si="34"/>
        <v>7.7402102416364844</v>
      </c>
      <c r="I198">
        <f t="shared" si="35"/>
        <v>7.7314110216947034</v>
      </c>
      <c r="J198">
        <f t="shared" si="36"/>
        <v>0.26318974998560857</v>
      </c>
      <c r="K198">
        <f t="shared" si="37"/>
        <v>2.3260833477248277E-3</v>
      </c>
      <c r="L198">
        <f t="shared" si="38"/>
        <v>2.3363322155252704E-3</v>
      </c>
    </row>
    <row r="199" spans="1:12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v>1</v>
      </c>
      <c r="F199">
        <v>0</v>
      </c>
      <c r="G199">
        <f t="shared" si="33"/>
        <v>6.4504511244846907E-2</v>
      </c>
      <c r="H199">
        <f t="shared" si="34"/>
        <v>7.7133266477904936</v>
      </c>
      <c r="I199">
        <f t="shared" si="35"/>
        <v>7.7314110216947034</v>
      </c>
      <c r="J199">
        <f t="shared" si="36"/>
        <v>0.2586121877498162</v>
      </c>
      <c r="K199">
        <f t="shared" si="37"/>
        <v>-4.6348044164829516E-3</v>
      </c>
      <c r="L199">
        <f t="shared" si="38"/>
        <v>-4.5930219634128218E-3</v>
      </c>
    </row>
    <row r="200" spans="1:12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v>1</v>
      </c>
      <c r="F200">
        <v>0</v>
      </c>
      <c r="G200">
        <f t="shared" si="33"/>
        <v>6.0637954380062496E-2</v>
      </c>
      <c r="H200">
        <f t="shared" si="34"/>
        <v>7.69937034552364</v>
      </c>
      <c r="I200">
        <f t="shared" si="35"/>
        <v>7.7314110216947034</v>
      </c>
      <c r="J200">
        <f t="shared" si="36"/>
        <v>0.25426545485179064</v>
      </c>
      <c r="K200">
        <f t="shared" si="37"/>
        <v>-8.0177048517906524E-3</v>
      </c>
      <c r="L200">
        <f t="shared" si="38"/>
        <v>-7.8899444156029855E-3</v>
      </c>
    </row>
  </sheetData>
  <pageMargins left="0.70866141732283472" right="0.70866141732283472" top="0.74803149606299213" bottom="0.74803149606299213" header="0.31496062992125984" footer="0.31496062992125984"/>
  <pageSetup scale="51" fitToHeight="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00"/>
  <sheetViews>
    <sheetView topLeftCell="I10" workbookViewId="0">
      <selection activeCell="P27" sqref="P27"/>
    </sheetView>
  </sheetViews>
  <sheetFormatPr baseColWidth="10" defaultRowHeight="14.5" x14ac:dyDescent="0.35"/>
  <sheetData>
    <row r="1" spans="1:23" x14ac:dyDescent="0.35">
      <c r="A1" s="5" t="s">
        <v>169</v>
      </c>
      <c r="B1" s="5" t="s">
        <v>2</v>
      </c>
      <c r="C1" s="5" t="s">
        <v>3</v>
      </c>
      <c r="D1" s="6" t="s">
        <v>176</v>
      </c>
      <c r="E1" s="6" t="s">
        <v>179</v>
      </c>
      <c r="F1" s="5" t="s">
        <v>8</v>
      </c>
      <c r="G1" s="6" t="s">
        <v>136</v>
      </c>
      <c r="H1" s="5" t="s">
        <v>177</v>
      </c>
      <c r="I1" s="5" t="s">
        <v>4</v>
      </c>
      <c r="J1" s="5" t="s">
        <v>5</v>
      </c>
      <c r="K1" s="5" t="s">
        <v>178</v>
      </c>
      <c r="L1" s="5" t="s">
        <v>9</v>
      </c>
      <c r="M1" s="5" t="s">
        <v>7</v>
      </c>
      <c r="N1" s="5" t="s">
        <v>8</v>
      </c>
      <c r="O1" s="5" t="s">
        <v>10</v>
      </c>
      <c r="R1" s="5" t="s">
        <v>142</v>
      </c>
      <c r="T1" s="5" t="s">
        <v>143</v>
      </c>
      <c r="W1" s="5" t="s">
        <v>141</v>
      </c>
    </row>
    <row r="2" spans="1:23" x14ac:dyDescent="0.35">
      <c r="A2">
        <f>'Table S5'!A6</f>
        <v>0.2</v>
      </c>
      <c r="B2">
        <f>'Table S5'!B6</f>
        <v>2E-3</v>
      </c>
      <c r="C2">
        <f>'Table S5'!C6</f>
        <v>1E-3</v>
      </c>
      <c r="D2">
        <f>'Table S5'!J6</f>
        <v>3.4714299999999997E-2</v>
      </c>
      <c r="E2">
        <f t="shared" ref="E2:E33" si="0">EXP($R$2+$R$3*LN(A2)+$R$4*LN(B2)+$R$5*LN(C2))</f>
        <v>3.2334964939264764E-2</v>
      </c>
      <c r="F2">
        <f>D2-E2</f>
        <v>2.3793350607352326E-3</v>
      </c>
      <c r="G2">
        <v>1</v>
      </c>
      <c r="H2">
        <f t="shared" ref="H2:H33" si="1">LN(A2)</f>
        <v>-1.6094379124341003</v>
      </c>
      <c r="I2">
        <f t="shared" ref="I2:I33" si="2">LN(B2)</f>
        <v>-6.2146080984221914</v>
      </c>
      <c r="J2">
        <f t="shared" ref="J2:J33" si="3">LN(C2)</f>
        <v>-6.9077552789821368</v>
      </c>
      <c r="K2">
        <f t="shared" ref="K2:K33" si="4">LN(D2)</f>
        <v>-3.3606035731743531</v>
      </c>
      <c r="L2">
        <f>D2^2</f>
        <v>1.2050826244899998E-3</v>
      </c>
      <c r="M2">
        <f t="shared" ref="M2:M33" si="5">MMULT(G2:J2,$R$2:$R$5)</f>
        <v>-3.4316061283809134</v>
      </c>
      <c r="N2">
        <f>K2-M2</f>
        <v>7.1002555206560292E-2</v>
      </c>
      <c r="O2">
        <f>SQRT(L2)*N2</f>
        <v>2.4648040022070957E-3</v>
      </c>
      <c r="Q2" s="5" t="s">
        <v>21</v>
      </c>
      <c r="R2" s="3">
        <f t="array" ref="R2:R5">MMULT(Q20:T23,V14:V17)</f>
        <v>1.5241584382883104</v>
      </c>
      <c r="S2" s="8" t="s">
        <v>139</v>
      </c>
      <c r="T2" s="3">
        <f>SQRT(Q20)*$W$4</f>
        <v>0.32748260087230785</v>
      </c>
      <c r="V2" s="5" t="s">
        <v>137</v>
      </c>
      <c r="W2">
        <f>COUNT(A2:A200)</f>
        <v>199</v>
      </c>
    </row>
    <row r="3" spans="1:23" x14ac:dyDescent="0.35">
      <c r="A3">
        <f>'Table S5'!A7</f>
        <v>0.22</v>
      </c>
      <c r="B3">
        <f>'Table S5'!B7</f>
        <v>2.2000000000000001E-3</v>
      </c>
      <c r="C3">
        <f>'Table S5'!C7</f>
        <v>1.1000000000000001E-3</v>
      </c>
      <c r="D3">
        <f>'Table S5'!J7</f>
        <v>3.9737683333333329E-2</v>
      </c>
      <c r="E3">
        <f t="shared" si="0"/>
        <v>3.9370812608847922E-2</v>
      </c>
      <c r="F3">
        <f t="shared" ref="F3:F66" si="6">D3-E3</f>
        <v>3.6687072448540747E-4</v>
      </c>
      <c r="G3">
        <v>1</v>
      </c>
      <c r="H3">
        <f t="shared" si="1"/>
        <v>-1.5141277326297755</v>
      </c>
      <c r="I3">
        <f t="shared" si="2"/>
        <v>-6.1192979186178666</v>
      </c>
      <c r="J3">
        <f t="shared" si="3"/>
        <v>-6.812445099177812</v>
      </c>
      <c r="K3">
        <f t="shared" si="4"/>
        <v>-3.2254553391457086</v>
      </c>
      <c r="L3">
        <f t="shared" ref="L3:L66" si="7">D3^2</f>
        <v>1.5790834767002773E-3</v>
      </c>
      <c r="M3">
        <f t="shared" si="5"/>
        <v>-3.2347305339334813</v>
      </c>
      <c r="N3">
        <f t="shared" ref="N3:N66" si="8">K3-M3</f>
        <v>9.2751947877727225E-3</v>
      </c>
      <c r="O3">
        <f t="shared" ref="O3:O66" si="9">SQRT(L3)*N3</f>
        <v>3.6857475333149629E-4</v>
      </c>
      <c r="Q3" s="5" t="s">
        <v>15</v>
      </c>
      <c r="R3" s="3">
        <v>1.736614334465493</v>
      </c>
      <c r="S3" s="8" t="s">
        <v>139</v>
      </c>
      <c r="T3" s="3">
        <f>SQRT(R21)*$W$4</f>
        <v>9.6389093494242989E-2</v>
      </c>
      <c r="V3" s="5" t="s">
        <v>11</v>
      </c>
      <c r="W3" s="3">
        <f>SUMSQ(O2:O200)</f>
        <v>0.3116958665180033</v>
      </c>
    </row>
    <row r="4" spans="1:23" x14ac:dyDescent="0.35">
      <c r="A4">
        <f>'Table S5'!A8</f>
        <v>0.24</v>
      </c>
      <c r="B4">
        <f>'Table S5'!B8</f>
        <v>2.3999999999999998E-3</v>
      </c>
      <c r="C4">
        <f>'Table S5'!C8</f>
        <v>1.1999999999999999E-3</v>
      </c>
      <c r="D4">
        <f>'Table S5'!J8</f>
        <v>4.2899600000000003E-2</v>
      </c>
      <c r="E4">
        <f t="shared" si="0"/>
        <v>4.7122852810290772E-2</v>
      </c>
      <c r="F4">
        <f t="shared" si="6"/>
        <v>-4.2232528102907688E-3</v>
      </c>
      <c r="G4">
        <v>1</v>
      </c>
      <c r="H4">
        <f t="shared" si="1"/>
        <v>-1.4271163556401458</v>
      </c>
      <c r="I4">
        <f t="shared" si="2"/>
        <v>-6.0322865416282374</v>
      </c>
      <c r="J4">
        <f t="shared" si="3"/>
        <v>-6.7254337221881828</v>
      </c>
      <c r="K4">
        <f t="shared" si="4"/>
        <v>-3.1488927771009587</v>
      </c>
      <c r="L4">
        <f t="shared" si="7"/>
        <v>1.8403756801600002E-3</v>
      </c>
      <c r="M4">
        <f t="shared" si="5"/>
        <v>-3.0549971979593771</v>
      </c>
      <c r="N4">
        <f t="shared" si="8"/>
        <v>-9.3895579141581642E-2</v>
      </c>
      <c r="O4">
        <f t="shared" si="9"/>
        <v>-4.028082786942196E-3</v>
      </c>
      <c r="Q4" s="5" t="s">
        <v>16</v>
      </c>
      <c r="R4" s="3">
        <v>0.16153869837704304</v>
      </c>
      <c r="S4" s="8" t="s">
        <v>139</v>
      </c>
      <c r="T4" s="3">
        <f>SQRT(S22)*$W$4</f>
        <v>6.5941716138703685E-2</v>
      </c>
      <c r="V4" s="5" t="s">
        <v>12</v>
      </c>
      <c r="W4" s="3">
        <f>SQRT(W3/(SUM(G2:G200)-4))</f>
        <v>3.9980499510610994E-2</v>
      </c>
    </row>
    <row r="5" spans="1:23" x14ac:dyDescent="0.35">
      <c r="A5">
        <f>'Table S5'!A9</f>
        <v>0.26</v>
      </c>
      <c r="B5">
        <f>'Table S5'!B9</f>
        <v>2.5999999999999999E-3</v>
      </c>
      <c r="C5">
        <f>'Table S5'!C9</f>
        <v>1.2999999999999999E-3</v>
      </c>
      <c r="D5">
        <f>'Table S5'!J9</f>
        <v>5.0412006666666662E-2</v>
      </c>
      <c r="E5">
        <f t="shared" si="0"/>
        <v>5.5595191992891244E-2</v>
      </c>
      <c r="F5">
        <f t="shared" si="6"/>
        <v>-5.1831853262245819E-3</v>
      </c>
      <c r="G5">
        <v>1</v>
      </c>
      <c r="H5">
        <f t="shared" si="1"/>
        <v>-1.3470736479666092</v>
      </c>
      <c r="I5">
        <f t="shared" si="2"/>
        <v>-5.952243833954701</v>
      </c>
      <c r="J5">
        <f t="shared" si="3"/>
        <v>-6.6453910145146464</v>
      </c>
      <c r="K5">
        <f t="shared" si="4"/>
        <v>-2.9875259047632547</v>
      </c>
      <c r="L5">
        <f t="shared" si="7"/>
        <v>2.5413704161600438E-3</v>
      </c>
      <c r="M5">
        <f t="shared" si="5"/>
        <v>-2.8896585564127735</v>
      </c>
      <c r="N5">
        <f t="shared" si="8"/>
        <v>-9.7867348350481276E-2</v>
      </c>
      <c r="O5">
        <f t="shared" si="9"/>
        <v>-4.9336894174934502E-3</v>
      </c>
      <c r="Q5" s="5" t="s">
        <v>138</v>
      </c>
      <c r="R5" s="3">
        <v>0.16747725818854775</v>
      </c>
      <c r="S5" s="8" t="s">
        <v>139</v>
      </c>
      <c r="T5" s="3">
        <f>SQRT(T23)*$W$4</f>
        <v>2.4082978921503746E-2</v>
      </c>
      <c r="V5" s="5" t="s">
        <v>38</v>
      </c>
      <c r="W5" s="3">
        <f>SQRT(SUMSQ(F2:F200)/195)</f>
        <v>4.1293502892111991E-2</v>
      </c>
    </row>
    <row r="6" spans="1:23" x14ac:dyDescent="0.35">
      <c r="A6">
        <f>'Table S5'!A10</f>
        <v>0.28000000000000003</v>
      </c>
      <c r="B6">
        <f>'Table S5'!B10</f>
        <v>2.8000000000000004E-3</v>
      </c>
      <c r="C6">
        <f>'Table S5'!C10</f>
        <v>1.4000000000000002E-3</v>
      </c>
      <c r="D6">
        <f>'Table S5'!J10</f>
        <v>5.9398033333333336E-2</v>
      </c>
      <c r="E6">
        <f t="shared" si="0"/>
        <v>6.4791627817050113E-2</v>
      </c>
      <c r="F6">
        <f t="shared" si="6"/>
        <v>-5.3935944837167765E-3</v>
      </c>
      <c r="G6">
        <v>1</v>
      </c>
      <c r="H6">
        <f t="shared" si="1"/>
        <v>-1.2729656758128873</v>
      </c>
      <c r="I6">
        <f t="shared" si="2"/>
        <v>-5.8781358618009785</v>
      </c>
      <c r="J6">
        <f t="shared" si="3"/>
        <v>-6.5712830423609239</v>
      </c>
      <c r="K6">
        <f t="shared" si="4"/>
        <v>-2.8234941620280907</v>
      </c>
      <c r="L6">
        <f t="shared" si="7"/>
        <v>3.5281263638677783E-3</v>
      </c>
      <c r="M6">
        <f t="shared" si="5"/>
        <v>-2.7365788843251577</v>
      </c>
      <c r="N6">
        <f t="shared" si="8"/>
        <v>-8.6915277702932947E-2</v>
      </c>
      <c r="O6">
        <f t="shared" si="9"/>
        <v>-5.1625965621747349E-3</v>
      </c>
    </row>
    <row r="7" spans="1:23" x14ac:dyDescent="0.35">
      <c r="A7">
        <f>'Table S5'!A11</f>
        <v>0.3</v>
      </c>
      <c r="B7">
        <f>'Table S5'!B11</f>
        <v>3.0000000000000001E-3</v>
      </c>
      <c r="C7">
        <f>'Table S5'!C11</f>
        <v>1.5E-3</v>
      </c>
      <c r="D7">
        <f>'Table S5'!J11</f>
        <v>6.5457650000000006E-2</v>
      </c>
      <c r="E7">
        <f t="shared" si="0"/>
        <v>7.4715693707510147E-2</v>
      </c>
      <c r="F7">
        <f t="shared" si="6"/>
        <v>-9.2580437075101413E-3</v>
      </c>
      <c r="G7">
        <v>1</v>
      </c>
      <c r="H7">
        <f t="shared" si="1"/>
        <v>-1.2039728043259361</v>
      </c>
      <c r="I7">
        <f t="shared" si="2"/>
        <v>-5.8091429903140277</v>
      </c>
      <c r="J7">
        <f t="shared" si="3"/>
        <v>-6.5022901708739722</v>
      </c>
      <c r="K7">
        <f t="shared" si="4"/>
        <v>-2.7263519103396443</v>
      </c>
      <c r="L7">
        <f t="shared" si="7"/>
        <v>4.2847039435225005E-3</v>
      </c>
      <c r="M7">
        <f t="shared" si="5"/>
        <v>-2.5940651191164963</v>
      </c>
      <c r="N7">
        <f t="shared" si="8"/>
        <v>-0.13228679122314801</v>
      </c>
      <c r="O7">
        <f t="shared" si="9"/>
        <v>-8.6591824795078948E-3</v>
      </c>
      <c r="Q7" s="5" t="s">
        <v>20</v>
      </c>
      <c r="R7" s="3">
        <f>EXP(R2)</f>
        <v>4.5912780991630147</v>
      </c>
      <c r="S7" s="8" t="s">
        <v>140</v>
      </c>
      <c r="T7" s="1">
        <f>EXP(T2)</f>
        <v>1.3874709103044192</v>
      </c>
    </row>
    <row r="8" spans="1:23" x14ac:dyDescent="0.35">
      <c r="A8">
        <f>'Table S5'!A12</f>
        <v>0.32</v>
      </c>
      <c r="B8">
        <f>'Table S5'!B12</f>
        <v>3.2000000000000002E-3</v>
      </c>
      <c r="C8">
        <f>'Table S5'!C12</f>
        <v>1.6000000000000001E-3</v>
      </c>
      <c r="D8">
        <f>'Table S5'!J12</f>
        <v>7.5533759999999991E-2</v>
      </c>
      <c r="E8">
        <f t="shared" si="0"/>
        <v>8.5370694320750742E-2</v>
      </c>
      <c r="F8">
        <f t="shared" si="6"/>
        <v>-9.8369343207507509E-3</v>
      </c>
      <c r="G8">
        <v>1</v>
      </c>
      <c r="H8">
        <f t="shared" si="1"/>
        <v>-1.1394342831883648</v>
      </c>
      <c r="I8">
        <f t="shared" si="2"/>
        <v>-5.7446044691764557</v>
      </c>
      <c r="J8">
        <f t="shared" si="3"/>
        <v>-6.4377516497364011</v>
      </c>
      <c r="K8">
        <f t="shared" si="4"/>
        <v>-2.5831755703520831</v>
      </c>
      <c r="L8">
        <f t="shared" si="7"/>
        <v>5.7053488997375985E-3</v>
      </c>
      <c r="M8">
        <f t="shared" si="5"/>
        <v>-2.460752394916379</v>
      </c>
      <c r="N8">
        <f t="shared" si="8"/>
        <v>-0.12242317543570413</v>
      </c>
      <c r="O8">
        <f t="shared" si="9"/>
        <v>-9.2470827517983703E-3</v>
      </c>
    </row>
    <row r="9" spans="1:23" x14ac:dyDescent="0.35">
      <c r="A9">
        <f>'Table S5'!A13</f>
        <v>0.34</v>
      </c>
      <c r="B9">
        <f>'Table S5'!B13</f>
        <v>3.4000000000000002E-3</v>
      </c>
      <c r="C9">
        <f>'Table S5'!C13</f>
        <v>1.7000000000000001E-3</v>
      </c>
      <c r="D9">
        <f>'Table S5'!J13</f>
        <v>8.8143016666666671E-2</v>
      </c>
      <c r="E9">
        <f t="shared" si="0"/>
        <v>9.6759734251953222E-2</v>
      </c>
      <c r="F9">
        <f t="shared" si="6"/>
        <v>-8.6167175852865513E-3</v>
      </c>
      <c r="G9">
        <v>1</v>
      </c>
      <c r="H9">
        <f t="shared" si="1"/>
        <v>-1.0788096613719298</v>
      </c>
      <c r="I9">
        <f t="shared" si="2"/>
        <v>-5.6839798473600212</v>
      </c>
      <c r="J9">
        <f t="shared" si="3"/>
        <v>-6.3771270279199666</v>
      </c>
      <c r="K9">
        <f t="shared" si="4"/>
        <v>-2.4287945943011775</v>
      </c>
      <c r="L9">
        <f t="shared" si="7"/>
        <v>7.7691913871002789E-3</v>
      </c>
      <c r="M9">
        <f t="shared" si="5"/>
        <v>-2.3355243397100471</v>
      </c>
      <c r="N9">
        <f t="shared" si="8"/>
        <v>-9.3270254591130364E-2</v>
      </c>
      <c r="O9">
        <f t="shared" si="9"/>
        <v>-8.2211216049302479E-3</v>
      </c>
    </row>
    <row r="10" spans="1:23" x14ac:dyDescent="0.35">
      <c r="A10">
        <f>'Table S5'!A14</f>
        <v>0.36</v>
      </c>
      <c r="B10">
        <f>'Table S5'!B14</f>
        <v>3.5999999999999999E-3</v>
      </c>
      <c r="C10">
        <f>'Table S5'!C14</f>
        <v>1.8E-3</v>
      </c>
      <c r="D10">
        <f>'Table S5'!J14</f>
        <v>0.10361297999999999</v>
      </c>
      <c r="E10">
        <f t="shared" si="0"/>
        <v>0.10888574160544079</v>
      </c>
      <c r="F10">
        <f t="shared" si="6"/>
        <v>-5.2727616054407955E-3</v>
      </c>
      <c r="G10">
        <v>1</v>
      </c>
      <c r="H10">
        <f t="shared" si="1"/>
        <v>-1.0216512475319814</v>
      </c>
      <c r="I10">
        <f t="shared" si="2"/>
        <v>-5.6268214335200728</v>
      </c>
      <c r="J10">
        <f t="shared" si="3"/>
        <v>-6.3199686140800182</v>
      </c>
      <c r="K10">
        <f t="shared" si="4"/>
        <v>-2.267092667429548</v>
      </c>
      <c r="L10">
        <f t="shared" si="7"/>
        <v>1.0735649624480398E-2</v>
      </c>
      <c r="M10">
        <f t="shared" si="5"/>
        <v>-2.2174561886949595</v>
      </c>
      <c r="N10">
        <f t="shared" si="8"/>
        <v>-4.963647873458843E-2</v>
      </c>
      <c r="O10">
        <f t="shared" si="9"/>
        <v>-5.1429834783973359E-3</v>
      </c>
    </row>
    <row r="11" spans="1:23" x14ac:dyDescent="0.35">
      <c r="A11">
        <f>'Table S5'!A15</f>
        <v>0.38</v>
      </c>
      <c r="B11">
        <f>'Table S5'!B15</f>
        <v>3.8E-3</v>
      </c>
      <c r="C11">
        <f>'Table S5'!C15</f>
        <v>1.9E-3</v>
      </c>
      <c r="D11">
        <f>'Table S5'!J15</f>
        <v>0.11287000666666668</v>
      </c>
      <c r="E11">
        <f t="shared" si="0"/>
        <v>0.12175148759103815</v>
      </c>
      <c r="F11">
        <f t="shared" si="6"/>
        <v>-8.8814809243714793E-3</v>
      </c>
      <c r="G11">
        <v>1</v>
      </c>
      <c r="H11">
        <f t="shared" si="1"/>
        <v>-0.96758402626170559</v>
      </c>
      <c r="I11">
        <f t="shared" si="2"/>
        <v>-5.5727542122497971</v>
      </c>
      <c r="J11">
        <f t="shared" si="3"/>
        <v>-6.2659013928097425</v>
      </c>
      <c r="K11">
        <f t="shared" si="4"/>
        <v>-2.1815185059496027</v>
      </c>
      <c r="L11">
        <f t="shared" si="7"/>
        <v>1.273963840493338E-2</v>
      </c>
      <c r="M11">
        <f t="shared" si="5"/>
        <v>-2.1057732986871978</v>
      </c>
      <c r="N11">
        <f t="shared" si="8"/>
        <v>-7.5745207262404968E-2</v>
      </c>
      <c r="O11">
        <f t="shared" si="9"/>
        <v>-8.5493620486756985E-3</v>
      </c>
    </row>
    <row r="12" spans="1:23" x14ac:dyDescent="0.35">
      <c r="A12">
        <f>'Table S5'!A16</f>
        <v>0.4</v>
      </c>
      <c r="B12">
        <f>'Table S5'!B16</f>
        <v>4.0000000000000001E-3</v>
      </c>
      <c r="C12">
        <f>'Table S5'!C16</f>
        <v>2E-3</v>
      </c>
      <c r="D12">
        <f>'Table S5'!J16</f>
        <v>0.12670040000000002</v>
      </c>
      <c r="E12">
        <f t="shared" si="0"/>
        <v>0.13535960299656841</v>
      </c>
      <c r="F12">
        <f t="shared" si="6"/>
        <v>-8.6592029965683881E-3</v>
      </c>
      <c r="G12">
        <v>1</v>
      </c>
      <c r="H12">
        <f t="shared" si="1"/>
        <v>-0.916290731874155</v>
      </c>
      <c r="I12">
        <f t="shared" si="2"/>
        <v>-5.521460917862246</v>
      </c>
      <c r="J12">
        <f t="shared" si="3"/>
        <v>-6.2146080984221914</v>
      </c>
      <c r="K12">
        <f t="shared" si="4"/>
        <v>-2.0659300345960965</v>
      </c>
      <c r="L12">
        <f t="shared" si="7"/>
        <v>1.6052991360160005E-2</v>
      </c>
      <c r="M12">
        <f t="shared" si="5"/>
        <v>-1.9998203160734984</v>
      </c>
      <c r="N12">
        <f t="shared" si="8"/>
        <v>-6.610971852259806E-2</v>
      </c>
      <c r="O12">
        <f t="shared" si="9"/>
        <v>-8.3761277807005846E-3</v>
      </c>
    </row>
    <row r="13" spans="1:23" ht="16.5" x14ac:dyDescent="0.35">
      <c r="A13">
        <f>'Table S5'!A17</f>
        <v>0.42</v>
      </c>
      <c r="B13">
        <f>'Table S5'!B17</f>
        <v>4.1999999999999997E-3</v>
      </c>
      <c r="C13">
        <f>'Table S5'!C17</f>
        <v>2.0999999999999999E-3</v>
      </c>
      <c r="D13">
        <f>'Table S5'!J17</f>
        <v>0.15218091</v>
      </c>
      <c r="E13">
        <f t="shared" si="0"/>
        <v>0.14971259217019534</v>
      </c>
      <c r="F13">
        <f t="shared" si="6"/>
        <v>2.4683178298046671E-3</v>
      </c>
      <c r="G13">
        <v>1</v>
      </c>
      <c r="H13">
        <f t="shared" si="1"/>
        <v>-0.86750056770472306</v>
      </c>
      <c r="I13">
        <f t="shared" si="2"/>
        <v>-5.4726707536928147</v>
      </c>
      <c r="J13">
        <f t="shared" si="3"/>
        <v>-6.1658179342527601</v>
      </c>
      <c r="K13">
        <f t="shared" si="4"/>
        <v>-1.8826852684908295</v>
      </c>
      <c r="L13">
        <f t="shared" si="7"/>
        <v>2.3159029368428102E-2</v>
      </c>
      <c r="M13">
        <f t="shared" si="5"/>
        <v>-1.8990378750607406</v>
      </c>
      <c r="N13">
        <f t="shared" si="8"/>
        <v>1.635260656991111E-2</v>
      </c>
      <c r="O13">
        <f t="shared" si="9"/>
        <v>2.4885545486810516E-3</v>
      </c>
      <c r="Q13" s="5" t="s">
        <v>98</v>
      </c>
      <c r="V13" s="5" t="s">
        <v>99</v>
      </c>
    </row>
    <row r="14" spans="1:23" x14ac:dyDescent="0.35">
      <c r="A14">
        <f>'Table S5'!A18</f>
        <v>0.44</v>
      </c>
      <c r="B14">
        <f>'Table S5'!B18</f>
        <v>4.4000000000000003E-3</v>
      </c>
      <c r="C14">
        <f>'Table S5'!C18</f>
        <v>2.2000000000000001E-3</v>
      </c>
      <c r="D14">
        <f>'Table S5'!J18</f>
        <v>0.16966084666666667</v>
      </c>
      <c r="E14">
        <f t="shared" si="0"/>
        <v>0.16481284499290141</v>
      </c>
      <c r="F14">
        <f t="shared" si="6"/>
        <v>4.8480016737652565E-3</v>
      </c>
      <c r="G14">
        <v>1</v>
      </c>
      <c r="H14">
        <f t="shared" si="1"/>
        <v>-0.82098055206983023</v>
      </c>
      <c r="I14">
        <f t="shared" si="2"/>
        <v>-5.4261507380579213</v>
      </c>
      <c r="J14">
        <f t="shared" si="3"/>
        <v>-6.1192979186178666</v>
      </c>
      <c r="K14">
        <f t="shared" si="4"/>
        <v>-1.7739538542420976</v>
      </c>
      <c r="L14">
        <f t="shared" si="7"/>
        <v>2.8784802891650179E-2</v>
      </c>
      <c r="M14">
        <f t="shared" si="5"/>
        <v>-1.8029447216260661</v>
      </c>
      <c r="N14">
        <f t="shared" si="8"/>
        <v>2.8990867383968499E-2</v>
      </c>
      <c r="O14">
        <f t="shared" si="9"/>
        <v>4.9186151059651476E-3</v>
      </c>
      <c r="Q14">
        <f>SUMPRODUCT($G$2:$G$200,$L$2:$L$200,G$2:G$200)</f>
        <v>10.097309912039131</v>
      </c>
      <c r="R14">
        <f>SUMPRODUCT($G$2:$G$200,$L$2:$L$200,H$2:H$200)</f>
        <v>-4.4273612911859583</v>
      </c>
      <c r="S14">
        <f>SUMPRODUCT($G$2:$G$200,$L$2:$L$200,I$2:I$200)</f>
        <v>-50.494451187164124</v>
      </c>
      <c r="T14">
        <f>SUMPRODUCT($G$2:$G$200,$L$2:$L$200,J$2:J$200)</f>
        <v>-63.171089459820692</v>
      </c>
      <c r="V14">
        <f>SUMPRODUCT(G2:G200,L2:L200,$K$2:$K$200)</f>
        <v>-11.035247755236137</v>
      </c>
    </row>
    <row r="15" spans="1:23" x14ac:dyDescent="0.35">
      <c r="A15">
        <f>'Table S5'!A19</f>
        <v>0.46</v>
      </c>
      <c r="B15">
        <f>'Table S5'!B19</f>
        <v>4.5999999999999999E-3</v>
      </c>
      <c r="C15">
        <f>'Table S5'!C19</f>
        <v>2.3E-3</v>
      </c>
      <c r="D15">
        <f>'Table S5'!J19</f>
        <v>0.18054149000000005</v>
      </c>
      <c r="E15">
        <f t="shared" si="0"/>
        <v>0.18066264721057604</v>
      </c>
      <c r="F15">
        <f t="shared" si="6"/>
        <v>-1.2115721057598394E-4</v>
      </c>
      <c r="G15">
        <v>1</v>
      </c>
      <c r="H15">
        <f t="shared" si="1"/>
        <v>-0.77652878949899629</v>
      </c>
      <c r="I15">
        <f t="shared" si="2"/>
        <v>-5.3816989754870876</v>
      </c>
      <c r="J15">
        <f t="shared" si="3"/>
        <v>-6.074846156047033</v>
      </c>
      <c r="K15">
        <f t="shared" si="4"/>
        <v>-1.7117946661274623</v>
      </c>
      <c r="L15">
        <f t="shared" si="7"/>
        <v>3.2595229611420119E-2</v>
      </c>
      <c r="M15">
        <f t="shared" si="5"/>
        <v>-1.7111238143700298</v>
      </c>
      <c r="N15">
        <f t="shared" si="8"/>
        <v>-6.7085175743253345E-4</v>
      </c>
      <c r="O15">
        <f t="shared" si="9"/>
        <v>-1.211165758559882E-4</v>
      </c>
      <c r="Q15">
        <f>SUMPRODUCT($H$2:$H$200,$L$2:$L$200,G$2:G$200)</f>
        <v>-4.4273612911859583</v>
      </c>
      <c r="R15">
        <f>SUMPRODUCT($H$2:$H$200,$L$2:$L$200,H$2:H$200)</f>
        <v>2.2870988793072482</v>
      </c>
      <c r="S15">
        <f>SUMPRODUCT($H$2:$H$200,$L$2:$L$200,I$2:I$200)</f>
        <v>22.48073840162618</v>
      </c>
      <c r="T15">
        <f>SUMPRODUCT($H$2:$H$200,$L$2:$L$200,J$2:J$200)</f>
        <v>28.053855664946663</v>
      </c>
      <c r="V15">
        <f>SUMPRODUCT(H2:H200,L2:L200,$K$2:$K$200)</f>
        <v>5.5537006751687299</v>
      </c>
    </row>
    <row r="16" spans="1:23" x14ac:dyDescent="0.35">
      <c r="A16">
        <f>'Table S5'!A20</f>
        <v>0.48</v>
      </c>
      <c r="B16">
        <f>'Table S5'!B20</f>
        <v>4.7999999999999996E-3</v>
      </c>
      <c r="C16">
        <f>'Table S5'!C20</f>
        <v>2.3999999999999998E-3</v>
      </c>
      <c r="D16">
        <f>'Table S5'!J20</f>
        <v>0.19721455999999996</v>
      </c>
      <c r="E16">
        <f t="shared" si="0"/>
        <v>0.1972641894137685</v>
      </c>
      <c r="F16">
        <f t="shared" si="6"/>
        <v>-4.9629413768542685E-5</v>
      </c>
      <c r="G16">
        <v>1</v>
      </c>
      <c r="H16">
        <f t="shared" si="1"/>
        <v>-0.73396917508020043</v>
      </c>
      <c r="I16">
        <f t="shared" si="2"/>
        <v>-5.339139361068292</v>
      </c>
      <c r="J16">
        <f t="shared" si="3"/>
        <v>-6.0322865416282374</v>
      </c>
      <c r="K16">
        <f t="shared" si="4"/>
        <v>-1.6234630058677739</v>
      </c>
      <c r="L16">
        <f t="shared" si="7"/>
        <v>3.8893582675993583E-2</v>
      </c>
      <c r="M16">
        <f t="shared" si="5"/>
        <v>-1.6232113856519619</v>
      </c>
      <c r="N16">
        <f t="shared" si="8"/>
        <v>-2.5162021581204286E-4</v>
      </c>
      <c r="O16">
        <f t="shared" si="9"/>
        <v>-4.9623170148477063E-5</v>
      </c>
      <c r="Q16">
        <f>SUMPRODUCT($I$2:$I$200,$L$2:$L$200,G$2:G$200)</f>
        <v>-50.494451187164124</v>
      </c>
      <c r="R16">
        <f>SUMPRODUCT($I$2:$I$200,$L$2:$L$200,H$2:H$200)</f>
        <v>22.48073840162618</v>
      </c>
      <c r="S16">
        <f>SUMPRODUCT($I$2:$I$200,$L$2:$L$200,I$2:I$200)</f>
        <v>253.21543797068125</v>
      </c>
      <c r="T16">
        <f>SUMPRODUCT($I$2:$I$200,$L$2:$L$200,J$2:J$200)</f>
        <v>316.30410211576435</v>
      </c>
      <c r="V16">
        <f>SUMPRODUCT(I2:I200,L2:L200,$K$2:$K$200)</f>
        <v>55.956664728873498</v>
      </c>
    </row>
    <row r="17" spans="1:22" x14ac:dyDescent="0.35">
      <c r="A17">
        <f>'Table S5'!A21</f>
        <v>0.5</v>
      </c>
      <c r="B17">
        <f>'Table S5'!B21</f>
        <v>5.0000000000000001E-3</v>
      </c>
      <c r="C17">
        <f>'Table S5'!C21</f>
        <v>2.5000000000000001E-3</v>
      </c>
      <c r="D17">
        <f>'Table S5'!J21</f>
        <v>0.22193291666666665</v>
      </c>
      <c r="E17">
        <f t="shared" si="0"/>
        <v>0.21461957489240069</v>
      </c>
      <c r="F17">
        <f t="shared" si="6"/>
        <v>7.3133417742659579E-3</v>
      </c>
      <c r="G17">
        <v>1</v>
      </c>
      <c r="H17">
        <f t="shared" si="1"/>
        <v>-0.69314718055994529</v>
      </c>
      <c r="I17">
        <f t="shared" si="2"/>
        <v>-5.2983173665480363</v>
      </c>
      <c r="J17">
        <f t="shared" si="3"/>
        <v>-5.9914645471079817</v>
      </c>
      <c r="K17">
        <f t="shared" si="4"/>
        <v>-1.5053801199517576</v>
      </c>
      <c r="L17">
        <f t="shared" si="7"/>
        <v>4.9254219500173599E-2</v>
      </c>
      <c r="M17">
        <f t="shared" si="5"/>
        <v>-1.5388882372306179</v>
      </c>
      <c r="N17">
        <f t="shared" si="8"/>
        <v>3.3508117278860272E-2</v>
      </c>
      <c r="O17">
        <f t="shared" si="9"/>
        <v>7.4365541997061897E-3</v>
      </c>
      <c r="Q17">
        <f>SUMPRODUCT($J$2:$J$200,$L$2:$L$200,G$2:G$200)</f>
        <v>-63.171089459820692</v>
      </c>
      <c r="R17">
        <f>SUMPRODUCT($J$2:$J$200,$L$2:$L$200,H$2:H$200)</f>
        <v>28.053855664946667</v>
      </c>
      <c r="S17">
        <f>SUMPRODUCT($J$2:$J$200,$L$2:$L$200,I$2:I$200)</f>
        <v>316.30410211576435</v>
      </c>
      <c r="T17">
        <f>SUMPRODUCT($J$2:$J$200,$L$2:$L$200,J$2:J$200)</f>
        <v>398.34041684351274</v>
      </c>
      <c r="V17">
        <f>SUMPRODUCT(J2:J200,L2:L200,$K$2:$K$200)</f>
        <v>70.244292614453784</v>
      </c>
    </row>
    <row r="18" spans="1:22" x14ac:dyDescent="0.35">
      <c r="A18">
        <f>'Table S5'!A22</f>
        <v>0.52</v>
      </c>
      <c r="B18">
        <f>'Table S5'!B22</f>
        <v>5.1999999999999998E-3</v>
      </c>
      <c r="C18">
        <f>'Table S5'!C22</f>
        <v>2.5999999999999999E-3</v>
      </c>
      <c r="D18">
        <f>'Table S5'!J22</f>
        <v>0.24241412000000004</v>
      </c>
      <c r="E18">
        <f t="shared" si="0"/>
        <v>0.23273082654676494</v>
      </c>
      <c r="F18">
        <f t="shared" si="6"/>
        <v>9.6832934532350978E-3</v>
      </c>
      <c r="G18">
        <v>1</v>
      </c>
      <c r="H18">
        <f t="shared" si="1"/>
        <v>-0.65392646740666394</v>
      </c>
      <c r="I18">
        <f t="shared" si="2"/>
        <v>-5.2590966533947556</v>
      </c>
      <c r="J18">
        <f t="shared" si="3"/>
        <v>-5.952243833954701</v>
      </c>
      <c r="K18">
        <f t="shared" si="4"/>
        <v>-1.4171077756584085</v>
      </c>
      <c r="L18">
        <f t="shared" si="7"/>
        <v>5.8764605575374419E-2</v>
      </c>
      <c r="M18">
        <f t="shared" si="5"/>
        <v>-1.4578727441053589</v>
      </c>
      <c r="N18">
        <f t="shared" si="8"/>
        <v>4.0764968446950434E-2</v>
      </c>
      <c r="O18">
        <f t="shared" si="9"/>
        <v>9.8820039528952578E-3</v>
      </c>
    </row>
    <row r="19" spans="1:22" ht="16.5" x14ac:dyDescent="0.35">
      <c r="A19">
        <f>'Table S5'!A23</f>
        <v>0.54</v>
      </c>
      <c r="B19">
        <f>'Table S5'!B23</f>
        <v>5.4000000000000003E-3</v>
      </c>
      <c r="C19">
        <f>'Table S5'!C23</f>
        <v>2.7000000000000001E-3</v>
      </c>
      <c r="D19">
        <f>'Table S5'!J23</f>
        <v>0.25444665000000005</v>
      </c>
      <c r="E19">
        <f t="shared" si="0"/>
        <v>0.25159989300091068</v>
      </c>
      <c r="F19">
        <f t="shared" si="6"/>
        <v>2.8467569990893726E-3</v>
      </c>
      <c r="G19">
        <v>1</v>
      </c>
      <c r="H19">
        <f t="shared" si="1"/>
        <v>-0.61618613942381695</v>
      </c>
      <c r="I19">
        <f t="shared" si="2"/>
        <v>-5.2213563254119082</v>
      </c>
      <c r="J19">
        <f t="shared" si="3"/>
        <v>-5.9145035059718536</v>
      </c>
      <c r="K19">
        <f t="shared" si="4"/>
        <v>-1.3686640916853681</v>
      </c>
      <c r="L19">
        <f t="shared" si="7"/>
        <v>6.4743097696222524E-2</v>
      </c>
      <c r="M19">
        <f t="shared" si="5"/>
        <v>-1.3799151794305418</v>
      </c>
      <c r="N19">
        <f t="shared" si="8"/>
        <v>1.1251087745173693E-2</v>
      </c>
      <c r="O19">
        <f t="shared" si="9"/>
        <v>2.8628015856155004E-3</v>
      </c>
      <c r="Q19" s="5" t="s">
        <v>100</v>
      </c>
    </row>
    <row r="20" spans="1:22" x14ac:dyDescent="0.35">
      <c r="A20">
        <f>'Table S5'!A24</f>
        <v>0.56000000000000005</v>
      </c>
      <c r="B20">
        <f>'Table S5'!B24</f>
        <v>5.6000000000000008E-3</v>
      </c>
      <c r="C20">
        <f>'Table S5'!C24</f>
        <v>2.8000000000000004E-3</v>
      </c>
      <c r="D20">
        <f>'Table S5'!J24</f>
        <v>0.26970850666666674</v>
      </c>
      <c r="E20">
        <f t="shared" si="0"/>
        <v>0.27122865403721508</v>
      </c>
      <c r="F20">
        <f t="shared" si="6"/>
        <v>-1.5201473705483415E-3</v>
      </c>
      <c r="G20">
        <v>1</v>
      </c>
      <c r="H20">
        <f t="shared" si="1"/>
        <v>-0.57981849525294205</v>
      </c>
      <c r="I20">
        <f t="shared" si="2"/>
        <v>-5.1849886812410331</v>
      </c>
      <c r="J20">
        <f t="shared" si="3"/>
        <v>-5.8781358618009785</v>
      </c>
      <c r="K20">
        <f t="shared" si="4"/>
        <v>-1.3104135081152284</v>
      </c>
      <c r="L20">
        <f t="shared" si="7"/>
        <v>7.2742678568363417E-2</v>
      </c>
      <c r="M20">
        <f t="shared" si="5"/>
        <v>-1.3047930720177425</v>
      </c>
      <c r="N20">
        <f t="shared" si="8"/>
        <v>-5.6204360974858592E-3</v>
      </c>
      <c r="O20">
        <f t="shared" si="9"/>
        <v>-1.5158794266683393E-3</v>
      </c>
      <c r="Q20">
        <f t="array" ref="Q20:T23">MINVERSE(Q14:T17)</f>
        <v>67.093435466651897</v>
      </c>
      <c r="R20">
        <v>-12.625763498005538</v>
      </c>
      <c r="S20">
        <v>12.146772562427749</v>
      </c>
      <c r="T20">
        <v>1.8840487687572289</v>
      </c>
    </row>
    <row r="21" spans="1:22" x14ac:dyDescent="0.35">
      <c r="A21">
        <f>'Table S5'!A25</f>
        <v>0.57999999999999996</v>
      </c>
      <c r="B21">
        <f>'Table S5'!B25</f>
        <v>5.7999999999999996E-3</v>
      </c>
      <c r="C21">
        <f>'Table S5'!C25</f>
        <v>2.8999999999999998E-3</v>
      </c>
      <c r="D21">
        <f>'Table S5'!J25</f>
        <v>0.28719193000000004</v>
      </c>
      <c r="E21">
        <f t="shared" si="0"/>
        <v>0.2916189254495487</v>
      </c>
      <c r="F21">
        <f t="shared" si="6"/>
        <v>-4.4269954495486652E-3</v>
      </c>
      <c r="G21">
        <v>1</v>
      </c>
      <c r="H21">
        <f t="shared" si="1"/>
        <v>-0.54472717544167215</v>
      </c>
      <c r="I21">
        <f t="shared" si="2"/>
        <v>-5.1498973614297636</v>
      </c>
      <c r="J21">
        <f t="shared" si="3"/>
        <v>-5.843044541989709</v>
      </c>
      <c r="K21">
        <f t="shared" si="4"/>
        <v>-1.2476045410886427</v>
      </c>
      <c r="L21">
        <f t="shared" si="7"/>
        <v>8.2479204657124924E-2</v>
      </c>
      <c r="M21">
        <f t="shared" si="5"/>
        <v>-1.2323073788633245</v>
      </c>
      <c r="N21">
        <f t="shared" si="8"/>
        <v>-1.5297162225318184E-2</v>
      </c>
      <c r="O21">
        <f t="shared" si="9"/>
        <v>-4.3932215430122247E-3</v>
      </c>
      <c r="Q21">
        <v>-12.625763498005604</v>
      </c>
      <c r="R21">
        <v>5.8124517416419765</v>
      </c>
      <c r="S21">
        <v>-2.6280712022022041</v>
      </c>
      <c r="T21">
        <v>-0.3247855609703339</v>
      </c>
    </row>
    <row r="22" spans="1:22" x14ac:dyDescent="0.35">
      <c r="A22">
        <f>'Table S5'!A26</f>
        <v>0.6</v>
      </c>
      <c r="B22">
        <f>'Table S5'!B26</f>
        <v>6.0000000000000001E-3</v>
      </c>
      <c r="C22">
        <f>'Table S5'!C26</f>
        <v>3.0000000000000001E-3</v>
      </c>
      <c r="D22">
        <f>'Table S5'!J26</f>
        <v>0.30586940000000001</v>
      </c>
      <c r="E22">
        <f t="shared" si="0"/>
        <v>0.31277246339552506</v>
      </c>
      <c r="F22">
        <f t="shared" si="6"/>
        <v>-6.9030633955250442E-3</v>
      </c>
      <c r="G22">
        <v>1</v>
      </c>
      <c r="H22">
        <f t="shared" si="1"/>
        <v>-0.51082562376599072</v>
      </c>
      <c r="I22">
        <f t="shared" si="2"/>
        <v>-5.1159958097540823</v>
      </c>
      <c r="J22">
        <f t="shared" si="3"/>
        <v>-5.8091429903140277</v>
      </c>
      <c r="K22">
        <f t="shared" si="4"/>
        <v>-1.1845970655193041</v>
      </c>
      <c r="L22">
        <f t="shared" si="7"/>
        <v>9.3556089856360006E-2</v>
      </c>
      <c r="M22">
        <f t="shared" si="5"/>
        <v>-1.1622793068090815</v>
      </c>
      <c r="N22">
        <f t="shared" si="8"/>
        <v>-2.2317758710222568E-2</v>
      </c>
      <c r="O22">
        <f t="shared" si="9"/>
        <v>-6.8263194660405507E-3</v>
      </c>
      <c r="Q22">
        <v>12.146772562427808</v>
      </c>
      <c r="R22">
        <v>-2.6280712022021926</v>
      </c>
      <c r="S22">
        <v>2.7203454614240536</v>
      </c>
      <c r="T22">
        <v>-4.871221052883324E-2</v>
      </c>
    </row>
    <row r="23" spans="1:22" x14ac:dyDescent="0.35">
      <c r="A23">
        <f>'Table S5'!A27</f>
        <v>0.62</v>
      </c>
      <c r="B23">
        <f>'Table S5'!B27</f>
        <v>6.1999999999999998E-3</v>
      </c>
      <c r="C23">
        <f>'Table S5'!C27</f>
        <v>3.0999999999999999E-3</v>
      </c>
      <c r="D23">
        <f>'Table S5'!J27</f>
        <v>0.34070343333333336</v>
      </c>
      <c r="E23">
        <f t="shared" si="0"/>
        <v>0.33469096831481787</v>
      </c>
      <c r="F23">
        <f t="shared" si="6"/>
        <v>6.0124650185154893E-3</v>
      </c>
      <c r="G23">
        <v>1</v>
      </c>
      <c r="H23">
        <f t="shared" si="1"/>
        <v>-0.4780358009429998</v>
      </c>
      <c r="I23">
        <f t="shared" si="2"/>
        <v>-5.083205986931091</v>
      </c>
      <c r="J23">
        <f t="shared" si="3"/>
        <v>-5.7763531674910364</v>
      </c>
      <c r="K23">
        <f t="shared" si="4"/>
        <v>-1.0767428770741416</v>
      </c>
      <c r="L23">
        <f t="shared" si="7"/>
        <v>0.11607882948512113</v>
      </c>
      <c r="M23">
        <f t="shared" si="5"/>
        <v>-1.0945476555483689</v>
      </c>
      <c r="N23">
        <f t="shared" si="8"/>
        <v>1.7804778474227234E-2</v>
      </c>
      <c r="O23">
        <f t="shared" si="9"/>
        <v>6.066149155908647E-3</v>
      </c>
      <c r="Q23">
        <v>1.8840487687571881</v>
      </c>
      <c r="R23">
        <v>-0.32478556097033273</v>
      </c>
      <c r="S23">
        <v>-4.8712210528841532E-2</v>
      </c>
      <c r="T23">
        <v>0.36284736991056094</v>
      </c>
    </row>
    <row r="24" spans="1:22" x14ac:dyDescent="0.35">
      <c r="A24">
        <f>'Table S5'!A28</f>
        <v>0.64</v>
      </c>
      <c r="B24">
        <f>'Table S5'!B28</f>
        <v>6.4000000000000003E-3</v>
      </c>
      <c r="C24">
        <f>'Table S5'!C28</f>
        <v>3.2000000000000002E-3</v>
      </c>
      <c r="D24">
        <f>'Table S5'!J28</f>
        <v>0.36500906666666666</v>
      </c>
      <c r="E24">
        <f t="shared" si="0"/>
        <v>0.3573760884696654</v>
      </c>
      <c r="F24">
        <f t="shared" si="6"/>
        <v>7.6329781970012611E-3</v>
      </c>
      <c r="G24">
        <v>1</v>
      </c>
      <c r="H24">
        <f t="shared" si="1"/>
        <v>-0.44628710262841947</v>
      </c>
      <c r="I24">
        <f t="shared" si="2"/>
        <v>-5.0514572886165112</v>
      </c>
      <c r="J24">
        <f t="shared" si="3"/>
        <v>-5.7446044691764557</v>
      </c>
      <c r="K24">
        <f t="shared" si="4"/>
        <v>-1.0078330855255093</v>
      </c>
      <c r="L24">
        <f t="shared" si="7"/>
        <v>0.1332316187488711</v>
      </c>
      <c r="M24">
        <f t="shared" si="5"/>
        <v>-1.0289665826089642</v>
      </c>
      <c r="N24">
        <f t="shared" si="8"/>
        <v>2.1133497083454911E-2</v>
      </c>
      <c r="O24">
        <f t="shared" si="9"/>
        <v>7.7139180458345993E-3</v>
      </c>
    </row>
    <row r="25" spans="1:22" x14ac:dyDescent="0.35">
      <c r="A25">
        <f>'Table S5'!A29</f>
        <v>0.66</v>
      </c>
      <c r="B25">
        <f>'Table S5'!B29</f>
        <v>6.6E-3</v>
      </c>
      <c r="C25">
        <f>'Table S5'!C29</f>
        <v>3.3E-3</v>
      </c>
      <c r="D25">
        <f>'Table S5'!J29</f>
        <v>0.37407084000000002</v>
      </c>
      <c r="E25">
        <f t="shared" si="0"/>
        <v>0.38082942315486457</v>
      </c>
      <c r="F25">
        <f t="shared" si="6"/>
        <v>-6.7585831548645503E-3</v>
      </c>
      <c r="G25">
        <v>1</v>
      </c>
      <c r="H25">
        <f t="shared" si="1"/>
        <v>-0.41551544396166579</v>
      </c>
      <c r="I25">
        <f t="shared" si="2"/>
        <v>-5.0206856299497575</v>
      </c>
      <c r="J25">
        <f t="shared" si="3"/>
        <v>-5.7138328105097029</v>
      </c>
      <c r="K25">
        <f t="shared" si="4"/>
        <v>-0.9833100877390426</v>
      </c>
      <c r="L25">
        <f t="shared" si="7"/>
        <v>0.13992899333830561</v>
      </c>
      <c r="M25">
        <f t="shared" si="5"/>
        <v>-0.9654037123616489</v>
      </c>
      <c r="N25">
        <f t="shared" si="8"/>
        <v>-1.7906375377393702E-2</v>
      </c>
      <c r="O25">
        <f t="shared" si="9"/>
        <v>-6.6982528787769792E-3</v>
      </c>
    </row>
    <row r="26" spans="1:22" x14ac:dyDescent="0.35">
      <c r="A26">
        <f>'Table S5'!A30</f>
        <v>0.68</v>
      </c>
      <c r="B26">
        <f>'Table S5'!B30</f>
        <v>6.8000000000000005E-3</v>
      </c>
      <c r="C26">
        <f>'Table S5'!C30</f>
        <v>3.4000000000000002E-3</v>
      </c>
      <c r="D26">
        <f>'Table S5'!J30</f>
        <v>0.41334253333333337</v>
      </c>
      <c r="E26">
        <f t="shared" si="0"/>
        <v>0.40505252561735594</v>
      </c>
      <c r="F26">
        <f t="shared" si="6"/>
        <v>8.2900077159774321E-3</v>
      </c>
      <c r="G26">
        <v>1</v>
      </c>
      <c r="H26">
        <f t="shared" si="1"/>
        <v>-0.38566248081198462</v>
      </c>
      <c r="I26">
        <f t="shared" si="2"/>
        <v>-4.9908326668000758</v>
      </c>
      <c r="J26">
        <f t="shared" si="3"/>
        <v>-5.6839798473600212</v>
      </c>
      <c r="K26">
        <f t="shared" si="4"/>
        <v>-0.88347865123435498</v>
      </c>
      <c r="L26">
        <f t="shared" si="7"/>
        <v>0.17085204986241781</v>
      </c>
      <c r="M26">
        <f t="shared" si="5"/>
        <v>-0.90373852740263239</v>
      </c>
      <c r="N26">
        <f t="shared" si="8"/>
        <v>2.0259876168277402E-2</v>
      </c>
      <c r="O26">
        <f t="shared" si="9"/>
        <v>8.3742685404154093E-3</v>
      </c>
    </row>
    <row r="27" spans="1:22" x14ac:dyDescent="0.35">
      <c r="A27">
        <f>'Table S5'!A31</f>
        <v>0.7</v>
      </c>
      <c r="B27">
        <f>'Table S5'!B31</f>
        <v>6.9999999999999993E-3</v>
      </c>
      <c r="C27">
        <f>'Table S5'!C31</f>
        <v>3.4999999999999996E-3</v>
      </c>
      <c r="D27">
        <f>'Table S5'!J31</f>
        <v>0.45096741666666668</v>
      </c>
      <c r="E27">
        <f t="shared" si="0"/>
        <v>0.43004690571958049</v>
      </c>
      <c r="F27">
        <f t="shared" si="6"/>
        <v>2.0920510947086191E-2</v>
      </c>
      <c r="G27">
        <v>1</v>
      </c>
      <c r="H27">
        <f t="shared" si="1"/>
        <v>-0.35667494393873245</v>
      </c>
      <c r="I27">
        <f t="shared" si="2"/>
        <v>-4.9618451299268242</v>
      </c>
      <c r="J27">
        <f t="shared" si="3"/>
        <v>-5.6549923104867688</v>
      </c>
      <c r="K27">
        <f t="shared" si="4"/>
        <v>-0.79636018894822092</v>
      </c>
      <c r="L27">
        <f t="shared" si="7"/>
        <v>0.20337161089500697</v>
      </c>
      <c r="M27">
        <f t="shared" si="5"/>
        <v>-0.84386099317486241</v>
      </c>
      <c r="N27">
        <f t="shared" si="8"/>
        <v>4.7500804226641491E-2</v>
      </c>
      <c r="O27">
        <f t="shared" si="9"/>
        <v>2.1421314971677596E-2</v>
      </c>
    </row>
    <row r="28" spans="1:22" x14ac:dyDescent="0.35">
      <c r="A28">
        <f>'Table S5'!A32</f>
        <v>0.72</v>
      </c>
      <c r="B28">
        <f>'Table S5'!B32</f>
        <v>7.1999999999999998E-3</v>
      </c>
      <c r="C28">
        <f>'Table S5'!C32</f>
        <v>3.5999999999999999E-3</v>
      </c>
      <c r="D28">
        <f>'Table S5'!J32</f>
        <v>0.46327427999999998</v>
      </c>
      <c r="E28">
        <f t="shared" si="0"/>
        <v>0.45581403237589307</v>
      </c>
      <c r="F28">
        <f t="shared" si="6"/>
        <v>7.4602476241069082E-3</v>
      </c>
      <c r="G28">
        <v>1</v>
      </c>
      <c r="H28">
        <f t="shared" si="1"/>
        <v>-0.3285040669720361</v>
      </c>
      <c r="I28">
        <f t="shared" si="2"/>
        <v>-4.9336742529601274</v>
      </c>
      <c r="J28">
        <f t="shared" si="3"/>
        <v>-5.6268214335200728</v>
      </c>
      <c r="K28">
        <f t="shared" si="4"/>
        <v>-0.76943600288577352</v>
      </c>
      <c r="L28">
        <f t="shared" si="7"/>
        <v>0.21462305850951838</v>
      </c>
      <c r="M28">
        <f t="shared" si="5"/>
        <v>-0.78567037638754456</v>
      </c>
      <c r="N28">
        <f t="shared" si="8"/>
        <v>1.6234373501771038E-2</v>
      </c>
      <c r="O28">
        <f t="shared" si="9"/>
        <v>7.520967695284056E-3</v>
      </c>
    </row>
    <row r="29" spans="1:22" x14ac:dyDescent="0.35">
      <c r="A29">
        <f>'Table S5'!A33</f>
        <v>0.74</v>
      </c>
      <c r="B29">
        <f>'Table S5'!B33</f>
        <v>7.4000000000000003E-3</v>
      </c>
      <c r="C29">
        <f>'Table S5'!C33</f>
        <v>3.7000000000000002E-3</v>
      </c>
      <c r="D29">
        <f>'Table S5'!J33</f>
        <v>0.47682282333333326</v>
      </c>
      <c r="E29">
        <f t="shared" si="0"/>
        <v>0.4823553357872275</v>
      </c>
      <c r="F29">
        <f t="shared" si="6"/>
        <v>-5.532512453894245E-3</v>
      </c>
      <c r="G29">
        <v>1</v>
      </c>
      <c r="H29">
        <f t="shared" si="1"/>
        <v>-0.30110509278392161</v>
      </c>
      <c r="I29">
        <f t="shared" si="2"/>
        <v>-4.9062752787720125</v>
      </c>
      <c r="J29">
        <f t="shared" si="3"/>
        <v>-5.5994224593319579</v>
      </c>
      <c r="K29">
        <f t="shared" si="4"/>
        <v>-0.74061029664731393</v>
      </c>
      <c r="L29">
        <f t="shared" si="7"/>
        <v>0.22736000485157115</v>
      </c>
      <c r="M29">
        <f t="shared" si="5"/>
        <v>-0.72907422536139632</v>
      </c>
      <c r="N29">
        <f t="shared" si="8"/>
        <v>-1.1536071285917604E-2</v>
      </c>
      <c r="O29">
        <f t="shared" si="9"/>
        <v>-5.5006620807258287E-3</v>
      </c>
    </row>
    <row r="30" spans="1:22" x14ac:dyDescent="0.35">
      <c r="A30">
        <f>'Table S5'!A34</f>
        <v>0.76</v>
      </c>
      <c r="B30">
        <f>'Table S5'!B34</f>
        <v>7.6E-3</v>
      </c>
      <c r="C30">
        <f>'Table S5'!C34</f>
        <v>3.8E-3</v>
      </c>
      <c r="D30">
        <f>'Table S5'!J34</f>
        <v>0.49951582666666666</v>
      </c>
      <c r="E30">
        <f t="shared" si="0"/>
        <v>0.50967220949580772</v>
      </c>
      <c r="F30">
        <f t="shared" si="6"/>
        <v>-1.0156382829141053E-2</v>
      </c>
      <c r="G30">
        <v>1</v>
      </c>
      <c r="H30">
        <f t="shared" si="1"/>
        <v>-0.2744368457017603</v>
      </c>
      <c r="I30">
        <f t="shared" si="2"/>
        <v>-4.8796070316898517</v>
      </c>
      <c r="J30">
        <f t="shared" si="3"/>
        <v>-5.5727542122497971</v>
      </c>
      <c r="K30">
        <f t="shared" si="4"/>
        <v>-0.69411599637713672</v>
      </c>
      <c r="L30">
        <f t="shared" si="7"/>
        <v>0.24951606109048338</v>
      </c>
      <c r="M30">
        <f t="shared" si="5"/>
        <v>-0.6739874863797829</v>
      </c>
      <c r="N30">
        <f t="shared" si="8"/>
        <v>-2.0128509997353827E-2</v>
      </c>
      <c r="O30">
        <f t="shared" si="9"/>
        <v>-1.0054509310896461E-2</v>
      </c>
    </row>
    <row r="31" spans="1:22" x14ac:dyDescent="0.35">
      <c r="A31">
        <f>'Table S5'!A35</f>
        <v>0.78</v>
      </c>
      <c r="B31">
        <f>'Table S5'!B35</f>
        <v>7.8000000000000005E-3</v>
      </c>
      <c r="C31">
        <f>'Table S5'!C35</f>
        <v>3.9000000000000003E-3</v>
      </c>
      <c r="D31">
        <f>'Table S5'!J35</f>
        <v>0.52109369000000005</v>
      </c>
      <c r="E31">
        <f t="shared" si="0"/>
        <v>0.53776601227881693</v>
      </c>
      <c r="F31">
        <f t="shared" si="6"/>
        <v>-1.6672322278816876E-2</v>
      </c>
      <c r="G31">
        <v>1</v>
      </c>
      <c r="H31">
        <f t="shared" si="1"/>
        <v>-0.24846135929849961</v>
      </c>
      <c r="I31">
        <f t="shared" si="2"/>
        <v>-4.853631545286591</v>
      </c>
      <c r="J31">
        <f t="shared" si="3"/>
        <v>-5.5467787258465364</v>
      </c>
      <c r="K31">
        <f t="shared" si="4"/>
        <v>-0.65182542614047445</v>
      </c>
      <c r="L31">
        <f t="shared" si="7"/>
        <v>0.27153863375781617</v>
      </c>
      <c r="M31">
        <f t="shared" si="5"/>
        <v>-0.6203317348409414</v>
      </c>
      <c r="N31">
        <f t="shared" si="8"/>
        <v>-3.1493691299533055E-2</v>
      </c>
      <c r="O31">
        <f t="shared" si="9"/>
        <v>-1.6411163810994576E-2</v>
      </c>
    </row>
    <row r="32" spans="1:22" x14ac:dyDescent="0.35">
      <c r="A32">
        <f>'Table S5'!A36</f>
        <v>0.8</v>
      </c>
      <c r="B32">
        <f>'Table S5'!B36</f>
        <v>8.0000000000000002E-3</v>
      </c>
      <c r="C32">
        <f>'Table S5'!C36</f>
        <v>4.0000000000000001E-3</v>
      </c>
      <c r="D32">
        <f>'Table S5'!J36</f>
        <v>0.54707706666666678</v>
      </c>
      <c r="E32">
        <f t="shared" si="0"/>
        <v>0.56663806989750887</v>
      </c>
      <c r="F32">
        <f t="shared" si="6"/>
        <v>-1.9561003230842089E-2</v>
      </c>
      <c r="G32">
        <v>1</v>
      </c>
      <c r="H32">
        <f t="shared" si="1"/>
        <v>-0.22314355131420971</v>
      </c>
      <c r="I32">
        <f t="shared" si="2"/>
        <v>-4.8283137373023015</v>
      </c>
      <c r="J32">
        <f t="shared" si="3"/>
        <v>-5.521460917862246</v>
      </c>
      <c r="K32">
        <f t="shared" si="4"/>
        <v>-0.60316559678277593</v>
      </c>
      <c r="L32">
        <f t="shared" si="7"/>
        <v>0.29929331687260458</v>
      </c>
      <c r="M32">
        <f t="shared" si="5"/>
        <v>-0.56803450376608355</v>
      </c>
      <c r="N32">
        <f t="shared" si="8"/>
        <v>-3.5131093016692372E-2</v>
      </c>
      <c r="O32">
        <f t="shared" si="9"/>
        <v>-1.9219415316365885E-2</v>
      </c>
    </row>
    <row r="33" spans="1:15" x14ac:dyDescent="0.35">
      <c r="A33" s="1">
        <f>'Table S8'!D6</f>
        <v>0.2</v>
      </c>
      <c r="B33" s="2">
        <f>'Table S8'!E6</f>
        <v>2E-3</v>
      </c>
      <c r="C33" s="2">
        <f>'Table S8'!B6</f>
        <v>1E-3</v>
      </c>
      <c r="D33">
        <f>'Table S8'!L6</f>
        <v>2.0974366666666671E-2</v>
      </c>
      <c r="E33">
        <f t="shared" si="0"/>
        <v>3.2334964939264764E-2</v>
      </c>
      <c r="F33">
        <f t="shared" si="6"/>
        <v>-1.1360598272598093E-2</v>
      </c>
      <c r="G33">
        <v>1</v>
      </c>
      <c r="H33">
        <f t="shared" si="1"/>
        <v>-1.6094379124341003</v>
      </c>
      <c r="I33">
        <f t="shared" si="2"/>
        <v>-6.2146080984221914</v>
      </c>
      <c r="J33">
        <f t="shared" si="3"/>
        <v>-6.9077552789821368</v>
      </c>
      <c r="K33">
        <f t="shared" si="4"/>
        <v>-3.864454221760937</v>
      </c>
      <c r="L33">
        <f t="shared" si="7"/>
        <v>4.3992405706777798E-4</v>
      </c>
      <c r="M33">
        <f t="shared" si="5"/>
        <v>-3.4316061283809134</v>
      </c>
      <c r="N33">
        <f t="shared" si="8"/>
        <v>-0.43284809338002361</v>
      </c>
      <c r="O33">
        <f t="shared" si="9"/>
        <v>-9.0787146215201894E-3</v>
      </c>
    </row>
    <row r="34" spans="1:15" x14ac:dyDescent="0.35">
      <c r="A34" s="1">
        <f>'Table S8'!D7</f>
        <v>0.2</v>
      </c>
      <c r="B34" s="2">
        <f>'Table S8'!E7</f>
        <v>2E-3</v>
      </c>
      <c r="C34" s="2">
        <f>'Table S8'!B7</f>
        <v>8.0000000000000004E-4</v>
      </c>
      <c r="D34">
        <f>'Table S8'!L7</f>
        <v>1.9301533333333332E-2</v>
      </c>
      <c r="E34">
        <f t="shared" ref="E34:E65" si="10">EXP($R$2+$R$3*LN(A34)+$R$4*LN(B34)+$R$5*LN(C34))</f>
        <v>3.1148861027652217E-2</v>
      </c>
      <c r="F34">
        <f t="shared" si="6"/>
        <v>-1.1847327694318885E-2</v>
      </c>
      <c r="G34">
        <v>1</v>
      </c>
      <c r="H34">
        <f t="shared" ref="H34:H65" si="11">LN(A34)</f>
        <v>-1.6094379124341003</v>
      </c>
      <c r="I34">
        <f t="shared" ref="I34:I65" si="12">LN(B34)</f>
        <v>-6.2146080984221914</v>
      </c>
      <c r="J34">
        <f t="shared" ref="J34:J65" si="13">LN(C34)</f>
        <v>-7.1308988302963465</v>
      </c>
      <c r="K34">
        <f t="shared" ref="K34:K65" si="14">LN(D34)</f>
        <v>-3.9475707389040982</v>
      </c>
      <c r="L34">
        <f t="shared" si="7"/>
        <v>3.7254918901777773E-4</v>
      </c>
      <c r="M34">
        <f t="shared" ref="M34:M65" si="15">MMULT(G34:J34,$R$2:$R$5)</f>
        <v>-3.4689775985374727</v>
      </c>
      <c r="N34">
        <f t="shared" si="8"/>
        <v>-0.47859314036662548</v>
      </c>
      <c r="O34">
        <f t="shared" si="9"/>
        <v>-9.2375814518911008E-3</v>
      </c>
    </row>
    <row r="35" spans="1:15" x14ac:dyDescent="0.35">
      <c r="A35" s="1">
        <f>'Table S8'!D8</f>
        <v>0.2</v>
      </c>
      <c r="B35" s="2">
        <f>'Table S8'!E8</f>
        <v>2E-3</v>
      </c>
      <c r="C35" s="2">
        <f>'Table S8'!B8</f>
        <v>6.6666666666666675E-4</v>
      </c>
      <c r="D35">
        <f>'Table S8'!L8</f>
        <v>1.7317966666666667E-2</v>
      </c>
      <c r="E35">
        <f t="shared" si="10"/>
        <v>3.0212113885948175E-2</v>
      </c>
      <c r="F35">
        <f t="shared" si="6"/>
        <v>-1.2894147219281508E-2</v>
      </c>
      <c r="G35">
        <v>1</v>
      </c>
      <c r="H35">
        <f t="shared" si="11"/>
        <v>-1.6094379124341003</v>
      </c>
      <c r="I35">
        <f t="shared" si="12"/>
        <v>-6.2146080984221914</v>
      </c>
      <c r="J35">
        <f t="shared" si="13"/>
        <v>-7.3132203870903014</v>
      </c>
      <c r="K35">
        <f t="shared" si="14"/>
        <v>-4.056010780737993</v>
      </c>
      <c r="L35">
        <f t="shared" si="7"/>
        <v>2.9991196946777779E-4</v>
      </c>
      <c r="M35">
        <f t="shared" si="15"/>
        <v>-3.4995123129779921</v>
      </c>
      <c r="N35">
        <f t="shared" si="8"/>
        <v>-0.55649846776000089</v>
      </c>
      <c r="O35">
        <f t="shared" si="9"/>
        <v>-9.6374219147187697E-3</v>
      </c>
    </row>
    <row r="36" spans="1:15" x14ac:dyDescent="0.35">
      <c r="A36" s="1">
        <f>'Table S8'!D9</f>
        <v>0.2</v>
      </c>
      <c r="B36" s="2">
        <f>'Table S8'!E9</f>
        <v>2E-3</v>
      </c>
      <c r="C36" s="2">
        <f>'Table S8'!B9</f>
        <v>5.7142857142857147E-4</v>
      </c>
      <c r="D36">
        <f>'Table S8'!L9</f>
        <v>1.5404033333333329E-2</v>
      </c>
      <c r="E36">
        <f t="shared" si="10"/>
        <v>2.9442117958518588E-2</v>
      </c>
      <c r="F36">
        <f t="shared" si="6"/>
        <v>-1.4038084625185259E-2</v>
      </c>
      <c r="G36">
        <v>1</v>
      </c>
      <c r="H36">
        <f t="shared" si="11"/>
        <v>-1.6094379124341003</v>
      </c>
      <c r="I36">
        <f t="shared" si="12"/>
        <v>-6.2146080984221914</v>
      </c>
      <c r="J36">
        <f t="shared" si="13"/>
        <v>-7.4673710669175595</v>
      </c>
      <c r="K36">
        <f t="shared" si="14"/>
        <v>-4.1731258990917137</v>
      </c>
      <c r="L36">
        <f t="shared" si="7"/>
        <v>2.372842429344443E-4</v>
      </c>
      <c r="M36">
        <f t="shared" si="15"/>
        <v>-3.5253290461833617</v>
      </c>
      <c r="N36">
        <f t="shared" si="8"/>
        <v>-0.64779685290835198</v>
      </c>
      <c r="O36">
        <f t="shared" si="9"/>
        <v>-9.9786843154286813E-3</v>
      </c>
    </row>
    <row r="37" spans="1:15" x14ac:dyDescent="0.35">
      <c r="A37" s="1">
        <f>'Table S8'!D10</f>
        <v>0.2</v>
      </c>
      <c r="B37" s="2">
        <f>'Table S8'!E10</f>
        <v>2E-3</v>
      </c>
      <c r="C37" s="2">
        <f>'Table S8'!B10</f>
        <v>5.0000000000000001E-4</v>
      </c>
      <c r="D37">
        <f>'Table S8'!L10</f>
        <v>1.3694933333333334E-2</v>
      </c>
      <c r="E37">
        <f t="shared" si="10"/>
        <v>2.8790997782411353E-2</v>
      </c>
      <c r="F37">
        <f t="shared" si="6"/>
        <v>-1.5096064449078019E-2</v>
      </c>
      <c r="G37">
        <v>1</v>
      </c>
      <c r="H37">
        <f t="shared" si="11"/>
        <v>-1.6094379124341003</v>
      </c>
      <c r="I37">
        <f t="shared" si="12"/>
        <v>-6.2146080984221914</v>
      </c>
      <c r="J37">
        <f t="shared" si="13"/>
        <v>-7.6009024595420822</v>
      </c>
      <c r="K37">
        <f t="shared" si="14"/>
        <v>-4.2907293442356194</v>
      </c>
      <c r="L37">
        <f t="shared" si="7"/>
        <v>1.8755119900444448E-4</v>
      </c>
      <c r="M37">
        <f t="shared" si="15"/>
        <v>-3.5476925177022154</v>
      </c>
      <c r="N37">
        <f t="shared" si="8"/>
        <v>-0.74303682653340397</v>
      </c>
      <c r="O37">
        <f t="shared" si="9"/>
        <v>-1.0175839803586533E-2</v>
      </c>
    </row>
    <row r="38" spans="1:15" x14ac:dyDescent="0.35">
      <c r="A38" s="1">
        <f>'Table S8'!D11</f>
        <v>0.2</v>
      </c>
      <c r="B38" s="2">
        <f>'Table S8'!E11</f>
        <v>2E-3</v>
      </c>
      <c r="C38" s="2">
        <f>'Table S8'!B11</f>
        <v>4.4444444444444447E-4</v>
      </c>
      <c r="D38">
        <f>'Table S8'!L11</f>
        <v>1.3387933333333333E-2</v>
      </c>
      <c r="E38">
        <f t="shared" si="10"/>
        <v>2.822863198311721E-2</v>
      </c>
      <c r="F38">
        <f t="shared" si="6"/>
        <v>-1.4840698649783877E-2</v>
      </c>
      <c r="G38">
        <v>1</v>
      </c>
      <c r="H38">
        <f t="shared" si="11"/>
        <v>-1.6094379124341003</v>
      </c>
      <c r="I38">
        <f t="shared" si="12"/>
        <v>-6.2146080984221914</v>
      </c>
      <c r="J38">
        <f t="shared" si="13"/>
        <v>-7.718685495198466</v>
      </c>
      <c r="K38">
        <f t="shared" si="14"/>
        <v>-4.3134014752291616</v>
      </c>
      <c r="L38">
        <f t="shared" si="7"/>
        <v>1.7923675893777777E-4</v>
      </c>
      <c r="M38">
        <f t="shared" si="15"/>
        <v>-3.5674184975750705</v>
      </c>
      <c r="N38">
        <f t="shared" si="8"/>
        <v>-0.74598297765409116</v>
      </c>
      <c r="O38">
        <f t="shared" si="9"/>
        <v>-9.9871703726344616E-3</v>
      </c>
    </row>
    <row r="39" spans="1:15" x14ac:dyDescent="0.35">
      <c r="A39" s="1">
        <f>'Table S8'!D12</f>
        <v>0.2</v>
      </c>
      <c r="B39" s="2">
        <f>'Table S8'!E12</f>
        <v>2E-3</v>
      </c>
      <c r="C39" s="2">
        <f>'Table S8'!B12</f>
        <v>4.0000000000000002E-4</v>
      </c>
      <c r="D39">
        <f>'Table S8'!L12</f>
        <v>1.3465333333333336E-2</v>
      </c>
      <c r="E39">
        <f t="shared" si="10"/>
        <v>2.7734892876991199E-2</v>
      </c>
      <c r="F39">
        <f t="shared" si="6"/>
        <v>-1.4269559543657863E-2</v>
      </c>
      <c r="G39">
        <v>1</v>
      </c>
      <c r="H39">
        <f t="shared" si="11"/>
        <v>-1.6094379124341003</v>
      </c>
      <c r="I39">
        <f t="shared" si="12"/>
        <v>-6.2146080984221914</v>
      </c>
      <c r="J39">
        <f t="shared" si="13"/>
        <v>-7.8240460108562919</v>
      </c>
      <c r="K39">
        <f t="shared" si="14"/>
        <v>-4.3076367974859364</v>
      </c>
      <c r="L39">
        <f t="shared" si="7"/>
        <v>1.8131520177777784E-4</v>
      </c>
      <c r="M39">
        <f t="shared" si="15"/>
        <v>-3.5850639878587747</v>
      </c>
      <c r="N39">
        <f t="shared" si="8"/>
        <v>-0.72257280962716175</v>
      </c>
      <c r="O39">
        <f t="shared" si="9"/>
        <v>-9.7296837392329433E-3</v>
      </c>
    </row>
    <row r="40" spans="1:15" x14ac:dyDescent="0.35">
      <c r="A40" s="1">
        <f>'Table S8'!D13</f>
        <v>0.2</v>
      </c>
      <c r="B40" s="2">
        <f>'Table S8'!E13</f>
        <v>2E-3</v>
      </c>
      <c r="C40" s="2">
        <f>'Table S8'!B13</f>
        <v>3.6363636363636367E-4</v>
      </c>
      <c r="D40">
        <f>'Table S8'!L13</f>
        <v>1.34021E-2</v>
      </c>
      <c r="E40">
        <f t="shared" si="10"/>
        <v>2.7295695166061392E-2</v>
      </c>
      <c r="F40">
        <f t="shared" si="6"/>
        <v>-1.3893595166061392E-2</v>
      </c>
      <c r="G40">
        <v>1</v>
      </c>
      <c r="H40">
        <f t="shared" si="11"/>
        <v>-1.6094379124341003</v>
      </c>
      <c r="I40">
        <f t="shared" si="12"/>
        <v>-6.2146080984221914</v>
      </c>
      <c r="J40">
        <f t="shared" si="13"/>
        <v>-7.9193561906606167</v>
      </c>
      <c r="K40">
        <f t="shared" si="14"/>
        <v>-4.3123438678860957</v>
      </c>
      <c r="L40">
        <f t="shared" si="7"/>
        <v>1.7961628441000001E-4</v>
      </c>
      <c r="M40">
        <f t="shared" si="15"/>
        <v>-3.6010262754498603</v>
      </c>
      <c r="N40">
        <f t="shared" si="8"/>
        <v>-0.71131759243623538</v>
      </c>
      <c r="O40">
        <f t="shared" si="9"/>
        <v>-9.5331495055896703E-3</v>
      </c>
    </row>
    <row r="41" spans="1:15" x14ac:dyDescent="0.35">
      <c r="A41" s="1">
        <f>'Table S8'!D14</f>
        <v>0.2</v>
      </c>
      <c r="B41" s="2">
        <f>'Table S8'!E14</f>
        <v>2E-3</v>
      </c>
      <c r="C41" s="2">
        <f>'Table S8'!B14</f>
        <v>3.3333333333333338E-4</v>
      </c>
      <c r="D41">
        <f>'Table S8'!L14</f>
        <v>1.2434833333333334E-2</v>
      </c>
      <c r="E41">
        <f t="shared" si="10"/>
        <v>2.6900814815359188E-2</v>
      </c>
      <c r="F41">
        <f t="shared" si="6"/>
        <v>-1.4465981482025854E-2</v>
      </c>
      <c r="G41">
        <v>1</v>
      </c>
      <c r="H41">
        <f t="shared" si="11"/>
        <v>-1.6094379124341003</v>
      </c>
      <c r="I41">
        <f t="shared" si="12"/>
        <v>-6.2146080984221914</v>
      </c>
      <c r="J41">
        <f t="shared" si="13"/>
        <v>-8.0063675676502459</v>
      </c>
      <c r="K41">
        <f t="shared" si="14"/>
        <v>-4.3872536048456752</v>
      </c>
      <c r="L41">
        <f t="shared" si="7"/>
        <v>1.5462508002777781E-4</v>
      </c>
      <c r="M41">
        <f t="shared" si="15"/>
        <v>-3.6155987022992937</v>
      </c>
      <c r="N41">
        <f t="shared" si="8"/>
        <v>-0.77165490254638147</v>
      </c>
      <c r="O41">
        <f t="shared" si="9"/>
        <v>-9.5954001040138293E-3</v>
      </c>
    </row>
    <row r="42" spans="1:15" x14ac:dyDescent="0.35">
      <c r="A42" s="1">
        <f>'Table S8'!D15</f>
        <v>0.2</v>
      </c>
      <c r="B42" s="2">
        <f>'Table S8'!E15</f>
        <v>2E-3</v>
      </c>
      <c r="C42" s="2">
        <f>'Table S8'!B15</f>
        <v>3.076923076923077E-4</v>
      </c>
      <c r="D42">
        <f>'Table S8'!L15</f>
        <v>1.2665100000000002E-2</v>
      </c>
      <c r="E42">
        <f t="shared" si="10"/>
        <v>2.6542606742420524E-2</v>
      </c>
      <c r="F42">
        <f t="shared" si="6"/>
        <v>-1.3877506742420522E-2</v>
      </c>
      <c r="G42">
        <v>1</v>
      </c>
      <c r="H42">
        <f t="shared" si="11"/>
        <v>-1.6094379124341003</v>
      </c>
      <c r="I42">
        <f t="shared" si="12"/>
        <v>-6.2146080984221914</v>
      </c>
      <c r="J42">
        <f t="shared" si="13"/>
        <v>-8.0864102753237823</v>
      </c>
      <c r="K42">
        <f t="shared" si="14"/>
        <v>-4.3689050997839098</v>
      </c>
      <c r="L42">
        <f t="shared" si="7"/>
        <v>1.6040475801000004E-4</v>
      </c>
      <c r="M42">
        <f t="shared" si="15"/>
        <v>-3.6290040355184452</v>
      </c>
      <c r="N42">
        <f t="shared" si="8"/>
        <v>-0.73990106426546465</v>
      </c>
      <c r="O42">
        <f t="shared" si="9"/>
        <v>-9.3709209690285376E-3</v>
      </c>
    </row>
    <row r="43" spans="1:15" x14ac:dyDescent="0.35">
      <c r="A43" s="1">
        <f>'Table S8'!D16</f>
        <v>0.2</v>
      </c>
      <c r="B43" s="2">
        <f>'Table S8'!E16</f>
        <v>2E-3</v>
      </c>
      <c r="C43" s="2">
        <f>'Table S8'!B16</f>
        <v>2.8571428571428574E-4</v>
      </c>
      <c r="D43">
        <f>'Table S8'!L16</f>
        <v>1.3309966666666666E-2</v>
      </c>
      <c r="E43">
        <f t="shared" si="10"/>
        <v>2.6215211751285002E-2</v>
      </c>
      <c r="F43">
        <f t="shared" si="6"/>
        <v>-1.2905245084618336E-2</v>
      </c>
      <c r="G43">
        <v>1</v>
      </c>
      <c r="H43">
        <f t="shared" si="11"/>
        <v>-1.6094379124341003</v>
      </c>
      <c r="I43">
        <f t="shared" si="12"/>
        <v>-6.2146080984221914</v>
      </c>
      <c r="J43">
        <f t="shared" si="13"/>
        <v>-8.1605182474775049</v>
      </c>
      <c r="K43">
        <f t="shared" si="14"/>
        <v>-4.3192421509609229</v>
      </c>
      <c r="L43">
        <f t="shared" si="7"/>
        <v>1.7715521266777775E-4</v>
      </c>
      <c r="M43">
        <f t="shared" si="15"/>
        <v>-3.6414154355046637</v>
      </c>
      <c r="N43">
        <f t="shared" si="8"/>
        <v>-0.67782671545625917</v>
      </c>
      <c r="O43">
        <f t="shared" si="9"/>
        <v>-9.0218509884989612E-3</v>
      </c>
    </row>
    <row r="44" spans="1:15" x14ac:dyDescent="0.35">
      <c r="A44" s="1">
        <f>'Table S8'!D17</f>
        <v>0.2</v>
      </c>
      <c r="B44" s="2">
        <f>'Table S8'!E17</f>
        <v>2E-3</v>
      </c>
      <c r="C44" s="2">
        <f>'Table S8'!B17</f>
        <v>2.6666666666666668E-4</v>
      </c>
      <c r="D44">
        <f>'Table S8'!L17</f>
        <v>1.1332933333333335E-2</v>
      </c>
      <c r="E44">
        <f t="shared" si="10"/>
        <v>2.5914045176425177E-2</v>
      </c>
      <c r="F44">
        <f t="shared" si="6"/>
        <v>-1.4581111843091842E-2</v>
      </c>
      <c r="G44">
        <v>1</v>
      </c>
      <c r="H44">
        <f t="shared" si="11"/>
        <v>-1.6094379124341003</v>
      </c>
      <c r="I44">
        <f t="shared" si="12"/>
        <v>-6.2146080984221914</v>
      </c>
      <c r="J44">
        <f t="shared" si="13"/>
        <v>-8.2295111189644565</v>
      </c>
      <c r="K44">
        <f t="shared" si="14"/>
        <v>-4.4800423377745844</v>
      </c>
      <c r="L44">
        <f t="shared" si="7"/>
        <v>1.2843537793777782E-4</v>
      </c>
      <c r="M44">
        <f t="shared" si="15"/>
        <v>-3.652970172455853</v>
      </c>
      <c r="N44">
        <f t="shared" si="8"/>
        <v>-0.8270721653187314</v>
      </c>
      <c r="O44">
        <f t="shared" si="9"/>
        <v>-9.3731537114128301E-3</v>
      </c>
    </row>
    <row r="45" spans="1:15" x14ac:dyDescent="0.35">
      <c r="A45" s="1">
        <f>'Table S8'!D18</f>
        <v>0.2</v>
      </c>
      <c r="B45" s="2">
        <f>'Table S8'!E18</f>
        <v>2E-3</v>
      </c>
      <c r="C45" s="2">
        <f>'Table S8'!B18</f>
        <v>2.5000000000000001E-4</v>
      </c>
      <c r="D45">
        <f>'Table S8'!L18</f>
        <v>1.2432800000000001E-2</v>
      </c>
      <c r="E45">
        <f t="shared" si="10"/>
        <v>2.5635455453988921E-2</v>
      </c>
      <c r="F45">
        <f t="shared" si="6"/>
        <v>-1.320265545398892E-2</v>
      </c>
      <c r="G45">
        <v>1</v>
      </c>
      <c r="H45">
        <f t="shared" si="11"/>
        <v>-1.6094379124341003</v>
      </c>
      <c r="I45">
        <f t="shared" si="12"/>
        <v>-6.2146080984221914</v>
      </c>
      <c r="J45">
        <f t="shared" si="13"/>
        <v>-8.2940496401020276</v>
      </c>
      <c r="K45">
        <f t="shared" si="14"/>
        <v>-4.3874171373628723</v>
      </c>
      <c r="L45">
        <f t="shared" si="7"/>
        <v>1.5457451584000002E-4</v>
      </c>
      <c r="M45">
        <f t="shared" si="15"/>
        <v>-3.6637789070235174</v>
      </c>
      <c r="N45">
        <f t="shared" si="8"/>
        <v>-0.72363823033935493</v>
      </c>
      <c r="O45">
        <f t="shared" si="9"/>
        <v>-8.9968493901631322E-3</v>
      </c>
    </row>
    <row r="46" spans="1:15" x14ac:dyDescent="0.35">
      <c r="A46" s="1">
        <f>'Table S8'!D19</f>
        <v>0.2</v>
      </c>
      <c r="B46" s="2">
        <f>'Table S8'!E19</f>
        <v>2E-3</v>
      </c>
      <c r="C46" s="2">
        <f>'Table S8'!B19</f>
        <v>2.3529411764705883E-4</v>
      </c>
      <c r="D46">
        <f>'Table S8'!L19</f>
        <v>1.3689533333333332E-2</v>
      </c>
      <c r="E46">
        <f t="shared" si="10"/>
        <v>2.5376489281038792E-2</v>
      </c>
      <c r="F46">
        <f t="shared" si="6"/>
        <v>-1.168695594770546E-2</v>
      </c>
      <c r="G46">
        <v>1</v>
      </c>
      <c r="H46">
        <f t="shared" si="11"/>
        <v>-1.6094379124341003</v>
      </c>
      <c r="I46">
        <f t="shared" si="12"/>
        <v>-6.2146080984221914</v>
      </c>
      <c r="J46">
        <f t="shared" si="13"/>
        <v>-8.3546742619184631</v>
      </c>
      <c r="K46">
        <f t="shared" si="14"/>
        <v>-4.2911237284049895</v>
      </c>
      <c r="L46">
        <f t="shared" si="7"/>
        <v>1.8740332288444441E-4</v>
      </c>
      <c r="M46">
        <f t="shared" si="15"/>
        <v>-3.6739321524640518</v>
      </c>
      <c r="N46">
        <f t="shared" si="8"/>
        <v>-0.61719157594093765</v>
      </c>
      <c r="O46">
        <f t="shared" si="9"/>
        <v>-8.4490646518959964E-3</v>
      </c>
    </row>
    <row r="47" spans="1:15" x14ac:dyDescent="0.35">
      <c r="A47" s="1">
        <f>'Table S8'!D20</f>
        <v>0.2</v>
      </c>
      <c r="B47" s="2">
        <f>'Table S8'!E20</f>
        <v>2E-3</v>
      </c>
      <c r="C47" s="2">
        <f>'Table S8'!B20</f>
        <v>2.2222222222222223E-4</v>
      </c>
      <c r="D47">
        <f>'Table S8'!L20</f>
        <v>1.4094199999999999E-2</v>
      </c>
      <c r="E47">
        <f t="shared" si="10"/>
        <v>2.5134725902842242E-2</v>
      </c>
      <c r="F47">
        <f t="shared" si="6"/>
        <v>-1.1040525902842243E-2</v>
      </c>
      <c r="G47">
        <v>1</v>
      </c>
      <c r="H47">
        <f t="shared" si="11"/>
        <v>-1.6094379124341003</v>
      </c>
      <c r="I47">
        <f t="shared" si="12"/>
        <v>-6.2146080984221914</v>
      </c>
      <c r="J47">
        <f t="shared" si="13"/>
        <v>-8.4118326757584114</v>
      </c>
      <c r="K47">
        <f t="shared" si="14"/>
        <v>-4.2619919137423432</v>
      </c>
      <c r="L47">
        <f t="shared" si="7"/>
        <v>1.9864647363999999E-4</v>
      </c>
      <c r="M47">
        <f t="shared" si="15"/>
        <v>-3.6835048868963725</v>
      </c>
      <c r="N47">
        <f t="shared" si="8"/>
        <v>-0.57848702684597075</v>
      </c>
      <c r="O47">
        <f t="shared" si="9"/>
        <v>-8.1533118537724814E-3</v>
      </c>
    </row>
    <row r="48" spans="1:15" x14ac:dyDescent="0.35">
      <c r="A48" s="1">
        <f>'Table S8'!D21</f>
        <v>0.2</v>
      </c>
      <c r="B48" s="2">
        <f>'Table S8'!E21</f>
        <v>2E-3</v>
      </c>
      <c r="C48" s="2">
        <f>'Table S8'!B21</f>
        <v>2.105263157894737E-4</v>
      </c>
      <c r="D48">
        <f>'Table S8'!L21</f>
        <v>1.2893733333333336E-2</v>
      </c>
      <c r="E48">
        <f t="shared" si="10"/>
        <v>2.4908157546072611E-2</v>
      </c>
      <c r="F48">
        <f t="shared" si="6"/>
        <v>-1.2014424212739275E-2</v>
      </c>
      <c r="G48">
        <v>1</v>
      </c>
      <c r="H48">
        <f t="shared" si="11"/>
        <v>-1.6094379124341003</v>
      </c>
      <c r="I48">
        <f t="shared" si="12"/>
        <v>-6.2146080984221914</v>
      </c>
      <c r="J48">
        <f t="shared" si="13"/>
        <v>-8.4658998970286863</v>
      </c>
      <c r="K48">
        <f t="shared" si="14"/>
        <v>-4.3510138737614792</v>
      </c>
      <c r="L48">
        <f t="shared" si="7"/>
        <v>1.6624835927111118E-4</v>
      </c>
      <c r="M48">
        <f t="shared" si="15"/>
        <v>-3.6925599168725913</v>
      </c>
      <c r="N48">
        <f t="shared" si="8"/>
        <v>-0.65845395688888786</v>
      </c>
      <c r="O48">
        <f t="shared" si="9"/>
        <v>-8.4899297324034853E-3</v>
      </c>
    </row>
    <row r="49" spans="1:15" x14ac:dyDescent="0.35">
      <c r="A49" s="1">
        <f>'Table S8'!D22</f>
        <v>0.2</v>
      </c>
      <c r="B49" s="2">
        <f>'Table S8'!E22</f>
        <v>2E-3</v>
      </c>
      <c r="C49" s="2">
        <f>'Table S8'!B22</f>
        <v>2.0000000000000001E-4</v>
      </c>
      <c r="D49">
        <f>'Table S8'!L22</f>
        <v>1.2389233333333333E-2</v>
      </c>
      <c r="E49">
        <f t="shared" si="10"/>
        <v>2.4695101442563271E-2</v>
      </c>
      <c r="F49">
        <f t="shared" si="6"/>
        <v>-1.2305868109229939E-2</v>
      </c>
      <c r="G49">
        <v>1</v>
      </c>
      <c r="H49">
        <f t="shared" si="11"/>
        <v>-1.6094379124341003</v>
      </c>
      <c r="I49">
        <f t="shared" si="12"/>
        <v>-6.2146080984221914</v>
      </c>
      <c r="J49">
        <f t="shared" si="13"/>
        <v>-8.5171931914162382</v>
      </c>
      <c r="K49">
        <f t="shared" si="14"/>
        <v>-4.390927463114088</v>
      </c>
      <c r="L49">
        <f t="shared" si="7"/>
        <v>1.5349310258777775E-4</v>
      </c>
      <c r="M49">
        <f t="shared" si="15"/>
        <v>-3.7011503771800767</v>
      </c>
      <c r="N49">
        <f t="shared" si="8"/>
        <v>-0.68977708593401132</v>
      </c>
      <c r="O49">
        <f t="shared" si="9"/>
        <v>-8.5458092656231846E-3</v>
      </c>
    </row>
    <row r="50" spans="1:15" x14ac:dyDescent="0.35">
      <c r="A50" s="1">
        <f>'Table S8'!D23</f>
        <v>0.2</v>
      </c>
      <c r="B50" s="2">
        <f>'Table S8'!E23</f>
        <v>2E-3</v>
      </c>
      <c r="C50" s="2">
        <f>'Table S8'!B23</f>
        <v>1.9047619047619048E-4</v>
      </c>
      <c r="D50">
        <f>'Table S8'!L23</f>
        <v>1.0454100000000003E-2</v>
      </c>
      <c r="E50">
        <f t="shared" si="10"/>
        <v>2.4494133964942492E-2</v>
      </c>
      <c r="F50">
        <f t="shared" si="6"/>
        <v>-1.4040033964942489E-2</v>
      </c>
      <c r="G50">
        <v>1</v>
      </c>
      <c r="H50">
        <f t="shared" si="11"/>
        <v>-1.6094379124341003</v>
      </c>
      <c r="I50">
        <f t="shared" si="12"/>
        <v>-6.2146080984221914</v>
      </c>
      <c r="J50">
        <f t="shared" si="13"/>
        <v>-8.5659833555856686</v>
      </c>
      <c r="K50">
        <f t="shared" si="14"/>
        <v>-4.560761033020686</v>
      </c>
      <c r="L50">
        <f t="shared" si="7"/>
        <v>1.0928820681000005E-4</v>
      </c>
      <c r="M50">
        <f t="shared" si="15"/>
        <v>-3.709321620101742</v>
      </c>
      <c r="N50">
        <f t="shared" si="8"/>
        <v>-0.85143941291894398</v>
      </c>
      <c r="O50">
        <f t="shared" si="9"/>
        <v>-8.901032766595934E-3</v>
      </c>
    </row>
    <row r="51" spans="1:15" x14ac:dyDescent="0.35">
      <c r="A51" s="1">
        <f>'Table S8'!D24</f>
        <v>0.2</v>
      </c>
      <c r="B51" s="2">
        <f>'Table S8'!E24</f>
        <v>2E-3</v>
      </c>
      <c r="C51" s="2">
        <f>'Table S8'!B24</f>
        <v>1.8181818181818183E-4</v>
      </c>
      <c r="D51">
        <f>'Table S8'!L24</f>
        <v>1.0213400000000001E-2</v>
      </c>
      <c r="E51">
        <f t="shared" si="10"/>
        <v>2.4304040547795894E-2</v>
      </c>
      <c r="F51">
        <f t="shared" si="6"/>
        <v>-1.4090640547795893E-2</v>
      </c>
      <c r="G51">
        <v>1</v>
      </c>
      <c r="H51">
        <f t="shared" si="11"/>
        <v>-1.6094379124341003</v>
      </c>
      <c r="I51">
        <f t="shared" si="12"/>
        <v>-6.2146080984221914</v>
      </c>
      <c r="J51">
        <f t="shared" si="13"/>
        <v>-8.6125033712205621</v>
      </c>
      <c r="K51">
        <f t="shared" si="14"/>
        <v>-4.5840546953840162</v>
      </c>
      <c r="L51">
        <f t="shared" si="7"/>
        <v>1.0431353956000002E-4</v>
      </c>
      <c r="M51">
        <f t="shared" si="15"/>
        <v>-3.7171126647711628</v>
      </c>
      <c r="N51">
        <f t="shared" si="8"/>
        <v>-0.86694203061285346</v>
      </c>
      <c r="O51">
        <f t="shared" si="9"/>
        <v>-8.8544257354613177E-3</v>
      </c>
    </row>
    <row r="52" spans="1:15" x14ac:dyDescent="0.35">
      <c r="A52" s="1">
        <f>'Table S8'!D25</f>
        <v>0.2</v>
      </c>
      <c r="B52" s="2">
        <f>'Table S8'!E25</f>
        <v>2E-3</v>
      </c>
      <c r="C52" s="2">
        <f>'Table S8'!B25</f>
        <v>1.7391304347826088E-4</v>
      </c>
      <c r="D52">
        <f>'Table S8'!L25</f>
        <v>1.3311533333333334E-2</v>
      </c>
      <c r="E52">
        <f t="shared" si="10"/>
        <v>2.412377707850917E-2</v>
      </c>
      <c r="F52">
        <f t="shared" si="6"/>
        <v>-1.0812243745175837E-2</v>
      </c>
      <c r="G52">
        <v>1</v>
      </c>
      <c r="H52">
        <f t="shared" si="11"/>
        <v>-1.6094379124341003</v>
      </c>
      <c r="I52">
        <f t="shared" si="12"/>
        <v>-6.2146080984221914</v>
      </c>
      <c r="J52">
        <f t="shared" si="13"/>
        <v>-8.6569551337913957</v>
      </c>
      <c r="K52">
        <f t="shared" si="14"/>
        <v>-4.3191244516075074</v>
      </c>
      <c r="L52">
        <f t="shared" si="7"/>
        <v>1.7719691968444445E-4</v>
      </c>
      <c r="M52">
        <f t="shared" si="15"/>
        <v>-3.724557324088174</v>
      </c>
      <c r="N52">
        <f t="shared" si="8"/>
        <v>-0.59456712751933338</v>
      </c>
      <c r="O52">
        <f t="shared" si="9"/>
        <v>-7.9146001368778571E-3</v>
      </c>
    </row>
    <row r="53" spans="1:15" x14ac:dyDescent="0.35">
      <c r="A53" s="1">
        <f>'Table S8'!D26</f>
        <v>0.2</v>
      </c>
      <c r="B53" s="2">
        <f>'Table S8'!E26</f>
        <v>2E-3</v>
      </c>
      <c r="C53" s="2">
        <f>'Table S8'!B26</f>
        <v>1.6666666666666669E-4</v>
      </c>
      <c r="D53">
        <f>'Table S8'!L26</f>
        <v>1.1261799999999997E-2</v>
      </c>
      <c r="E53">
        <f t="shared" si="10"/>
        <v>2.3952439755194479E-2</v>
      </c>
      <c r="F53">
        <f t="shared" si="6"/>
        <v>-1.2690639755194482E-2</v>
      </c>
      <c r="G53">
        <v>1</v>
      </c>
      <c r="H53">
        <f t="shared" si="11"/>
        <v>-1.6094379124341003</v>
      </c>
      <c r="I53">
        <f t="shared" si="12"/>
        <v>-6.2146080984221914</v>
      </c>
      <c r="J53">
        <f t="shared" si="13"/>
        <v>-8.6995147482101913</v>
      </c>
      <c r="K53">
        <f t="shared" si="14"/>
        <v>-4.4863388111424207</v>
      </c>
      <c r="L53">
        <f t="shared" si="7"/>
        <v>1.2682813923999993E-4</v>
      </c>
      <c r="M53">
        <f t="shared" si="15"/>
        <v>-3.7316850916205957</v>
      </c>
      <c r="N53">
        <f t="shared" si="8"/>
        <v>-0.75465371952182503</v>
      </c>
      <c r="O53">
        <f t="shared" si="9"/>
        <v>-8.4987592585108861E-3</v>
      </c>
    </row>
    <row r="54" spans="1:15" x14ac:dyDescent="0.35">
      <c r="A54" s="1">
        <f>'Table S9'!D6</f>
        <v>0.35</v>
      </c>
      <c r="B54" s="2">
        <f>'Table S9'!E6</f>
        <v>3.4999999999999996E-3</v>
      </c>
      <c r="C54" s="2">
        <f>'Table S9'!B6</f>
        <v>1.7499999999999998E-3</v>
      </c>
      <c r="D54">
        <f>'Table S9'!L6</f>
        <v>0.16277811666666664</v>
      </c>
      <c r="E54">
        <f t="shared" si="10"/>
        <v>0.10273044032963413</v>
      </c>
      <c r="F54">
        <f t="shared" si="6"/>
        <v>6.0047676337032507E-2</v>
      </c>
      <c r="G54">
        <v>1</v>
      </c>
      <c r="H54">
        <f t="shared" si="11"/>
        <v>-1.0498221244986778</v>
      </c>
      <c r="I54">
        <f t="shared" si="12"/>
        <v>-5.6549923104867688</v>
      </c>
      <c r="J54">
        <f t="shared" si="13"/>
        <v>-6.3481394910467142</v>
      </c>
      <c r="K54">
        <f t="shared" si="14"/>
        <v>-1.8153672529580933</v>
      </c>
      <c r="L54">
        <f t="shared" si="7"/>
        <v>2.6496715265546936E-2</v>
      </c>
      <c r="M54">
        <f t="shared" si="15"/>
        <v>-2.2756468054822774</v>
      </c>
      <c r="N54">
        <f t="shared" si="8"/>
        <v>0.46027955252418407</v>
      </c>
      <c r="O54">
        <f t="shared" si="9"/>
        <v>7.4923438700062753E-2</v>
      </c>
    </row>
    <row r="55" spans="1:15" x14ac:dyDescent="0.35">
      <c r="A55" s="1">
        <f>'Table S9'!D7</f>
        <v>0.35</v>
      </c>
      <c r="B55" s="2">
        <f>'Table S9'!E7</f>
        <v>3.4999999999999996E-3</v>
      </c>
      <c r="C55" s="2">
        <f>'Table S9'!B7</f>
        <v>1.4E-3</v>
      </c>
      <c r="D55">
        <f>'Table S9'!L7</f>
        <v>0.14871704166666666</v>
      </c>
      <c r="E55">
        <f t="shared" si="10"/>
        <v>9.8962105422033986E-2</v>
      </c>
      <c r="F55">
        <f t="shared" si="6"/>
        <v>4.9754936244632675E-2</v>
      </c>
      <c r="G55">
        <v>1</v>
      </c>
      <c r="H55">
        <f t="shared" si="11"/>
        <v>-1.0498221244986778</v>
      </c>
      <c r="I55">
        <f t="shared" si="12"/>
        <v>-5.6549923104867688</v>
      </c>
      <c r="J55">
        <f t="shared" si="13"/>
        <v>-6.5712830423609239</v>
      </c>
      <c r="K55">
        <f t="shared" si="14"/>
        <v>-1.9057098277338036</v>
      </c>
      <c r="L55">
        <f t="shared" si="7"/>
        <v>2.2116758482085067E-2</v>
      </c>
      <c r="M55">
        <f t="shared" si="15"/>
        <v>-2.3130182756388367</v>
      </c>
      <c r="N55">
        <f t="shared" si="8"/>
        <v>0.40730844790503307</v>
      </c>
      <c r="O55">
        <f t="shared" si="9"/>
        <v>6.0573707418278132E-2</v>
      </c>
    </row>
    <row r="56" spans="1:15" x14ac:dyDescent="0.35">
      <c r="A56" s="1">
        <f>'Table S9'!D8</f>
        <v>0.35</v>
      </c>
      <c r="B56" s="2">
        <f>'Table S9'!E8</f>
        <v>3.4999999999999996E-3</v>
      </c>
      <c r="C56" s="2">
        <f>'Table S9'!B8</f>
        <v>1.1666666666666665E-3</v>
      </c>
      <c r="D56">
        <f>'Table S9'!L8</f>
        <v>0.12980374166666667</v>
      </c>
      <c r="E56">
        <f t="shared" si="10"/>
        <v>9.598599437550781E-2</v>
      </c>
      <c r="F56">
        <f t="shared" si="6"/>
        <v>3.3817747291158856E-2</v>
      </c>
      <c r="G56">
        <v>1</v>
      </c>
      <c r="H56">
        <f t="shared" si="11"/>
        <v>-1.0498221244986778</v>
      </c>
      <c r="I56">
        <f t="shared" si="12"/>
        <v>-5.6549923104867688</v>
      </c>
      <c r="J56">
        <f t="shared" si="13"/>
        <v>-6.7536045991548788</v>
      </c>
      <c r="K56">
        <f t="shared" si="14"/>
        <v>-2.0417316487280308</v>
      </c>
      <c r="L56">
        <f t="shared" si="7"/>
        <v>1.6849011350666736E-2</v>
      </c>
      <c r="M56">
        <f t="shared" si="15"/>
        <v>-2.3435529900793561</v>
      </c>
      <c r="N56">
        <f t="shared" si="8"/>
        <v>0.30182134135132532</v>
      </c>
      <c r="O56">
        <f t="shared" si="9"/>
        <v>3.917753942225425E-2</v>
      </c>
    </row>
    <row r="57" spans="1:15" x14ac:dyDescent="0.35">
      <c r="A57" s="1">
        <f>'Table S9'!D9</f>
        <v>0.35</v>
      </c>
      <c r="B57" s="2">
        <f>'Table S9'!E9</f>
        <v>3.4999999999999996E-3</v>
      </c>
      <c r="C57" s="2">
        <f>'Table S9'!B9</f>
        <v>1E-3</v>
      </c>
      <c r="D57">
        <f>'Table S9'!L9</f>
        <v>0.11921385000000001</v>
      </c>
      <c r="E57">
        <f t="shared" si="10"/>
        <v>9.353966357461023E-2</v>
      </c>
      <c r="F57">
        <f t="shared" si="6"/>
        <v>2.5674186425389781E-2</v>
      </c>
      <c r="G57">
        <v>1</v>
      </c>
      <c r="H57">
        <f t="shared" si="11"/>
        <v>-1.0498221244986778</v>
      </c>
      <c r="I57">
        <f t="shared" si="12"/>
        <v>-5.6549923104867688</v>
      </c>
      <c r="J57">
        <f t="shared" si="13"/>
        <v>-6.9077552789821368</v>
      </c>
      <c r="K57">
        <f t="shared" si="14"/>
        <v>-2.1268363398254033</v>
      </c>
      <c r="L57">
        <f t="shared" si="7"/>
        <v>1.4211942031822503E-2</v>
      </c>
      <c r="M57">
        <f t="shared" si="15"/>
        <v>-2.3693697232847257</v>
      </c>
      <c r="N57">
        <f t="shared" si="8"/>
        <v>0.2425333834593224</v>
      </c>
      <c r="O57">
        <f t="shared" si="9"/>
        <v>2.8913338395712144E-2</v>
      </c>
    </row>
    <row r="58" spans="1:15" x14ac:dyDescent="0.35">
      <c r="A58" s="1">
        <f>'Table S9'!D10</f>
        <v>0.35</v>
      </c>
      <c r="B58" s="2">
        <f>'Table S9'!E10</f>
        <v>3.4999999999999996E-3</v>
      </c>
      <c r="C58" s="2">
        <f>'Table S9'!B10</f>
        <v>8.7499999999999991E-4</v>
      </c>
      <c r="D58">
        <f>'Table S9'!L10</f>
        <v>0.10704504999999999</v>
      </c>
      <c r="E58">
        <f t="shared" si="10"/>
        <v>9.1471009332224462E-2</v>
      </c>
      <c r="F58">
        <f t="shared" si="6"/>
        <v>1.5574040667775527E-2</v>
      </c>
      <c r="G58">
        <v>1</v>
      </c>
      <c r="H58">
        <f t="shared" si="11"/>
        <v>-1.0498221244986778</v>
      </c>
      <c r="I58">
        <f t="shared" si="12"/>
        <v>-5.6549923104867688</v>
      </c>
      <c r="J58">
        <f t="shared" si="13"/>
        <v>-7.0412866716066596</v>
      </c>
      <c r="K58">
        <f t="shared" si="14"/>
        <v>-2.234505505090282</v>
      </c>
      <c r="L58">
        <f t="shared" si="7"/>
        <v>1.1458642729502498E-2</v>
      </c>
      <c r="M58">
        <f t="shared" si="15"/>
        <v>-2.3917331948035794</v>
      </c>
      <c r="N58">
        <f t="shared" si="8"/>
        <v>0.15722768971329737</v>
      </c>
      <c r="O58">
        <f t="shared" si="9"/>
        <v>1.6830445906744401E-2</v>
      </c>
    </row>
    <row r="59" spans="1:15" x14ac:dyDescent="0.35">
      <c r="A59" s="1">
        <f>'Table S9'!D11</f>
        <v>0.35</v>
      </c>
      <c r="B59" s="2">
        <f>'Table S9'!E11</f>
        <v>3.4999999999999996E-3</v>
      </c>
      <c r="C59" s="2">
        <f>'Table S9'!B11</f>
        <v>7.7777777777777773E-4</v>
      </c>
      <c r="D59">
        <f>'Table S9'!L11</f>
        <v>9.7002383333333317E-2</v>
      </c>
      <c r="E59">
        <f t="shared" si="10"/>
        <v>8.9684333939307595E-2</v>
      </c>
      <c r="F59">
        <f t="shared" si="6"/>
        <v>7.3180493940257219E-3</v>
      </c>
      <c r="G59">
        <v>1</v>
      </c>
      <c r="H59">
        <f t="shared" si="11"/>
        <v>-1.0498221244986778</v>
      </c>
      <c r="I59">
        <f t="shared" si="12"/>
        <v>-5.6549923104867688</v>
      </c>
      <c r="J59">
        <f t="shared" si="13"/>
        <v>-7.1590697072630434</v>
      </c>
      <c r="K59">
        <f t="shared" si="14"/>
        <v>-2.3330197303338673</v>
      </c>
      <c r="L59">
        <f t="shared" si="7"/>
        <v>9.4094623723469419E-3</v>
      </c>
      <c r="M59">
        <f t="shared" si="15"/>
        <v>-2.4114591746764344</v>
      </c>
      <c r="N59">
        <f t="shared" si="8"/>
        <v>7.8439444342567111E-2</v>
      </c>
      <c r="O59">
        <f t="shared" si="9"/>
        <v>7.6088130485713586E-3</v>
      </c>
    </row>
    <row r="60" spans="1:15" x14ac:dyDescent="0.35">
      <c r="A60" s="1">
        <f>'Table S9'!D12</f>
        <v>0.35</v>
      </c>
      <c r="B60" s="2">
        <f>'Table S9'!E12</f>
        <v>3.4999999999999996E-3</v>
      </c>
      <c r="C60" s="2">
        <f>'Table S9'!B12</f>
        <v>6.9999999999999999E-4</v>
      </c>
      <c r="D60">
        <f>'Table S9'!L12</f>
        <v>8.5068375000000002E-2</v>
      </c>
      <c r="E60">
        <f t="shared" si="10"/>
        <v>8.8115690340170957E-2</v>
      </c>
      <c r="F60">
        <f t="shared" si="6"/>
        <v>-3.0473153401709557E-3</v>
      </c>
      <c r="G60">
        <v>1</v>
      </c>
      <c r="H60">
        <f t="shared" si="11"/>
        <v>-1.0498221244986778</v>
      </c>
      <c r="I60">
        <f t="shared" si="12"/>
        <v>-5.6549923104867688</v>
      </c>
      <c r="J60">
        <f t="shared" si="13"/>
        <v>-7.2644302229208693</v>
      </c>
      <c r="K60">
        <f t="shared" si="14"/>
        <v>-2.4642999340928573</v>
      </c>
      <c r="L60">
        <f t="shared" si="7"/>
        <v>7.2366284251406251E-3</v>
      </c>
      <c r="M60">
        <f t="shared" si="15"/>
        <v>-2.4291046649601387</v>
      </c>
      <c r="N60">
        <f t="shared" si="8"/>
        <v>-3.5195269132718643E-2</v>
      </c>
      <c r="O60">
        <f t="shared" si="9"/>
        <v>-2.9940043528080343E-3</v>
      </c>
    </row>
    <row r="61" spans="1:15" x14ac:dyDescent="0.35">
      <c r="A61" s="1">
        <f>'Table S9'!D13</f>
        <v>0.35</v>
      </c>
      <c r="B61" s="2">
        <f>'Table S9'!E13</f>
        <v>3.4999999999999996E-3</v>
      </c>
      <c r="C61" s="2">
        <f>'Table S9'!B13</f>
        <v>6.363636363636363E-4</v>
      </c>
      <c r="D61">
        <f>'Table S9'!L13</f>
        <v>7.1551491666666661E-2</v>
      </c>
      <c r="E61">
        <f t="shared" si="10"/>
        <v>8.6720328560118506E-2</v>
      </c>
      <c r="F61">
        <f t="shared" si="6"/>
        <v>-1.5168836893451845E-2</v>
      </c>
      <c r="G61">
        <v>1</v>
      </c>
      <c r="H61">
        <f t="shared" si="11"/>
        <v>-1.0498221244986778</v>
      </c>
      <c r="I61">
        <f t="shared" si="12"/>
        <v>-5.6549923104867688</v>
      </c>
      <c r="J61">
        <f t="shared" si="13"/>
        <v>-7.359740402725194</v>
      </c>
      <c r="K61">
        <f t="shared" si="14"/>
        <v>-2.6373379253050744</v>
      </c>
      <c r="L61">
        <f t="shared" si="7"/>
        <v>5.1196159597250686E-3</v>
      </c>
      <c r="M61">
        <f t="shared" si="15"/>
        <v>-2.4450669525512243</v>
      </c>
      <c r="N61">
        <f t="shared" si="8"/>
        <v>-0.19227097275385008</v>
      </c>
      <c r="O61">
        <f t="shared" si="9"/>
        <v>-1.3757274904738997E-2</v>
      </c>
    </row>
    <row r="62" spans="1:15" x14ac:dyDescent="0.35">
      <c r="A62" s="1">
        <f>'Table S9'!D14</f>
        <v>0.35</v>
      </c>
      <c r="B62" s="2">
        <f>'Table S9'!E14</f>
        <v>3.4999999999999996E-3</v>
      </c>
      <c r="C62" s="2">
        <f>'Table S9'!B14</f>
        <v>5.8333333333333327E-4</v>
      </c>
      <c r="D62">
        <f>'Table S9'!L14</f>
        <v>6.3602466666666663E-2</v>
      </c>
      <c r="E62">
        <f t="shared" si="10"/>
        <v>8.5465766126500475E-2</v>
      </c>
      <c r="F62">
        <f t="shared" si="6"/>
        <v>-2.1863299459833813E-2</v>
      </c>
      <c r="G62">
        <v>1</v>
      </c>
      <c r="H62">
        <f t="shared" si="11"/>
        <v>-1.0498221244986778</v>
      </c>
      <c r="I62">
        <f t="shared" si="12"/>
        <v>-5.6549923104867688</v>
      </c>
      <c r="J62">
        <f t="shared" si="13"/>
        <v>-7.4467517797148242</v>
      </c>
      <c r="K62">
        <f t="shared" si="14"/>
        <v>-2.7551030253210573</v>
      </c>
      <c r="L62">
        <f t="shared" si="7"/>
        <v>4.0452737660844435E-3</v>
      </c>
      <c r="M62">
        <f t="shared" si="15"/>
        <v>-2.4596393794006577</v>
      </c>
      <c r="N62">
        <f t="shared" si="8"/>
        <v>-0.29546364592039964</v>
      </c>
      <c r="O62">
        <f t="shared" si="9"/>
        <v>-1.8792216690864019E-2</v>
      </c>
    </row>
    <row r="63" spans="1:15" x14ac:dyDescent="0.35">
      <c r="A63" s="1">
        <f>'Table S9'!D15</f>
        <v>0.35</v>
      </c>
      <c r="B63" s="2">
        <f>'Table S9'!E15</f>
        <v>3.4999999999999996E-3</v>
      </c>
      <c r="C63" s="2">
        <f>'Table S9'!B15</f>
        <v>5.3846153846153844E-4</v>
      </c>
      <c r="D63">
        <f>'Table S9'!L15</f>
        <v>5.3537225000000008E-2</v>
      </c>
      <c r="E63">
        <f t="shared" si="10"/>
        <v>8.4327714078763966E-2</v>
      </c>
      <c r="F63">
        <f t="shared" si="6"/>
        <v>-3.0790489078763958E-2</v>
      </c>
      <c r="G63">
        <v>1</v>
      </c>
      <c r="H63">
        <f t="shared" si="11"/>
        <v>-1.0498221244986778</v>
      </c>
      <c r="I63">
        <f t="shared" si="12"/>
        <v>-5.6549923104867688</v>
      </c>
      <c r="J63">
        <f t="shared" si="13"/>
        <v>-7.5267944873883605</v>
      </c>
      <c r="K63">
        <f t="shared" si="14"/>
        <v>-2.9273780726403444</v>
      </c>
      <c r="L63">
        <f t="shared" si="7"/>
        <v>2.8662344607006257E-3</v>
      </c>
      <c r="M63">
        <f t="shared" si="15"/>
        <v>-2.4730447126198092</v>
      </c>
      <c r="N63">
        <f t="shared" si="8"/>
        <v>-0.45433336002053526</v>
      </c>
      <c r="O63">
        <f t="shared" si="9"/>
        <v>-2.4323747320425405E-2</v>
      </c>
    </row>
    <row r="64" spans="1:15" x14ac:dyDescent="0.35">
      <c r="A64" s="1">
        <f>'Table S9'!D16</f>
        <v>0.35</v>
      </c>
      <c r="B64" s="2">
        <f>'Table S9'!E16</f>
        <v>3.4999999999999996E-3</v>
      </c>
      <c r="C64" s="2">
        <f>'Table S9'!B16</f>
        <v>5.0000000000000001E-4</v>
      </c>
      <c r="D64">
        <f>'Table S9'!L16</f>
        <v>5.2863358333333332E-2</v>
      </c>
      <c r="E64">
        <f t="shared" si="10"/>
        <v>8.328755734241855E-2</v>
      </c>
      <c r="F64">
        <f t="shared" si="6"/>
        <v>-3.0424199009085218E-2</v>
      </c>
      <c r="G64">
        <v>1</v>
      </c>
      <c r="H64">
        <f t="shared" si="11"/>
        <v>-1.0498221244986778</v>
      </c>
      <c r="I64">
        <f t="shared" si="12"/>
        <v>-5.6549923104867688</v>
      </c>
      <c r="J64">
        <f t="shared" si="13"/>
        <v>-7.6009024595420822</v>
      </c>
      <c r="K64">
        <f t="shared" si="14"/>
        <v>-2.9400448392222627</v>
      </c>
      <c r="L64">
        <f t="shared" si="7"/>
        <v>2.7945346542784027E-3</v>
      </c>
      <c r="M64">
        <f t="shared" si="15"/>
        <v>-2.4854561126060277</v>
      </c>
      <c r="N64">
        <f t="shared" si="8"/>
        <v>-0.45458872661623495</v>
      </c>
      <c r="O64">
        <f t="shared" si="9"/>
        <v>-2.403108674940773E-2</v>
      </c>
    </row>
    <row r="65" spans="1:15" x14ac:dyDescent="0.35">
      <c r="A65" s="1">
        <f>'Table S9'!D17</f>
        <v>0.35</v>
      </c>
      <c r="B65" s="2">
        <f>'Table S9'!E17</f>
        <v>3.4999999999999996E-3</v>
      </c>
      <c r="C65" s="2">
        <f>'Table S9'!B17</f>
        <v>4.6666666666666666E-4</v>
      </c>
      <c r="D65">
        <f>'Table S9'!L17</f>
        <v>4.9200024999999994E-2</v>
      </c>
      <c r="E65">
        <f t="shared" si="10"/>
        <v>8.2330730115111189E-2</v>
      </c>
      <c r="F65">
        <f t="shared" si="6"/>
        <v>-3.3130705115111195E-2</v>
      </c>
      <c r="G65">
        <v>1</v>
      </c>
      <c r="H65">
        <f t="shared" si="11"/>
        <v>-1.0498221244986778</v>
      </c>
      <c r="I65">
        <f t="shared" si="12"/>
        <v>-5.6549923104867688</v>
      </c>
      <c r="J65">
        <f t="shared" si="13"/>
        <v>-7.6698953310290339</v>
      </c>
      <c r="K65">
        <f t="shared" si="14"/>
        <v>-3.0118611473539225</v>
      </c>
      <c r="L65">
        <f t="shared" si="7"/>
        <v>2.4206424600006246E-3</v>
      </c>
      <c r="M65">
        <f t="shared" si="15"/>
        <v>-2.497010849557217</v>
      </c>
      <c r="N65">
        <f t="shared" si="8"/>
        <v>-0.51485029779670555</v>
      </c>
      <c r="O65">
        <f t="shared" si="9"/>
        <v>-2.5330647522855354E-2</v>
      </c>
    </row>
    <row r="66" spans="1:15" x14ac:dyDescent="0.35">
      <c r="A66" s="1">
        <f>'Table S9'!D18</f>
        <v>0.35</v>
      </c>
      <c r="B66" s="2">
        <f>'Table S9'!E18</f>
        <v>3.4999999999999996E-3</v>
      </c>
      <c r="C66" s="2">
        <f>'Table S9'!B18</f>
        <v>4.3749999999999995E-4</v>
      </c>
      <c r="D66">
        <f>'Table S9'!L18</f>
        <v>4.7374424999999991E-2</v>
      </c>
      <c r="E66">
        <f t="shared" ref="E66:E97" si="16">EXP($R$2+$R$3*LN(A66)+$R$4*LN(B66)+$R$5*LN(C66))</f>
        <v>8.1445631123634191E-2</v>
      </c>
      <c r="F66">
        <f t="shared" si="6"/>
        <v>-3.40712061236342E-2</v>
      </c>
      <c r="G66">
        <v>1</v>
      </c>
      <c r="H66">
        <f t="shared" ref="H66:H97" si="17">LN(A66)</f>
        <v>-1.0498221244986778</v>
      </c>
      <c r="I66">
        <f t="shared" ref="I66:I97" si="18">LN(B66)</f>
        <v>-5.6549923104867688</v>
      </c>
      <c r="J66">
        <f t="shared" ref="J66:J97" si="19">LN(C66)</f>
        <v>-7.734433852166605</v>
      </c>
      <c r="K66">
        <f t="shared" ref="K66:K97" si="20">LN(D66)</f>
        <v>-3.0496727528563694</v>
      </c>
      <c r="L66">
        <f t="shared" si="7"/>
        <v>2.2443361440806242E-3</v>
      </c>
      <c r="M66">
        <f t="shared" ref="M66:M97" si="21">MMULT(G66:J66,$R$2:$R$5)</f>
        <v>-2.5078195841248814</v>
      </c>
      <c r="N66">
        <f t="shared" si="8"/>
        <v>-0.54185316873148803</v>
      </c>
      <c r="O66">
        <f t="shared" si="9"/>
        <v>-2.566998230308222E-2</v>
      </c>
    </row>
    <row r="67" spans="1:15" x14ac:dyDescent="0.35">
      <c r="A67" s="1">
        <f>'Table S9'!D19</f>
        <v>0.35</v>
      </c>
      <c r="B67" s="2">
        <f>'Table S9'!E19</f>
        <v>3.4999999999999996E-3</v>
      </c>
      <c r="C67" s="2">
        <f>'Table S9'!B19</f>
        <v>4.1176470588235291E-4</v>
      </c>
      <c r="D67">
        <f>'Table S9'!L19</f>
        <v>4.8692525E-2</v>
      </c>
      <c r="E67">
        <f t="shared" si="16"/>
        <v>8.0622877518438829E-2</v>
      </c>
      <c r="F67">
        <f t="shared" ref="F67:F130" si="22">D67-E67</f>
        <v>-3.1930352518438829E-2</v>
      </c>
      <c r="G67">
        <v>1</v>
      </c>
      <c r="H67">
        <f t="shared" si="17"/>
        <v>-1.0498221244986778</v>
      </c>
      <c r="I67">
        <f t="shared" si="18"/>
        <v>-5.6549923104867688</v>
      </c>
      <c r="J67">
        <f t="shared" si="19"/>
        <v>-7.7950584739830395</v>
      </c>
      <c r="K67">
        <f t="shared" si="20"/>
        <v>-3.0222297514342586</v>
      </c>
      <c r="L67">
        <f t="shared" ref="L67:L130" si="23">D67^2</f>
        <v>2.370961990875625E-3</v>
      </c>
      <c r="M67">
        <f t="shared" si="21"/>
        <v>-2.5179728295654153</v>
      </c>
      <c r="N67">
        <f t="shared" ref="N67:N130" si="24">K67-M67</f>
        <v>-0.5042569218688433</v>
      </c>
      <c r="O67">
        <f t="shared" ref="O67:O130" si="25">SQRT(L67)*N67</f>
        <v>-2.4553542774521698E-2</v>
      </c>
    </row>
    <row r="68" spans="1:15" x14ac:dyDescent="0.35">
      <c r="A68" s="1">
        <f>'Table S9'!D20</f>
        <v>0.35</v>
      </c>
      <c r="B68" s="2">
        <f>'Table S9'!E20</f>
        <v>3.4999999999999996E-3</v>
      </c>
      <c r="C68" s="2">
        <f>'Table S9'!B20</f>
        <v>3.8888888888888887E-4</v>
      </c>
      <c r="D68">
        <f>'Table S9'!L20</f>
        <v>4.8950358333333312E-2</v>
      </c>
      <c r="E68">
        <f t="shared" si="16"/>
        <v>7.985477839279069E-2</v>
      </c>
      <c r="F68">
        <f t="shared" si="22"/>
        <v>-3.0904420059457378E-2</v>
      </c>
      <c r="G68">
        <v>1</v>
      </c>
      <c r="H68">
        <f t="shared" si="17"/>
        <v>-1.0498221244986778</v>
      </c>
      <c r="I68">
        <f t="shared" si="18"/>
        <v>-5.6549923104867688</v>
      </c>
      <c r="J68">
        <f t="shared" si="19"/>
        <v>-7.8522168878229888</v>
      </c>
      <c r="K68">
        <f t="shared" si="20"/>
        <v>-3.0169485896374511</v>
      </c>
      <c r="L68">
        <f t="shared" si="23"/>
        <v>2.396137580961734E-3</v>
      </c>
      <c r="M68">
        <f t="shared" si="21"/>
        <v>-2.5275455639977364</v>
      </c>
      <c r="N68">
        <f t="shared" si="24"/>
        <v>-0.48940302563971461</v>
      </c>
      <c r="O68">
        <f t="shared" si="25"/>
        <v>-2.395645347448154E-2</v>
      </c>
    </row>
    <row r="69" spans="1:15" x14ac:dyDescent="0.35">
      <c r="A69" s="1">
        <f>'Table S9'!D21</f>
        <v>0.35</v>
      </c>
      <c r="B69" s="2">
        <f>'Table S9'!E21</f>
        <v>3.4999999999999996E-3</v>
      </c>
      <c r="C69" s="2">
        <f>'Table S9'!B21</f>
        <v>3.6842105263157891E-4</v>
      </c>
      <c r="D69">
        <f>'Table S9'!L21</f>
        <v>4.0419108333333328E-2</v>
      </c>
      <c r="E69">
        <f t="shared" si="16"/>
        <v>7.9134954910704797E-2</v>
      </c>
      <c r="F69">
        <f t="shared" si="22"/>
        <v>-3.8715846577371468E-2</v>
      </c>
      <c r="G69">
        <v>1</v>
      </c>
      <c r="H69">
        <f t="shared" si="17"/>
        <v>-1.0498221244986778</v>
      </c>
      <c r="I69">
        <f t="shared" si="18"/>
        <v>-5.6549923104867688</v>
      </c>
      <c r="J69">
        <f t="shared" si="19"/>
        <v>-7.9062841090932645</v>
      </c>
      <c r="K69">
        <f t="shared" si="20"/>
        <v>-3.2084526272862739</v>
      </c>
      <c r="L69">
        <f t="shared" si="23"/>
        <v>1.6337043184617356E-3</v>
      </c>
      <c r="M69">
        <f t="shared" si="21"/>
        <v>-2.5366005939739558</v>
      </c>
      <c r="N69">
        <f t="shared" si="24"/>
        <v>-0.67185203331231813</v>
      </c>
      <c r="O69">
        <f t="shared" si="25"/>
        <v>-2.7155660118420858E-2</v>
      </c>
    </row>
    <row r="70" spans="1:15" x14ac:dyDescent="0.35">
      <c r="A70" s="1">
        <f>'Table S9'!D22</f>
        <v>0.35</v>
      </c>
      <c r="B70" s="2">
        <f>'Table S9'!E22</f>
        <v>3.4999999999999996E-3</v>
      </c>
      <c r="C70" s="2">
        <f>'Table S9'!B22</f>
        <v>3.5E-4</v>
      </c>
      <c r="D70">
        <f>'Table S9'!L22</f>
        <v>3.4878141666666661E-2</v>
      </c>
      <c r="E70">
        <f t="shared" si="16"/>
        <v>7.8458060800272289E-2</v>
      </c>
      <c r="F70">
        <f t="shared" si="22"/>
        <v>-4.3579919133605628E-2</v>
      </c>
      <c r="G70">
        <v>1</v>
      </c>
      <c r="H70">
        <f t="shared" si="17"/>
        <v>-1.0498221244986778</v>
      </c>
      <c r="I70">
        <f t="shared" si="18"/>
        <v>-5.6549923104867688</v>
      </c>
      <c r="J70">
        <f t="shared" si="19"/>
        <v>-7.9575774034808147</v>
      </c>
      <c r="K70">
        <f t="shared" si="20"/>
        <v>-3.3558949592658753</v>
      </c>
      <c r="L70">
        <f t="shared" si="23"/>
        <v>1.216484766120069E-3</v>
      </c>
      <c r="M70">
        <f t="shared" si="21"/>
        <v>-2.5451910542814407</v>
      </c>
      <c r="N70">
        <f t="shared" si="24"/>
        <v>-0.81070390498443468</v>
      </c>
      <c r="O70">
        <f t="shared" si="25"/>
        <v>-2.827584564776698E-2</v>
      </c>
    </row>
    <row r="71" spans="1:15" x14ac:dyDescent="0.35">
      <c r="A71" s="1">
        <f>'Table S9'!D23</f>
        <v>0.35</v>
      </c>
      <c r="B71" s="2">
        <f>'Table S9'!E23</f>
        <v>3.4999999999999996E-3</v>
      </c>
      <c r="C71" s="2">
        <f>'Table S9'!B23</f>
        <v>3.3333333333333332E-4</v>
      </c>
      <c r="D71">
        <f>'Table S9'!L23</f>
        <v>4.3876466666666662E-2</v>
      </c>
      <c r="E71">
        <f t="shared" si="16"/>
        <v>7.7819573097975506E-2</v>
      </c>
      <c r="F71">
        <f t="shared" si="22"/>
        <v>-3.3943106431308843E-2</v>
      </c>
      <c r="G71">
        <v>1</v>
      </c>
      <c r="H71">
        <f t="shared" si="17"/>
        <v>-1.0498221244986778</v>
      </c>
      <c r="I71">
        <f t="shared" si="18"/>
        <v>-5.6549923104867688</v>
      </c>
      <c r="J71">
        <f t="shared" si="19"/>
        <v>-8.0063675676502459</v>
      </c>
      <c r="K71">
        <f t="shared" si="20"/>
        <v>-3.1263771694547255</v>
      </c>
      <c r="L71">
        <f t="shared" si="23"/>
        <v>1.9251443271511106E-3</v>
      </c>
      <c r="M71">
        <f t="shared" si="21"/>
        <v>-2.553362297203106</v>
      </c>
      <c r="N71">
        <f t="shared" si="24"/>
        <v>-0.57301487225161951</v>
      </c>
      <c r="O71">
        <f t="shared" si="25"/>
        <v>-2.5141867941852438E-2</v>
      </c>
    </row>
    <row r="72" spans="1:15" x14ac:dyDescent="0.35">
      <c r="A72" s="1">
        <f>'Table S9'!D24</f>
        <v>0.35</v>
      </c>
      <c r="B72" s="2">
        <f>'Table S9'!E24</f>
        <v>3.4999999999999996E-3</v>
      </c>
      <c r="C72" s="2">
        <f>'Table S9'!B24</f>
        <v>3.1818181818181815E-4</v>
      </c>
      <c r="D72">
        <f>'Table S9'!L24</f>
        <v>3.763958333333333E-2</v>
      </c>
      <c r="E72">
        <f t="shared" si="16"/>
        <v>7.7215633044726173E-2</v>
      </c>
      <c r="F72">
        <f t="shared" si="22"/>
        <v>-3.9576049711392843E-2</v>
      </c>
      <c r="G72">
        <v>1</v>
      </c>
      <c r="H72">
        <f t="shared" si="17"/>
        <v>-1.0498221244986778</v>
      </c>
      <c r="I72">
        <f t="shared" si="18"/>
        <v>-5.6549923104867688</v>
      </c>
      <c r="J72">
        <f t="shared" si="19"/>
        <v>-8.0528875832851394</v>
      </c>
      <c r="K72">
        <f t="shared" si="20"/>
        <v>-3.2796990341101466</v>
      </c>
      <c r="L72">
        <f t="shared" si="23"/>
        <v>1.4167382335069443E-3</v>
      </c>
      <c r="M72">
        <f t="shared" si="21"/>
        <v>-2.5611533418725267</v>
      </c>
      <c r="N72">
        <f t="shared" si="24"/>
        <v>-0.71854569223761988</v>
      </c>
      <c r="O72">
        <f t="shared" si="25"/>
        <v>-2.7045760461785577E-2</v>
      </c>
    </row>
    <row r="73" spans="1:15" x14ac:dyDescent="0.35">
      <c r="A73" s="1">
        <f>'Table S9'!D25</f>
        <v>0.35</v>
      </c>
      <c r="B73" s="2">
        <f>'Table S9'!E25</f>
        <v>3.4999999999999996E-3</v>
      </c>
      <c r="C73" s="2">
        <f>'Table S9'!B25</f>
        <v>3.043478260869565E-4</v>
      </c>
      <c r="D73">
        <f>'Table S9'!L25</f>
        <v>4.1706349999999996E-2</v>
      </c>
      <c r="E73">
        <f t="shared" si="16"/>
        <v>7.6642923421878076E-2</v>
      </c>
      <c r="F73">
        <f t="shared" si="22"/>
        <v>-3.493657342187808E-2</v>
      </c>
      <c r="G73">
        <v>1</v>
      </c>
      <c r="H73">
        <f t="shared" si="17"/>
        <v>-1.0498221244986778</v>
      </c>
      <c r="I73">
        <f t="shared" si="18"/>
        <v>-5.6549923104867688</v>
      </c>
      <c r="J73">
        <f t="shared" si="19"/>
        <v>-8.097339345855973</v>
      </c>
      <c r="K73">
        <f t="shared" si="20"/>
        <v>-3.177101883593068</v>
      </c>
      <c r="L73">
        <f t="shared" si="23"/>
        <v>1.7394196303224998E-3</v>
      </c>
      <c r="M73">
        <f t="shared" si="21"/>
        <v>-2.568598001189538</v>
      </c>
      <c r="N73">
        <f t="shared" si="24"/>
        <v>-0.60850388240353004</v>
      </c>
      <c r="O73">
        <f t="shared" si="25"/>
        <v>-2.5378475895880461E-2</v>
      </c>
    </row>
    <row r="74" spans="1:15" x14ac:dyDescent="0.35">
      <c r="A74" s="1">
        <f>'Table S9'!D26</f>
        <v>0.35</v>
      </c>
      <c r="B74" s="2">
        <f>'Table S9'!E26</f>
        <v>3.4999999999999996E-3</v>
      </c>
      <c r="C74" s="2">
        <f>'Table S9'!B26</f>
        <v>2.9166666666666664E-4</v>
      </c>
      <c r="D74">
        <f>'Table S9'!L26</f>
        <v>4.0796699999999991E-2</v>
      </c>
      <c r="E74">
        <f t="shared" si="16"/>
        <v>7.6098572787755531E-2</v>
      </c>
      <c r="F74">
        <f t="shared" si="22"/>
        <v>-3.5301872787755539E-2</v>
      </c>
      <c r="G74">
        <v>1</v>
      </c>
      <c r="H74">
        <f t="shared" si="17"/>
        <v>-1.0498221244986778</v>
      </c>
      <c r="I74">
        <f t="shared" si="18"/>
        <v>-5.6549923104867688</v>
      </c>
      <c r="J74">
        <f t="shared" si="19"/>
        <v>-8.1398989602747687</v>
      </c>
      <c r="K74">
        <f t="shared" si="20"/>
        <v>-3.1991540831961163</v>
      </c>
      <c r="L74">
        <f t="shared" si="23"/>
        <v>1.6643707308899992E-3</v>
      </c>
      <c r="M74">
        <f t="shared" si="21"/>
        <v>-2.5757257687219597</v>
      </c>
      <c r="N74">
        <f t="shared" si="24"/>
        <v>-0.62342831447415659</v>
      </c>
      <c r="O74">
        <f t="shared" si="25"/>
        <v>-2.5433817917107818E-2</v>
      </c>
    </row>
    <row r="75" spans="1:15" x14ac:dyDescent="0.35">
      <c r="A75" s="1">
        <f>'Table S10'!D6</f>
        <v>0.5</v>
      </c>
      <c r="B75" s="2">
        <f>'Table S10'!E6</f>
        <v>5.0000000000000001E-3</v>
      </c>
      <c r="C75" s="2">
        <f>'Table S10'!B6</f>
        <v>2.5000000000000001E-3</v>
      </c>
      <c r="D75">
        <f>'Table S10'!L6</f>
        <v>0.32402250000000005</v>
      </c>
      <c r="E75">
        <f t="shared" si="16"/>
        <v>0.21461957489240069</v>
      </c>
      <c r="F75">
        <f t="shared" si="22"/>
        <v>0.10940292510759936</v>
      </c>
      <c r="G75">
        <v>1</v>
      </c>
      <c r="H75">
        <f t="shared" si="17"/>
        <v>-0.69314718055994529</v>
      </c>
      <c r="I75">
        <f t="shared" si="18"/>
        <v>-5.2983173665480363</v>
      </c>
      <c r="J75">
        <f t="shared" si="19"/>
        <v>-5.9914645471079817</v>
      </c>
      <c r="K75">
        <f t="shared" si="20"/>
        <v>-1.1269423211565168</v>
      </c>
      <c r="L75">
        <f t="shared" si="23"/>
        <v>0.10499058050625003</v>
      </c>
      <c r="M75">
        <f t="shared" si="21"/>
        <v>-1.5388882372306179</v>
      </c>
      <c r="N75">
        <f t="shared" si="24"/>
        <v>0.41194591607410103</v>
      </c>
      <c r="O75">
        <f t="shared" si="25"/>
        <v>0.13347974559112041</v>
      </c>
    </row>
    <row r="76" spans="1:15" x14ac:dyDescent="0.35">
      <c r="A76" s="1">
        <f>'Table S10'!D7</f>
        <v>0.5</v>
      </c>
      <c r="B76" s="2">
        <f>'Table S10'!E7</f>
        <v>5.0000000000000001E-3</v>
      </c>
      <c r="C76" s="2">
        <f>'Table S10'!B7</f>
        <v>2E-3</v>
      </c>
      <c r="D76">
        <f>'Table S10'!L7</f>
        <v>0.31162566666666663</v>
      </c>
      <c r="E76">
        <f t="shared" si="16"/>
        <v>0.20674694791517514</v>
      </c>
      <c r="F76">
        <f t="shared" si="22"/>
        <v>0.10487871875149149</v>
      </c>
      <c r="G76">
        <v>1</v>
      </c>
      <c r="H76">
        <f t="shared" si="17"/>
        <v>-0.69314718055994529</v>
      </c>
      <c r="I76">
        <f t="shared" si="18"/>
        <v>-5.2983173665480363</v>
      </c>
      <c r="J76">
        <f t="shared" si="19"/>
        <v>-6.2146080984221914</v>
      </c>
      <c r="K76">
        <f t="shared" si="20"/>
        <v>-1.1659525978172647</v>
      </c>
      <c r="L76">
        <f t="shared" si="23"/>
        <v>9.7110556125444419E-2</v>
      </c>
      <c r="M76">
        <f t="shared" si="21"/>
        <v>-1.5762597073871771</v>
      </c>
      <c r="N76">
        <f t="shared" si="24"/>
        <v>0.41030710956991245</v>
      </c>
      <c r="O76">
        <f t="shared" si="25"/>
        <v>0.127862226557797</v>
      </c>
    </row>
    <row r="77" spans="1:15" x14ac:dyDescent="0.35">
      <c r="A77" s="1">
        <f>'Table S10'!D8</f>
        <v>0.5</v>
      </c>
      <c r="B77" s="2">
        <f>'Table S10'!E8</f>
        <v>5.0000000000000001E-3</v>
      </c>
      <c r="C77" s="2">
        <f>'Table S10'!B8</f>
        <v>1.6666666666666668E-3</v>
      </c>
      <c r="D77">
        <f>'Table S10'!L8</f>
        <v>0.29153816666666665</v>
      </c>
      <c r="E77">
        <f t="shared" si="16"/>
        <v>0.20052939754170745</v>
      </c>
      <c r="F77">
        <f t="shared" si="22"/>
        <v>9.1008769124959199E-2</v>
      </c>
      <c r="G77">
        <v>1</v>
      </c>
      <c r="H77">
        <f t="shared" si="17"/>
        <v>-0.69314718055994529</v>
      </c>
      <c r="I77">
        <f t="shared" si="18"/>
        <v>-5.2983173665480363</v>
      </c>
      <c r="J77">
        <f t="shared" si="19"/>
        <v>-6.3969296552161463</v>
      </c>
      <c r="K77">
        <f t="shared" si="20"/>
        <v>-1.2325843498013105</v>
      </c>
      <c r="L77">
        <f t="shared" si="23"/>
        <v>8.4994502623361098E-2</v>
      </c>
      <c r="M77">
        <f t="shared" si="21"/>
        <v>-1.6067944218276962</v>
      </c>
      <c r="N77">
        <f t="shared" si="24"/>
        <v>0.37421007202638568</v>
      </c>
      <c r="O77">
        <f t="shared" si="25"/>
        <v>0.10909651834677377</v>
      </c>
    </row>
    <row r="78" spans="1:15" x14ac:dyDescent="0.35">
      <c r="A78" s="1">
        <f>'Table S10'!D9</f>
        <v>0.5</v>
      </c>
      <c r="B78" s="2">
        <f>'Table S10'!E9</f>
        <v>5.0000000000000001E-3</v>
      </c>
      <c r="C78" s="2">
        <f>'Table S10'!B9</f>
        <v>1.4285714285714286E-3</v>
      </c>
      <c r="D78">
        <f>'Table S10'!L9</f>
        <v>0.24733174999999999</v>
      </c>
      <c r="E78">
        <f t="shared" si="16"/>
        <v>0.19541863898903161</v>
      </c>
      <c r="F78">
        <f t="shared" si="22"/>
        <v>5.1913111010968377E-2</v>
      </c>
      <c r="G78">
        <v>1</v>
      </c>
      <c r="H78">
        <f t="shared" si="17"/>
        <v>-0.69314718055994529</v>
      </c>
      <c r="I78">
        <f t="shared" si="18"/>
        <v>-5.2983173665480363</v>
      </c>
      <c r="J78">
        <f t="shared" si="19"/>
        <v>-6.5510803350434044</v>
      </c>
      <c r="K78">
        <f t="shared" si="20"/>
        <v>-1.3970247261206075</v>
      </c>
      <c r="L78">
        <f t="shared" si="23"/>
        <v>6.1172994558062493E-2</v>
      </c>
      <c r="M78">
        <f t="shared" si="21"/>
        <v>-1.6326111550330662</v>
      </c>
      <c r="N78">
        <f t="shared" si="24"/>
        <v>0.23558642891245873</v>
      </c>
      <c r="O78">
        <f t="shared" si="25"/>
        <v>5.8268003739169009E-2</v>
      </c>
    </row>
    <row r="79" spans="1:15" x14ac:dyDescent="0.35">
      <c r="A79" s="1">
        <f>'Table S10'!D10</f>
        <v>0.5</v>
      </c>
      <c r="B79" s="2">
        <f>'Table S10'!E10</f>
        <v>5.0000000000000001E-3</v>
      </c>
      <c r="C79" s="2">
        <f>'Table S10'!B10</f>
        <v>1.25E-3</v>
      </c>
      <c r="D79">
        <f>'Table S10'!L10</f>
        <v>0.22774416666666666</v>
      </c>
      <c r="E79">
        <f t="shared" si="16"/>
        <v>0.19109690443133281</v>
      </c>
      <c r="F79">
        <f t="shared" si="22"/>
        <v>3.664726223533385E-2</v>
      </c>
      <c r="G79">
        <v>1</v>
      </c>
      <c r="H79">
        <f t="shared" si="17"/>
        <v>-0.69314718055994529</v>
      </c>
      <c r="I79">
        <f t="shared" si="18"/>
        <v>-5.2983173665480363</v>
      </c>
      <c r="J79">
        <f t="shared" si="19"/>
        <v>-6.6846117276679271</v>
      </c>
      <c r="K79">
        <f t="shared" si="20"/>
        <v>-1.4795323560497042</v>
      </c>
      <c r="L79">
        <f t="shared" si="23"/>
        <v>5.1867405450694445E-2</v>
      </c>
      <c r="M79">
        <f t="shared" si="21"/>
        <v>-1.6549746265519198</v>
      </c>
      <c r="N79">
        <f t="shared" si="24"/>
        <v>0.17544227050221561</v>
      </c>
      <c r="O79">
        <f t="shared" si="25"/>
        <v>3.9955953693635006E-2</v>
      </c>
    </row>
    <row r="80" spans="1:15" x14ac:dyDescent="0.35">
      <c r="A80" s="1">
        <f>'Table S10'!D11</f>
        <v>0.5</v>
      </c>
      <c r="B80" s="2">
        <f>'Table S10'!E11</f>
        <v>5.0000000000000001E-3</v>
      </c>
      <c r="C80" s="2">
        <f>'Table S10'!B11</f>
        <v>1.1111111111111111E-3</v>
      </c>
      <c r="D80">
        <f>'Table S10'!L11</f>
        <v>0.2144465833333333</v>
      </c>
      <c r="E80">
        <f t="shared" si="16"/>
        <v>0.18736426674314491</v>
      </c>
      <c r="F80">
        <f t="shared" si="22"/>
        <v>2.7082316590188393E-2</v>
      </c>
      <c r="G80">
        <v>1</v>
      </c>
      <c r="H80">
        <f t="shared" si="17"/>
        <v>-0.69314718055994529</v>
      </c>
      <c r="I80">
        <f t="shared" si="18"/>
        <v>-5.2983173665480363</v>
      </c>
      <c r="J80">
        <f t="shared" si="19"/>
        <v>-6.8023947633243109</v>
      </c>
      <c r="K80">
        <f t="shared" si="20"/>
        <v>-1.539694600375902</v>
      </c>
      <c r="L80">
        <f t="shared" si="23"/>
        <v>4.5987337103340263E-2</v>
      </c>
      <c r="M80">
        <f t="shared" si="21"/>
        <v>-1.6747006064247749</v>
      </c>
      <c r="N80">
        <f t="shared" si="24"/>
        <v>0.13500600604887292</v>
      </c>
      <c r="O80">
        <f t="shared" si="25"/>
        <v>2.8951576726660128E-2</v>
      </c>
    </row>
    <row r="81" spans="1:15" x14ac:dyDescent="0.35">
      <c r="A81" s="1">
        <f>'Table S10'!D12</f>
        <v>0.5</v>
      </c>
      <c r="B81" s="2">
        <f>'Table S10'!E12</f>
        <v>5.0000000000000001E-3</v>
      </c>
      <c r="C81" s="2">
        <f>'Table S10'!B12</f>
        <v>1E-3</v>
      </c>
      <c r="D81">
        <f>'Table S10'!L12</f>
        <v>0.20605483333333333</v>
      </c>
      <c r="E81">
        <f t="shared" si="16"/>
        <v>0.18408713076159811</v>
      </c>
      <c r="F81">
        <f t="shared" si="22"/>
        <v>2.196770257173522E-2</v>
      </c>
      <c r="G81">
        <v>1</v>
      </c>
      <c r="H81">
        <f t="shared" si="17"/>
        <v>-0.69314718055994529</v>
      </c>
      <c r="I81">
        <f t="shared" si="18"/>
        <v>-5.2983173665480363</v>
      </c>
      <c r="J81">
        <f t="shared" si="19"/>
        <v>-6.9077552789821368</v>
      </c>
      <c r="K81">
        <f t="shared" si="20"/>
        <v>-1.5796129643827208</v>
      </c>
      <c r="L81">
        <f t="shared" si="23"/>
        <v>4.2458594340027772E-2</v>
      </c>
      <c r="M81">
        <f t="shared" si="21"/>
        <v>-1.6923460967084791</v>
      </c>
      <c r="N81">
        <f t="shared" si="24"/>
        <v>0.11273313232575832</v>
      </c>
      <c r="O81">
        <f t="shared" si="25"/>
        <v>2.3229206792528743E-2</v>
      </c>
    </row>
    <row r="82" spans="1:15" x14ac:dyDescent="0.35">
      <c r="A82" s="1">
        <f>'Table S10'!D13</f>
        <v>0.5</v>
      </c>
      <c r="B82" s="2">
        <f>'Table S10'!E13</f>
        <v>5.0000000000000001E-3</v>
      </c>
      <c r="C82" s="2">
        <f>'Table S10'!B13</f>
        <v>9.0909090909090909E-4</v>
      </c>
      <c r="D82">
        <f>'Table S10'!L13</f>
        <v>0.20105258333333328</v>
      </c>
      <c r="E82">
        <f t="shared" si="16"/>
        <v>0.18117200695705646</v>
      </c>
      <c r="F82">
        <f t="shared" si="22"/>
        <v>1.9880576376276826E-2</v>
      </c>
      <c r="G82">
        <v>1</v>
      </c>
      <c r="H82">
        <f t="shared" si="17"/>
        <v>-0.69314718055994529</v>
      </c>
      <c r="I82">
        <f t="shared" si="18"/>
        <v>-5.2983173665480363</v>
      </c>
      <c r="J82">
        <f t="shared" si="19"/>
        <v>-7.0030654587864616</v>
      </c>
      <c r="K82">
        <f t="shared" si="20"/>
        <v>-1.6041887965130817</v>
      </c>
      <c r="L82">
        <f t="shared" si="23"/>
        <v>4.0422141265006928E-2</v>
      </c>
      <c r="M82">
        <f t="shared" si="21"/>
        <v>-1.7083083842995648</v>
      </c>
      <c r="N82">
        <f t="shared" si="24"/>
        <v>0.10411958778648311</v>
      </c>
      <c r="O82">
        <f t="shared" si="25"/>
        <v>2.0933512100074207E-2</v>
      </c>
    </row>
    <row r="83" spans="1:15" x14ac:dyDescent="0.35">
      <c r="A83" s="1">
        <f>'Table S10'!D14</f>
        <v>0.5</v>
      </c>
      <c r="B83" s="2">
        <f>'Table S10'!E14</f>
        <v>5.0000000000000001E-3</v>
      </c>
      <c r="C83" s="2">
        <f>'Table S10'!B14</f>
        <v>8.3333333333333339E-4</v>
      </c>
      <c r="D83">
        <f>'Table S10'!L14</f>
        <v>0.19228908333333336</v>
      </c>
      <c r="E83">
        <f t="shared" si="16"/>
        <v>0.17855103448468007</v>
      </c>
      <c r="F83">
        <f t="shared" si="22"/>
        <v>1.3738048848653289E-2</v>
      </c>
      <c r="G83">
        <v>1</v>
      </c>
      <c r="H83">
        <f t="shared" si="17"/>
        <v>-0.69314718055994529</v>
      </c>
      <c r="I83">
        <f t="shared" si="18"/>
        <v>-5.2983173665480363</v>
      </c>
      <c r="J83">
        <f t="shared" si="19"/>
        <v>-7.0900768357760917</v>
      </c>
      <c r="K83">
        <f t="shared" si="20"/>
        <v>-1.6487553969362441</v>
      </c>
      <c r="L83">
        <f t="shared" si="23"/>
        <v>3.697509156917362E-2</v>
      </c>
      <c r="M83">
        <f t="shared" si="21"/>
        <v>-1.7228808111489982</v>
      </c>
      <c r="N83">
        <f t="shared" si="24"/>
        <v>7.4125414212754093E-2</v>
      </c>
      <c r="O83">
        <f t="shared" si="25"/>
        <v>1.4253507950674125E-2</v>
      </c>
    </row>
    <row r="84" spans="1:15" x14ac:dyDescent="0.35">
      <c r="A84" s="1">
        <f>'Table S10'!D15</f>
        <v>0.5</v>
      </c>
      <c r="B84" s="2">
        <f>'Table S10'!E15</f>
        <v>5.0000000000000001E-3</v>
      </c>
      <c r="C84" s="2">
        <f>'Table S10'!B15</f>
        <v>7.6923076923076923E-4</v>
      </c>
      <c r="D84">
        <f>'Table S10'!L15</f>
        <v>0.16757858333333331</v>
      </c>
      <c r="E84">
        <f t="shared" si="16"/>
        <v>0.17617346999739752</v>
      </c>
      <c r="F84">
        <f t="shared" si="22"/>
        <v>-8.5948866640642163E-3</v>
      </c>
      <c r="G84">
        <v>1</v>
      </c>
      <c r="H84">
        <f t="shared" si="17"/>
        <v>-0.69314718055994529</v>
      </c>
      <c r="I84">
        <f t="shared" si="18"/>
        <v>-5.2983173665480363</v>
      </c>
      <c r="J84">
        <f t="shared" si="19"/>
        <v>-7.1701195434496281</v>
      </c>
      <c r="K84">
        <f t="shared" si="20"/>
        <v>-1.7863028835065966</v>
      </c>
      <c r="L84">
        <f t="shared" si="23"/>
        <v>2.8082581592006935E-2</v>
      </c>
      <c r="M84">
        <f t="shared" si="21"/>
        <v>-1.7362861443681497</v>
      </c>
      <c r="N84">
        <f t="shared" si="24"/>
        <v>-5.0016739138446953E-2</v>
      </c>
      <c r="O84">
        <f t="shared" si="25"/>
        <v>-8.3817342877738257E-3</v>
      </c>
    </row>
    <row r="85" spans="1:15" x14ac:dyDescent="0.35">
      <c r="A85" s="1">
        <f>'Table S10'!D16</f>
        <v>0.5</v>
      </c>
      <c r="B85" s="2">
        <f>'Table S10'!E16</f>
        <v>5.0000000000000001E-3</v>
      </c>
      <c r="C85" s="2">
        <f>'Table S10'!B16</f>
        <v>7.1428571428571429E-4</v>
      </c>
      <c r="D85">
        <f>'Table S10'!L16</f>
        <v>0.16531874999999999</v>
      </c>
      <c r="E85">
        <f t="shared" si="16"/>
        <v>0.17400042376241975</v>
      </c>
      <c r="F85">
        <f t="shared" si="22"/>
        <v>-8.6816737624197671E-3</v>
      </c>
      <c r="G85">
        <v>1</v>
      </c>
      <c r="H85">
        <f t="shared" si="17"/>
        <v>-0.69314718055994529</v>
      </c>
      <c r="I85">
        <f t="shared" si="18"/>
        <v>-5.2983173665480363</v>
      </c>
      <c r="J85">
        <f t="shared" si="19"/>
        <v>-7.2442275156033498</v>
      </c>
      <c r="K85">
        <f t="shared" si="20"/>
        <v>-1.7998798504608273</v>
      </c>
      <c r="L85">
        <f t="shared" si="23"/>
        <v>2.7330289101562495E-2</v>
      </c>
      <c r="M85">
        <f t="shared" si="21"/>
        <v>-1.7486975443543682</v>
      </c>
      <c r="N85">
        <f t="shared" si="24"/>
        <v>-5.118230610645913E-2</v>
      </c>
      <c r="O85">
        <f t="shared" si="25"/>
        <v>-8.4613948676371901E-3</v>
      </c>
    </row>
    <row r="86" spans="1:15" x14ac:dyDescent="0.35">
      <c r="A86" s="1">
        <f>'Table S10'!D17</f>
        <v>0.5</v>
      </c>
      <c r="B86" s="2">
        <f>'Table S10'!E17</f>
        <v>5.0000000000000001E-3</v>
      </c>
      <c r="C86" s="2">
        <f>'Table S10'!B17</f>
        <v>6.6666666666666664E-4</v>
      </c>
      <c r="D86">
        <f>'Table S10'!L17</f>
        <v>0.16228650000000003</v>
      </c>
      <c r="E86">
        <f t="shared" si="16"/>
        <v>0.17200146559470184</v>
      </c>
      <c r="F86">
        <f t="shared" si="22"/>
        <v>-9.7149655947018076E-3</v>
      </c>
      <c r="G86">
        <v>1</v>
      </c>
      <c r="H86">
        <f t="shared" si="17"/>
        <v>-0.69314718055994529</v>
      </c>
      <c r="I86">
        <f t="shared" si="18"/>
        <v>-5.2983173665480363</v>
      </c>
      <c r="J86">
        <f t="shared" si="19"/>
        <v>-7.3132203870903014</v>
      </c>
      <c r="K86">
        <f t="shared" si="20"/>
        <v>-1.8183919872187779</v>
      </c>
      <c r="L86">
        <f t="shared" si="23"/>
        <v>2.6336908082250008E-2</v>
      </c>
      <c r="M86">
        <f t="shared" si="21"/>
        <v>-1.7602522813055574</v>
      </c>
      <c r="N86">
        <f t="shared" si="24"/>
        <v>-5.8139705913220485E-2</v>
      </c>
      <c r="O86">
        <f t="shared" si="25"/>
        <v>-9.4352893836858586E-3</v>
      </c>
    </row>
    <row r="87" spans="1:15" x14ac:dyDescent="0.35">
      <c r="A87" s="1">
        <f>'Table S10'!D18</f>
        <v>0.5</v>
      </c>
      <c r="B87" s="2">
        <f>'Table S10'!E18</f>
        <v>5.0000000000000001E-3</v>
      </c>
      <c r="C87" s="2">
        <f>'Table S10'!B18</f>
        <v>6.2500000000000001E-4</v>
      </c>
      <c r="D87">
        <f>'Table S10'!L18</f>
        <v>0.16711499999999999</v>
      </c>
      <c r="E87">
        <f t="shared" si="16"/>
        <v>0.17015235866321243</v>
      </c>
      <c r="F87">
        <f t="shared" si="22"/>
        <v>-3.0373586632124472E-3</v>
      </c>
      <c r="G87">
        <v>1</v>
      </c>
      <c r="H87">
        <f t="shared" si="17"/>
        <v>-0.69314718055994529</v>
      </c>
      <c r="I87">
        <f t="shared" si="18"/>
        <v>-5.2983173665480363</v>
      </c>
      <c r="J87">
        <f t="shared" si="19"/>
        <v>-7.3777589082278725</v>
      </c>
      <c r="K87">
        <f t="shared" si="20"/>
        <v>-1.7890730808027475</v>
      </c>
      <c r="L87">
        <f t="shared" si="23"/>
        <v>2.7927423224999994E-2</v>
      </c>
      <c r="M87">
        <f t="shared" si="21"/>
        <v>-1.7710610158732218</v>
      </c>
      <c r="N87">
        <f t="shared" si="24"/>
        <v>-1.8012064929525673E-2</v>
      </c>
      <c r="O87">
        <f t="shared" si="25"/>
        <v>-3.0100862306976827E-3</v>
      </c>
    </row>
    <row r="88" spans="1:15" x14ac:dyDescent="0.35">
      <c r="A88" s="1">
        <f>'Table S10'!D19</f>
        <v>0.5</v>
      </c>
      <c r="B88" s="2">
        <f>'Table S10'!E19</f>
        <v>5.0000000000000001E-3</v>
      </c>
      <c r="C88" s="2">
        <f>'Table S10'!B19</f>
        <v>5.8823529411764701E-4</v>
      </c>
      <c r="D88">
        <f>'Table S10'!L19</f>
        <v>0.17011324999999999</v>
      </c>
      <c r="E88">
        <f t="shared" si="16"/>
        <v>0.16843350076265612</v>
      </c>
      <c r="F88">
        <f t="shared" si="22"/>
        <v>1.6797492373438749E-3</v>
      </c>
      <c r="G88">
        <v>1</v>
      </c>
      <c r="H88">
        <f t="shared" si="17"/>
        <v>-0.69314718055994529</v>
      </c>
      <c r="I88">
        <f t="shared" si="18"/>
        <v>-5.2983173665480363</v>
      </c>
      <c r="J88">
        <f t="shared" si="19"/>
        <v>-7.438383530044308</v>
      </c>
      <c r="K88">
        <f t="shared" si="20"/>
        <v>-1.7712908872583335</v>
      </c>
      <c r="L88">
        <f t="shared" si="23"/>
        <v>2.8938517825562497E-2</v>
      </c>
      <c r="M88">
        <f t="shared" si="21"/>
        <v>-1.7812142613137558</v>
      </c>
      <c r="N88">
        <f t="shared" si="24"/>
        <v>9.9233740554223182E-3</v>
      </c>
      <c r="O88">
        <f t="shared" si="25"/>
        <v>1.6880974115335706E-3</v>
      </c>
    </row>
    <row r="89" spans="1:15" x14ac:dyDescent="0.35">
      <c r="A89" s="1">
        <f>'Table S10'!D20</f>
        <v>0.5</v>
      </c>
      <c r="B89" s="2">
        <f>'Table S10'!E20</f>
        <v>5.0000000000000001E-3</v>
      </c>
      <c r="C89" s="2">
        <f>'Table S10'!B20</f>
        <v>5.5555555555555556E-4</v>
      </c>
      <c r="D89">
        <f>'Table S10'!L20</f>
        <v>0.16016650000000002</v>
      </c>
      <c r="E89">
        <f t="shared" si="16"/>
        <v>0.16682882441460511</v>
      </c>
      <c r="F89">
        <f t="shared" si="22"/>
        <v>-6.6623244146050975E-3</v>
      </c>
      <c r="G89">
        <v>1</v>
      </c>
      <c r="H89">
        <f t="shared" si="17"/>
        <v>-0.69314718055994529</v>
      </c>
      <c r="I89">
        <f t="shared" si="18"/>
        <v>-5.2983173665480363</v>
      </c>
      <c r="J89">
        <f t="shared" si="19"/>
        <v>-7.4955419438842563</v>
      </c>
      <c r="K89">
        <f t="shared" si="20"/>
        <v>-1.8315413798231672</v>
      </c>
      <c r="L89">
        <f t="shared" si="23"/>
        <v>2.5653307722250007E-2</v>
      </c>
      <c r="M89">
        <f t="shared" si="21"/>
        <v>-1.7907869957460769</v>
      </c>
      <c r="N89">
        <f t="shared" si="24"/>
        <v>-4.0754384077090311E-2</v>
      </c>
      <c r="O89">
        <f t="shared" si="25"/>
        <v>-6.527487057283286E-3</v>
      </c>
    </row>
    <row r="90" spans="1:15" x14ac:dyDescent="0.35">
      <c r="A90" s="1">
        <f>'Table S10'!D21</f>
        <v>0.5</v>
      </c>
      <c r="B90" s="2">
        <f>'Table S10'!E21</f>
        <v>5.0000000000000001E-3</v>
      </c>
      <c r="C90" s="2">
        <f>'Table S10'!B21</f>
        <v>5.263157894736842E-4</v>
      </c>
      <c r="D90">
        <f>'Table S10'!L21</f>
        <v>0.16646508333333329</v>
      </c>
      <c r="E90">
        <f t="shared" si="16"/>
        <v>0.16532500325675617</v>
      </c>
      <c r="F90">
        <f t="shared" si="22"/>
        <v>1.1400800765771213E-3</v>
      </c>
      <c r="G90">
        <v>1</v>
      </c>
      <c r="H90">
        <f t="shared" si="17"/>
        <v>-0.69314718055994529</v>
      </c>
      <c r="I90">
        <f t="shared" si="18"/>
        <v>-5.2983173665480363</v>
      </c>
      <c r="J90">
        <f t="shared" si="19"/>
        <v>-7.5496091651545321</v>
      </c>
      <c r="K90">
        <f t="shared" si="20"/>
        <v>-1.7929697012635044</v>
      </c>
      <c r="L90">
        <f t="shared" si="23"/>
        <v>2.7710623969173596E-2</v>
      </c>
      <c r="M90">
        <f t="shared" si="21"/>
        <v>-1.7998420257222962</v>
      </c>
      <c r="N90">
        <f t="shared" si="24"/>
        <v>6.8723244587918231E-3</v>
      </c>
      <c r="O90">
        <f t="shared" si="25"/>
        <v>1.1440020637264855E-3</v>
      </c>
    </row>
    <row r="91" spans="1:15" x14ac:dyDescent="0.35">
      <c r="A91" s="1">
        <f>'Table S10'!D22</f>
        <v>0.5</v>
      </c>
      <c r="B91" s="2">
        <f>'Table S10'!E22</f>
        <v>5.0000000000000001E-3</v>
      </c>
      <c r="C91" s="2">
        <f>'Table S10'!B22</f>
        <v>5.0000000000000001E-4</v>
      </c>
      <c r="D91">
        <f>'Table S10'!L22</f>
        <v>0.15991866666666665</v>
      </c>
      <c r="E91">
        <f t="shared" si="16"/>
        <v>0.16391086811081457</v>
      </c>
      <c r="F91">
        <f t="shared" si="22"/>
        <v>-3.9922014441479137E-3</v>
      </c>
      <c r="G91">
        <v>1</v>
      </c>
      <c r="H91">
        <f t="shared" si="17"/>
        <v>-0.69314718055994529</v>
      </c>
      <c r="I91">
        <f t="shared" si="18"/>
        <v>-5.2983173665480363</v>
      </c>
      <c r="J91">
        <f t="shared" si="19"/>
        <v>-7.6009024595420822</v>
      </c>
      <c r="K91">
        <f t="shared" si="20"/>
        <v>-1.8330899263268341</v>
      </c>
      <c r="L91">
        <f t="shared" si="23"/>
        <v>2.5573979948444441E-2</v>
      </c>
      <c r="M91">
        <f t="shared" si="21"/>
        <v>-1.8084324860297811</v>
      </c>
      <c r="N91">
        <f t="shared" si="24"/>
        <v>-2.4657440297052968E-2</v>
      </c>
      <c r="O91">
        <f t="shared" si="25"/>
        <v>-3.9431849757176479E-3</v>
      </c>
    </row>
    <row r="92" spans="1:15" x14ac:dyDescent="0.35">
      <c r="A92" s="1">
        <f>'Table S10'!D23</f>
        <v>0.5</v>
      </c>
      <c r="B92" s="2">
        <f>'Table S10'!E23</f>
        <v>5.0000000000000001E-3</v>
      </c>
      <c r="C92" s="2">
        <f>'Table S10'!B23</f>
        <v>4.7619047619047619E-4</v>
      </c>
      <c r="D92">
        <f>'Table S10'!L23</f>
        <v>0.15821099999999999</v>
      </c>
      <c r="E92">
        <f t="shared" si="16"/>
        <v>0.16257696981541875</v>
      </c>
      <c r="F92">
        <f t="shared" si="22"/>
        <v>-4.3659698154187576E-3</v>
      </c>
      <c r="G92">
        <v>1</v>
      </c>
      <c r="H92">
        <f t="shared" si="17"/>
        <v>-0.69314718055994529</v>
      </c>
      <c r="I92">
        <f t="shared" si="18"/>
        <v>-5.2983173665480363</v>
      </c>
      <c r="J92">
        <f t="shared" si="19"/>
        <v>-7.6496926237115144</v>
      </c>
      <c r="K92">
        <f t="shared" si="20"/>
        <v>-1.8438256938281639</v>
      </c>
      <c r="L92">
        <f t="shared" si="23"/>
        <v>2.5030720520999996E-2</v>
      </c>
      <c r="M92">
        <f t="shared" si="21"/>
        <v>-1.8166037289514465</v>
      </c>
      <c r="N92">
        <f t="shared" si="24"/>
        <v>-2.7221964876717353E-2</v>
      </c>
      <c r="O92">
        <f t="shared" si="25"/>
        <v>-4.3068142851103285E-3</v>
      </c>
    </row>
    <row r="93" spans="1:15" x14ac:dyDescent="0.35">
      <c r="A93" s="1">
        <f>'Table S10'!D24</f>
        <v>0.5</v>
      </c>
      <c r="B93" s="2">
        <f>'Table S10'!E24</f>
        <v>5.0000000000000001E-3</v>
      </c>
      <c r="C93" s="2">
        <f>'Table S10'!B24</f>
        <v>4.5454545454545455E-4</v>
      </c>
      <c r="D93">
        <f>'Table S10'!L24</f>
        <v>0.15455433333333338</v>
      </c>
      <c r="E93">
        <f t="shared" si="16"/>
        <v>0.16131524683367204</v>
      </c>
      <c r="F93">
        <f t="shared" si="22"/>
        <v>-6.7609135003386667E-3</v>
      </c>
      <c r="G93">
        <v>1</v>
      </c>
      <c r="H93">
        <f t="shared" si="17"/>
        <v>-0.69314718055994529</v>
      </c>
      <c r="I93">
        <f t="shared" si="18"/>
        <v>-5.2983173665480363</v>
      </c>
      <c r="J93">
        <f t="shared" si="19"/>
        <v>-7.696212639346407</v>
      </c>
      <c r="K93">
        <f t="shared" si="20"/>
        <v>-1.867209572406052</v>
      </c>
      <c r="L93">
        <f t="shared" si="23"/>
        <v>2.3887041952111124E-2</v>
      </c>
      <c r="M93">
        <f t="shared" si="21"/>
        <v>-1.8243947736208668</v>
      </c>
      <c r="N93">
        <f t="shared" si="24"/>
        <v>-4.2814798785185237E-2</v>
      </c>
      <c r="O93">
        <f t="shared" si="25"/>
        <v>-6.617212683045116E-3</v>
      </c>
    </row>
    <row r="94" spans="1:15" x14ac:dyDescent="0.35">
      <c r="A94" s="1">
        <f>'Table S10'!D25</f>
        <v>0.5</v>
      </c>
      <c r="B94" s="2">
        <f>'Table S10'!E25</f>
        <v>5.0000000000000001E-3</v>
      </c>
      <c r="C94" s="2">
        <f>'Table S10'!B25</f>
        <v>4.3478260869565219E-4</v>
      </c>
      <c r="D94">
        <f>'Table S10'!L25</f>
        <v>0.15075683333333331</v>
      </c>
      <c r="E94">
        <f t="shared" si="16"/>
        <v>0.16011876898934416</v>
      </c>
      <c r="F94">
        <f t="shared" si="22"/>
        <v>-9.3619356560108447E-3</v>
      </c>
      <c r="G94">
        <v>1</v>
      </c>
      <c r="H94">
        <f t="shared" si="17"/>
        <v>-0.69314718055994529</v>
      </c>
      <c r="I94">
        <f t="shared" si="18"/>
        <v>-5.2983173665480363</v>
      </c>
      <c r="J94">
        <f t="shared" si="19"/>
        <v>-7.7406644019172406</v>
      </c>
      <c r="K94">
        <f t="shared" si="20"/>
        <v>-1.8920871154911658</v>
      </c>
      <c r="L94">
        <f t="shared" si="23"/>
        <v>2.2727622796694439E-2</v>
      </c>
      <c r="M94">
        <f t="shared" si="21"/>
        <v>-1.8318394329378784</v>
      </c>
      <c r="N94">
        <f t="shared" si="24"/>
        <v>-6.0247682553287385E-2</v>
      </c>
      <c r="O94">
        <f t="shared" si="25"/>
        <v>-9.0827498374055193E-3</v>
      </c>
    </row>
    <row r="95" spans="1:15" x14ac:dyDescent="0.35">
      <c r="A95" s="1">
        <f>'Table S10'!D26</f>
        <v>0.5</v>
      </c>
      <c r="B95" s="2">
        <f>'Table S10'!E26</f>
        <v>5.0000000000000001E-3</v>
      </c>
      <c r="C95" s="2">
        <f>'Table S10'!B26</f>
        <v>4.1666666666666669E-4</v>
      </c>
      <c r="D95">
        <f>'Table S10'!L26</f>
        <v>0.14275650000000001</v>
      </c>
      <c r="E95">
        <f t="shared" si="16"/>
        <v>0.15898153740235865</v>
      </c>
      <c r="F95">
        <f t="shared" si="22"/>
        <v>-1.6225037402358644E-2</v>
      </c>
      <c r="G95">
        <v>1</v>
      </c>
      <c r="H95">
        <f t="shared" si="17"/>
        <v>-0.69314718055994529</v>
      </c>
      <c r="I95">
        <f t="shared" si="18"/>
        <v>-5.2983173665480363</v>
      </c>
      <c r="J95">
        <f t="shared" si="19"/>
        <v>-7.7832240163360371</v>
      </c>
      <c r="K95">
        <f t="shared" si="20"/>
        <v>-1.9466148973320525</v>
      </c>
      <c r="L95">
        <f t="shared" si="23"/>
        <v>2.0379418292250002E-2</v>
      </c>
      <c r="M95">
        <f t="shared" si="21"/>
        <v>-1.8389672004703002</v>
      </c>
      <c r="N95">
        <f t="shared" si="24"/>
        <v>-0.10764769686175235</v>
      </c>
      <c r="O95">
        <f t="shared" si="25"/>
        <v>-1.536740843704475E-2</v>
      </c>
    </row>
    <row r="96" spans="1:15" x14ac:dyDescent="0.35">
      <c r="A96" s="1">
        <f>'Table S11'!D6</f>
        <v>0.7</v>
      </c>
      <c r="B96" s="2">
        <f>'Table S11'!E6</f>
        <v>6.9999999999999993E-3</v>
      </c>
      <c r="C96" s="2">
        <f>'Table S11'!B6</f>
        <v>3.4999999999999996E-3</v>
      </c>
      <c r="D96">
        <f>'Table S11'!L6</f>
        <v>0.55976153333333312</v>
      </c>
      <c r="E96">
        <f t="shared" si="16"/>
        <v>0.43004690571958049</v>
      </c>
      <c r="F96">
        <f t="shared" si="22"/>
        <v>0.12971462761375263</v>
      </c>
      <c r="G96">
        <v>1</v>
      </c>
      <c r="H96">
        <f t="shared" si="17"/>
        <v>-0.35667494393873245</v>
      </c>
      <c r="I96">
        <f t="shared" si="18"/>
        <v>-4.9618451299268242</v>
      </c>
      <c r="J96">
        <f t="shared" si="19"/>
        <v>-5.6549923104867688</v>
      </c>
      <c r="K96">
        <f t="shared" si="20"/>
        <v>-0.58024441927903736</v>
      </c>
      <c r="L96">
        <f t="shared" si="23"/>
        <v>0.3133329741996842</v>
      </c>
      <c r="M96">
        <f t="shared" si="21"/>
        <v>-0.84386099317486241</v>
      </c>
      <c r="N96">
        <f t="shared" si="24"/>
        <v>0.26361657389582505</v>
      </c>
      <c r="O96">
        <f t="shared" si="25"/>
        <v>0.14756241761600694</v>
      </c>
    </row>
    <row r="97" spans="1:15" x14ac:dyDescent="0.35">
      <c r="A97" s="1">
        <f>'Table S11'!D7</f>
        <v>0.7</v>
      </c>
      <c r="B97" s="2">
        <f>'Table S11'!E7</f>
        <v>6.9999999999999993E-3</v>
      </c>
      <c r="C97" s="2">
        <f>'Table S11'!B7</f>
        <v>2.8E-3</v>
      </c>
      <c r="D97">
        <f>'Table S11'!L7</f>
        <v>0.54588461666666666</v>
      </c>
      <c r="E97">
        <f t="shared" si="16"/>
        <v>0.41427202184359802</v>
      </c>
      <c r="F97">
        <f t="shared" si="22"/>
        <v>0.13161259482306864</v>
      </c>
      <c r="G97">
        <v>1</v>
      </c>
      <c r="H97">
        <f t="shared" si="17"/>
        <v>-0.35667494393873245</v>
      </c>
      <c r="I97">
        <f t="shared" si="18"/>
        <v>-4.9618451299268242</v>
      </c>
      <c r="J97">
        <f t="shared" si="19"/>
        <v>-5.8781358618009785</v>
      </c>
      <c r="K97">
        <f t="shared" si="20"/>
        <v>-0.60534765035578575</v>
      </c>
      <c r="L97">
        <f t="shared" si="23"/>
        <v>0.2979900147133136</v>
      </c>
      <c r="M97">
        <f t="shared" si="21"/>
        <v>-0.8812324633314218</v>
      </c>
      <c r="N97">
        <f t="shared" si="24"/>
        <v>0.27588481297563605</v>
      </c>
      <c r="O97">
        <f t="shared" si="25"/>
        <v>0.15060127537536011</v>
      </c>
    </row>
    <row r="98" spans="1:15" x14ac:dyDescent="0.35">
      <c r="A98" s="1">
        <f>'Table S11'!D8</f>
        <v>0.7</v>
      </c>
      <c r="B98" s="2">
        <f>'Table S11'!E8</f>
        <v>6.9999999999999993E-3</v>
      </c>
      <c r="C98" s="2">
        <f>'Table S11'!B8</f>
        <v>2.3333333333333331E-3</v>
      </c>
      <c r="D98">
        <f>'Table S11'!L8</f>
        <v>0.50982516666666666</v>
      </c>
      <c r="E98">
        <f t="shared" ref="E98:E129" si="26">EXP($R$2+$R$3*LN(A98)+$R$4*LN(B98)+$R$5*LN(C98))</f>
        <v>0.40181352032710793</v>
      </c>
      <c r="F98">
        <f t="shared" si="22"/>
        <v>0.10801164633955873</v>
      </c>
      <c r="G98">
        <v>1</v>
      </c>
      <c r="H98">
        <f t="shared" ref="H98:H129" si="27">LN(A98)</f>
        <v>-0.35667494393873245</v>
      </c>
      <c r="I98">
        <f t="shared" ref="I98:I129" si="28">LN(B98)</f>
        <v>-4.9618451299268242</v>
      </c>
      <c r="J98">
        <f t="shared" ref="J98:J129" si="29">LN(C98)</f>
        <v>-6.0604574185949334</v>
      </c>
      <c r="K98">
        <f t="shared" ref="K98:K129" si="30">LN(D98)</f>
        <v>-0.6736874224942192</v>
      </c>
      <c r="L98">
        <f t="shared" si="23"/>
        <v>0.25992170056669445</v>
      </c>
      <c r="M98">
        <f t="shared" ref="M98:M129" si="31">MMULT(G98:J98,$R$2:$R$5)</f>
        <v>-0.91176717777194105</v>
      </c>
      <c r="N98">
        <f t="shared" si="24"/>
        <v>0.23807975527772185</v>
      </c>
      <c r="O98">
        <f t="shared" si="25"/>
        <v>0.12137905091442375</v>
      </c>
    </row>
    <row r="99" spans="1:15" x14ac:dyDescent="0.35">
      <c r="A99" s="1">
        <f>'Table S11'!D9</f>
        <v>0.7</v>
      </c>
      <c r="B99" s="2">
        <f>'Table S11'!E9</f>
        <v>6.9999999999999993E-3</v>
      </c>
      <c r="C99" s="2">
        <f>'Table S11'!B9</f>
        <v>2E-3</v>
      </c>
      <c r="D99">
        <f>'Table S11'!L9</f>
        <v>0.47847286666666655</v>
      </c>
      <c r="E99">
        <f t="shared" si="26"/>
        <v>0.39157276804456337</v>
      </c>
      <c r="F99">
        <f t="shared" si="22"/>
        <v>8.6900098622103183E-2</v>
      </c>
      <c r="G99">
        <v>1</v>
      </c>
      <c r="H99">
        <f t="shared" si="27"/>
        <v>-0.35667494393873245</v>
      </c>
      <c r="I99">
        <f t="shared" si="28"/>
        <v>-4.9618451299268242</v>
      </c>
      <c r="J99">
        <f t="shared" si="29"/>
        <v>-6.2146080984221914</v>
      </c>
      <c r="K99">
        <f t="shared" si="30"/>
        <v>-0.7371557746777595</v>
      </c>
      <c r="L99">
        <f t="shared" si="23"/>
        <v>0.22893628413621767</v>
      </c>
      <c r="M99">
        <f t="shared" si="31"/>
        <v>-0.93758391097731086</v>
      </c>
      <c r="N99">
        <f t="shared" si="24"/>
        <v>0.20042813629955136</v>
      </c>
      <c r="O99">
        <f t="shared" si="25"/>
        <v>9.5899424935903713E-2</v>
      </c>
    </row>
    <row r="100" spans="1:15" x14ac:dyDescent="0.35">
      <c r="A100" s="1">
        <f>'Table S11'!D10</f>
        <v>0.7</v>
      </c>
      <c r="B100" s="2">
        <f>'Table S11'!E10</f>
        <v>6.9999999999999993E-3</v>
      </c>
      <c r="C100" s="2">
        <f>'Table S11'!B10</f>
        <v>1.7499999999999998E-3</v>
      </c>
      <c r="D100">
        <f>'Table S11'!L10</f>
        <v>0.44942368333333321</v>
      </c>
      <c r="E100">
        <f t="shared" si="26"/>
        <v>0.38291303337305671</v>
      </c>
      <c r="F100">
        <f t="shared" si="22"/>
        <v>6.6510649960276502E-2</v>
      </c>
      <c r="G100">
        <v>1</v>
      </c>
      <c r="H100">
        <f t="shared" si="27"/>
        <v>-0.35667494393873245</v>
      </c>
      <c r="I100">
        <f t="shared" si="28"/>
        <v>-4.9618451299268242</v>
      </c>
      <c r="J100">
        <f t="shared" si="29"/>
        <v>-6.3481394910467142</v>
      </c>
      <c r="K100">
        <f t="shared" si="30"/>
        <v>-0.79978922072334147</v>
      </c>
      <c r="L100">
        <f t="shared" si="23"/>
        <v>0.20198164714090017</v>
      </c>
      <c r="M100">
        <f t="shared" si="31"/>
        <v>-0.95994738249616429</v>
      </c>
      <c r="N100">
        <f t="shared" si="24"/>
        <v>0.16015816177282283</v>
      </c>
      <c r="O100">
        <f t="shared" si="25"/>
        <v>7.1978870979837878E-2</v>
      </c>
    </row>
    <row r="101" spans="1:15" x14ac:dyDescent="0.35">
      <c r="A101" s="1">
        <f>'Table S11'!D11</f>
        <v>0.7</v>
      </c>
      <c r="B101" s="2">
        <f>'Table S11'!E11</f>
        <v>6.9999999999999993E-3</v>
      </c>
      <c r="C101" s="2">
        <f>'Table S11'!B11</f>
        <v>1.5555555555555555E-3</v>
      </c>
      <c r="D101">
        <f>'Table S11'!L11</f>
        <v>0.43313829999999998</v>
      </c>
      <c r="E101">
        <f t="shared" si="26"/>
        <v>0.37543370960316164</v>
      </c>
      <c r="F101">
        <f t="shared" si="22"/>
        <v>5.770459039683834E-2</v>
      </c>
      <c r="G101">
        <v>1</v>
      </c>
      <c r="H101">
        <f t="shared" si="27"/>
        <v>-0.35667494393873245</v>
      </c>
      <c r="I101">
        <f t="shared" si="28"/>
        <v>-4.9618451299268242</v>
      </c>
      <c r="J101">
        <f t="shared" si="29"/>
        <v>-6.465922526703098</v>
      </c>
      <c r="K101">
        <f t="shared" si="30"/>
        <v>-0.83669820243871484</v>
      </c>
      <c r="L101">
        <f t="shared" si="23"/>
        <v>0.18760878692688998</v>
      </c>
      <c r="M101">
        <f t="shared" si="31"/>
        <v>-0.97967336236901958</v>
      </c>
      <c r="N101">
        <f t="shared" si="24"/>
        <v>0.14297515993030474</v>
      </c>
      <c r="O101">
        <f t="shared" si="25"/>
        <v>6.1928017714440307E-2</v>
      </c>
    </row>
    <row r="102" spans="1:15" x14ac:dyDescent="0.35">
      <c r="A102" s="1">
        <f>'Table S11'!D12</f>
        <v>0.7</v>
      </c>
      <c r="B102" s="2">
        <f>'Table S11'!E12</f>
        <v>6.9999999999999993E-3</v>
      </c>
      <c r="C102" s="2">
        <f>'Table S11'!B12</f>
        <v>1.4E-3</v>
      </c>
      <c r="D102">
        <f>'Table S11'!L12</f>
        <v>0.42034895</v>
      </c>
      <c r="E102">
        <f t="shared" si="26"/>
        <v>0.36886710360185415</v>
      </c>
      <c r="F102">
        <f t="shared" si="22"/>
        <v>5.1481846398145847E-2</v>
      </c>
      <c r="G102">
        <v>1</v>
      </c>
      <c r="H102">
        <f t="shared" si="27"/>
        <v>-0.35667494393873245</v>
      </c>
      <c r="I102">
        <f t="shared" si="28"/>
        <v>-4.9618451299268242</v>
      </c>
      <c r="J102">
        <f t="shared" si="29"/>
        <v>-6.5712830423609239</v>
      </c>
      <c r="K102">
        <f t="shared" si="30"/>
        <v>-0.86667007932235229</v>
      </c>
      <c r="L102">
        <f t="shared" si="23"/>
        <v>0.17669323976610249</v>
      </c>
      <c r="M102">
        <f t="shared" si="31"/>
        <v>-0.9973188526527238</v>
      </c>
      <c r="N102">
        <f t="shared" si="24"/>
        <v>0.1306487733303715</v>
      </c>
      <c r="O102">
        <f t="shared" si="25"/>
        <v>5.4918074688209667E-2</v>
      </c>
    </row>
    <row r="103" spans="1:15" x14ac:dyDescent="0.35">
      <c r="A103" s="1">
        <f>'Table S11'!D13</f>
        <v>0.7</v>
      </c>
      <c r="B103" s="2">
        <f>'Table S11'!E13</f>
        <v>6.9999999999999993E-3</v>
      </c>
      <c r="C103" s="2">
        <f>'Table S11'!B13</f>
        <v>1.2727272727272726E-3</v>
      </c>
      <c r="D103">
        <f>'Table S11'!L13</f>
        <v>0.40590864999999998</v>
      </c>
      <c r="E103">
        <f t="shared" si="26"/>
        <v>0.36302588444669948</v>
      </c>
      <c r="F103">
        <f t="shared" si="22"/>
        <v>4.2882765553300506E-2</v>
      </c>
      <c r="G103">
        <v>1</v>
      </c>
      <c r="H103">
        <f t="shared" si="27"/>
        <v>-0.35667494393873245</v>
      </c>
      <c r="I103">
        <f t="shared" si="28"/>
        <v>-4.9618451299268242</v>
      </c>
      <c r="J103">
        <f t="shared" si="29"/>
        <v>-6.6665932221652495</v>
      </c>
      <c r="K103">
        <f t="shared" si="30"/>
        <v>-0.90162714469670202</v>
      </c>
      <c r="L103">
        <f t="shared" si="23"/>
        <v>0.16476183214482248</v>
      </c>
      <c r="M103">
        <f t="shared" si="31"/>
        <v>-1.0132811402438096</v>
      </c>
      <c r="N103">
        <f t="shared" si="24"/>
        <v>0.11165399554710753</v>
      </c>
      <c r="O103">
        <f t="shared" si="25"/>
        <v>4.5321322599632424E-2</v>
      </c>
    </row>
    <row r="104" spans="1:15" x14ac:dyDescent="0.35">
      <c r="A104" s="1">
        <f>'Table S11'!D14</f>
        <v>0.7</v>
      </c>
      <c r="B104" s="2">
        <f>'Table S11'!E14</f>
        <v>6.9999999999999993E-3</v>
      </c>
      <c r="C104" s="2">
        <f>'Table S11'!B14</f>
        <v>1.1666666666666665E-3</v>
      </c>
      <c r="D104">
        <f>'Table S11'!L14</f>
        <v>0.40041586666666668</v>
      </c>
      <c r="E104">
        <f t="shared" si="26"/>
        <v>0.35777407504260972</v>
      </c>
      <c r="F104">
        <f t="shared" si="22"/>
        <v>4.2641791624056957E-2</v>
      </c>
      <c r="G104">
        <v>1</v>
      </c>
      <c r="H104">
        <f t="shared" si="27"/>
        <v>-0.35667494393873245</v>
      </c>
      <c r="I104">
        <f t="shared" si="28"/>
        <v>-4.9618451299268242</v>
      </c>
      <c r="J104">
        <f t="shared" si="29"/>
        <v>-6.7536045991548788</v>
      </c>
      <c r="K104">
        <f t="shared" si="30"/>
        <v>-0.9152516052865749</v>
      </c>
      <c r="L104">
        <f t="shared" si="23"/>
        <v>0.16033286627841778</v>
      </c>
      <c r="M104">
        <f t="shared" si="31"/>
        <v>-1.0278535670932429</v>
      </c>
      <c r="N104">
        <f t="shared" si="24"/>
        <v>0.11260196180666804</v>
      </c>
      <c r="O104">
        <f t="shared" si="25"/>
        <v>4.5087612125183883E-2</v>
      </c>
    </row>
    <row r="105" spans="1:15" x14ac:dyDescent="0.35">
      <c r="A105" s="1">
        <f>'Table S11'!D15</f>
        <v>0.7</v>
      </c>
      <c r="B105" s="2">
        <f>'Table S11'!E15</f>
        <v>6.9999999999999993E-3</v>
      </c>
      <c r="C105" s="2">
        <f>'Table S11'!B15</f>
        <v>1.0769230769230769E-3</v>
      </c>
      <c r="D105">
        <f>'Table S11'!L15</f>
        <v>0.39776461666666668</v>
      </c>
      <c r="E105">
        <f t="shared" si="26"/>
        <v>0.35300999771454117</v>
      </c>
      <c r="F105">
        <f t="shared" si="22"/>
        <v>4.4754618952125513E-2</v>
      </c>
      <c r="G105">
        <v>1</v>
      </c>
      <c r="H105">
        <f t="shared" si="27"/>
        <v>-0.35667494393873245</v>
      </c>
      <c r="I105">
        <f t="shared" si="28"/>
        <v>-4.9618451299268242</v>
      </c>
      <c r="J105">
        <f t="shared" si="29"/>
        <v>-6.8336473068284151</v>
      </c>
      <c r="K105">
        <f t="shared" si="30"/>
        <v>-0.92189486406316257</v>
      </c>
      <c r="L105">
        <f t="shared" si="23"/>
        <v>0.15821669027198029</v>
      </c>
      <c r="M105">
        <f t="shared" si="31"/>
        <v>-1.041258900312394</v>
      </c>
      <c r="N105">
        <f t="shared" si="24"/>
        <v>0.11936403624923142</v>
      </c>
      <c r="O105">
        <f t="shared" si="25"/>
        <v>4.7478790122461645E-2</v>
      </c>
    </row>
    <row r="106" spans="1:15" x14ac:dyDescent="0.35">
      <c r="A106" s="1">
        <f>'Table S11'!D16</f>
        <v>0.7</v>
      </c>
      <c r="B106" s="2">
        <f>'Table S11'!E16</f>
        <v>6.9999999999999993E-3</v>
      </c>
      <c r="C106" s="2">
        <f>'Table S11'!B16</f>
        <v>1E-3</v>
      </c>
      <c r="D106">
        <f>'Table S11'!L16</f>
        <v>0.39173715000000003</v>
      </c>
      <c r="E106">
        <f t="shared" si="26"/>
        <v>0.34865572662903427</v>
      </c>
      <c r="F106">
        <f t="shared" si="22"/>
        <v>4.3081423370965766E-2</v>
      </c>
      <c r="G106">
        <v>1</v>
      </c>
      <c r="H106">
        <f t="shared" si="27"/>
        <v>-0.35667494393873245</v>
      </c>
      <c r="I106">
        <f t="shared" si="28"/>
        <v>-4.9618451299268242</v>
      </c>
      <c r="J106">
        <f t="shared" si="29"/>
        <v>-6.9077552789821368</v>
      </c>
      <c r="K106">
        <f t="shared" si="30"/>
        <v>-0.93716419981557775</v>
      </c>
      <c r="L106">
        <f t="shared" si="23"/>
        <v>0.15345799469012253</v>
      </c>
      <c r="M106">
        <f t="shared" si="31"/>
        <v>-1.0536703002986125</v>
      </c>
      <c r="N106">
        <f t="shared" si="24"/>
        <v>0.11650610048303478</v>
      </c>
      <c r="O106">
        <f t="shared" si="25"/>
        <v>4.5639767760837675E-2</v>
      </c>
    </row>
    <row r="107" spans="1:15" x14ac:dyDescent="0.35">
      <c r="A107" s="1">
        <f>'Table S11'!D17</f>
        <v>0.7</v>
      </c>
      <c r="B107" s="2">
        <f>'Table S11'!E17</f>
        <v>6.9999999999999993E-3</v>
      </c>
      <c r="C107" s="2">
        <f>'Table S11'!B17</f>
        <v>9.3333333333333332E-4</v>
      </c>
      <c r="D107">
        <f>'Table S11'!L17</f>
        <v>0.38188791666666666</v>
      </c>
      <c r="E107">
        <f t="shared" si="26"/>
        <v>0.34465028688701171</v>
      </c>
      <c r="F107">
        <f t="shared" si="22"/>
        <v>3.7237629779654946E-2</v>
      </c>
      <c r="G107">
        <v>1</v>
      </c>
      <c r="H107">
        <f t="shared" si="27"/>
        <v>-0.35667494393873245</v>
      </c>
      <c r="I107">
        <f t="shared" si="28"/>
        <v>-4.9618451299268242</v>
      </c>
      <c r="J107">
        <f t="shared" si="29"/>
        <v>-6.9767481504690885</v>
      </c>
      <c r="K107">
        <f t="shared" si="30"/>
        <v>-0.96262812529661046</v>
      </c>
      <c r="L107">
        <f t="shared" si="23"/>
        <v>0.14583838089600695</v>
      </c>
      <c r="M107">
        <f t="shared" si="31"/>
        <v>-1.0652250372498022</v>
      </c>
      <c r="N107">
        <f t="shared" si="24"/>
        <v>0.10259691195319176</v>
      </c>
      <c r="O107">
        <f t="shared" si="25"/>
        <v>3.9180520962237834E-2</v>
      </c>
    </row>
    <row r="108" spans="1:15" x14ac:dyDescent="0.35">
      <c r="A108" s="1">
        <f>'Table S11'!D18</f>
        <v>0.7</v>
      </c>
      <c r="B108" s="2">
        <f>'Table S11'!E18</f>
        <v>6.9999999999999993E-3</v>
      </c>
      <c r="C108" s="2">
        <f>'Table S11'!B18</f>
        <v>8.7499999999999991E-4</v>
      </c>
      <c r="D108">
        <f>'Table S11'!L18</f>
        <v>0.36872406666666663</v>
      </c>
      <c r="E108">
        <f t="shared" si="26"/>
        <v>0.34094511360712665</v>
      </c>
      <c r="F108">
        <f t="shared" si="22"/>
        <v>2.7778953059539979E-2</v>
      </c>
      <c r="G108">
        <v>1</v>
      </c>
      <c r="H108">
        <f t="shared" si="27"/>
        <v>-0.35667494393873245</v>
      </c>
      <c r="I108">
        <f t="shared" si="28"/>
        <v>-4.9618451299268242</v>
      </c>
      <c r="J108">
        <f t="shared" si="29"/>
        <v>-7.0412866716066596</v>
      </c>
      <c r="K108">
        <f t="shared" si="30"/>
        <v>-0.99770670148483087</v>
      </c>
      <c r="L108">
        <f t="shared" si="23"/>
        <v>0.13595743733920443</v>
      </c>
      <c r="M108">
        <f t="shared" si="31"/>
        <v>-1.0760337718174662</v>
      </c>
      <c r="N108">
        <f t="shared" si="24"/>
        <v>7.8327070332635307E-2</v>
      </c>
      <c r="O108">
        <f t="shared" si="25"/>
        <v>2.8881075903135305E-2</v>
      </c>
    </row>
    <row r="109" spans="1:15" x14ac:dyDescent="0.35">
      <c r="A109" s="1">
        <f>'Table S11'!D19</f>
        <v>0.7</v>
      </c>
      <c r="B109" s="2">
        <f>'Table S11'!E19</f>
        <v>6.9999999999999993E-3</v>
      </c>
      <c r="C109" s="2">
        <f>'Table S11'!B19</f>
        <v>8.2352941176470581E-4</v>
      </c>
      <c r="D109">
        <f>'Table S11'!L19</f>
        <v>0.35235608333333329</v>
      </c>
      <c r="E109">
        <f t="shared" si="26"/>
        <v>0.33750092860267628</v>
      </c>
      <c r="F109">
        <f t="shared" si="22"/>
        <v>1.4855154730657016E-2</v>
      </c>
      <c r="G109">
        <v>1</v>
      </c>
      <c r="H109">
        <f t="shared" si="27"/>
        <v>-0.35667494393873245</v>
      </c>
      <c r="I109">
        <f t="shared" si="28"/>
        <v>-4.9618451299268242</v>
      </c>
      <c r="J109">
        <f t="shared" si="29"/>
        <v>-7.101911293423095</v>
      </c>
      <c r="K109">
        <f t="shared" si="30"/>
        <v>-1.0431130143281082</v>
      </c>
      <c r="L109">
        <f t="shared" si="23"/>
        <v>0.12415480946200691</v>
      </c>
      <c r="M109">
        <f t="shared" si="31"/>
        <v>-1.0861870172580006</v>
      </c>
      <c r="N109">
        <f t="shared" si="24"/>
        <v>4.3074002929892385E-2</v>
      </c>
      <c r="O109">
        <f t="shared" si="25"/>
        <v>1.5177386965865404E-2</v>
      </c>
    </row>
    <row r="110" spans="1:15" x14ac:dyDescent="0.35">
      <c r="A110" s="1">
        <f>'Table S11'!D20</f>
        <v>0.7</v>
      </c>
      <c r="B110" s="2">
        <f>'Table S11'!E20</f>
        <v>6.9999999999999993E-3</v>
      </c>
      <c r="C110" s="2">
        <f>'Table S11'!B20</f>
        <v>7.7777777777777773E-4</v>
      </c>
      <c r="D110">
        <f>'Table S11'!L20</f>
        <v>0.34683389999999997</v>
      </c>
      <c r="E110">
        <f t="shared" si="26"/>
        <v>0.33428553644421788</v>
      </c>
      <c r="F110">
        <f t="shared" si="22"/>
        <v>1.2548363555782094E-2</v>
      </c>
      <c r="G110">
        <v>1</v>
      </c>
      <c r="H110">
        <f t="shared" si="27"/>
        <v>-0.35667494393873245</v>
      </c>
      <c r="I110">
        <f t="shared" si="28"/>
        <v>-4.9618451299268242</v>
      </c>
      <c r="J110">
        <f t="shared" si="29"/>
        <v>-7.1590697072630434</v>
      </c>
      <c r="K110">
        <f t="shared" si="30"/>
        <v>-1.0589092879880029</v>
      </c>
      <c r="L110">
        <f t="shared" si="23"/>
        <v>0.12029375418920998</v>
      </c>
      <c r="M110">
        <f t="shared" si="31"/>
        <v>-1.0957597516903212</v>
      </c>
      <c r="N110">
        <f t="shared" si="24"/>
        <v>3.685046370231837E-2</v>
      </c>
      <c r="O110">
        <f t="shared" si="25"/>
        <v>1.2780990042683519E-2</v>
      </c>
    </row>
    <row r="111" spans="1:15" x14ac:dyDescent="0.35">
      <c r="A111" s="1">
        <f>'Table S11'!D21</f>
        <v>0.7</v>
      </c>
      <c r="B111" s="2">
        <f>'Table S11'!E21</f>
        <v>6.9999999999999993E-3</v>
      </c>
      <c r="C111" s="2">
        <f>'Table S11'!B21</f>
        <v>7.3684210526315781E-4</v>
      </c>
      <c r="D111">
        <f>'Table S11'!L21</f>
        <v>0.33722220000000003</v>
      </c>
      <c r="E111">
        <f t="shared" si="26"/>
        <v>0.33127223425119656</v>
      </c>
      <c r="F111">
        <f t="shared" si="22"/>
        <v>5.9499657488034652E-3</v>
      </c>
      <c r="G111">
        <v>1</v>
      </c>
      <c r="H111">
        <f t="shared" si="27"/>
        <v>-0.35667494393873245</v>
      </c>
      <c r="I111">
        <f t="shared" si="28"/>
        <v>-4.9618451299268242</v>
      </c>
      <c r="J111">
        <f t="shared" si="29"/>
        <v>-7.2131369285333191</v>
      </c>
      <c r="K111">
        <f t="shared" si="30"/>
        <v>-1.0870132187226182</v>
      </c>
      <c r="L111">
        <f t="shared" si="23"/>
        <v>0.11371881217284002</v>
      </c>
      <c r="M111">
        <f t="shared" si="31"/>
        <v>-1.1048147816665406</v>
      </c>
      <c r="N111">
        <f t="shared" si="24"/>
        <v>1.7801562943922322E-2</v>
      </c>
      <c r="O111">
        <f t="shared" si="25"/>
        <v>6.0030822193879625E-3</v>
      </c>
    </row>
    <row r="112" spans="1:15" x14ac:dyDescent="0.35">
      <c r="A112" s="1">
        <f>'Table S11'!D22</f>
        <v>0.7</v>
      </c>
      <c r="B112" s="2">
        <f>'Table S11'!E22</f>
        <v>6.9999999999999993E-3</v>
      </c>
      <c r="C112" s="2">
        <f>'Table S11'!B22</f>
        <v>6.9999999999999999E-4</v>
      </c>
      <c r="D112">
        <f>'Table S11'!L22</f>
        <v>0.3185385</v>
      </c>
      <c r="E112">
        <f t="shared" si="26"/>
        <v>0.32843864162999042</v>
      </c>
      <c r="F112">
        <f t="shared" si="22"/>
        <v>-9.9001416299904221E-3</v>
      </c>
      <c r="G112">
        <v>1</v>
      </c>
      <c r="H112">
        <f t="shared" si="27"/>
        <v>-0.35667494393873245</v>
      </c>
      <c r="I112">
        <f t="shared" si="28"/>
        <v>-4.9618451299268242</v>
      </c>
      <c r="J112">
        <f t="shared" si="29"/>
        <v>-7.2644302229208693</v>
      </c>
      <c r="K112">
        <f t="shared" si="30"/>
        <v>-1.1440119321543321</v>
      </c>
      <c r="L112">
        <f t="shared" si="23"/>
        <v>0.10146677598225</v>
      </c>
      <c r="M112">
        <f t="shared" si="31"/>
        <v>-1.1134052419740255</v>
      </c>
      <c r="N112">
        <f t="shared" si="24"/>
        <v>-3.0606690180306595E-2</v>
      </c>
      <c r="O112">
        <f t="shared" si="25"/>
        <v>-9.7494091799995922E-3</v>
      </c>
    </row>
    <row r="113" spans="1:15" x14ac:dyDescent="0.35">
      <c r="A113" s="1">
        <f>'Table S11'!D23</f>
        <v>0.7</v>
      </c>
      <c r="B113" s="2">
        <f>'Table S11'!E23</f>
        <v>6.9999999999999993E-3</v>
      </c>
      <c r="C113" s="2">
        <f>'Table S11'!B23</f>
        <v>6.6666666666666664E-4</v>
      </c>
      <c r="D113">
        <f>'Table S11'!L23</f>
        <v>0.30924926666666663</v>
      </c>
      <c r="E113">
        <f t="shared" si="26"/>
        <v>0.32576582469440929</v>
      </c>
      <c r="F113">
        <f t="shared" si="22"/>
        <v>-1.6516558027742656E-2</v>
      </c>
      <c r="G113">
        <v>1</v>
      </c>
      <c r="H113">
        <f t="shared" si="27"/>
        <v>-0.35667494393873245</v>
      </c>
      <c r="I113">
        <f t="shared" si="28"/>
        <v>-4.9618451299268242</v>
      </c>
      <c r="J113">
        <f t="shared" si="29"/>
        <v>-7.3132203870903014</v>
      </c>
      <c r="K113">
        <f t="shared" si="30"/>
        <v>-1.1736076390408343</v>
      </c>
      <c r="L113">
        <f t="shared" si="23"/>
        <v>9.5635108933871088E-2</v>
      </c>
      <c r="M113">
        <f t="shared" si="31"/>
        <v>-1.1215764848956913</v>
      </c>
      <c r="N113">
        <f t="shared" si="24"/>
        <v>-5.2031154145143033E-2</v>
      </c>
      <c r="O113">
        <f t="shared" si="25"/>
        <v>-1.6090596263205775E-2</v>
      </c>
    </row>
    <row r="114" spans="1:15" x14ac:dyDescent="0.35">
      <c r="A114" s="1">
        <f>'Table S11'!D24</f>
        <v>0.7</v>
      </c>
      <c r="B114" s="2">
        <f>'Table S11'!E24</f>
        <v>6.9999999999999993E-3</v>
      </c>
      <c r="C114" s="2">
        <f>'Table S11'!B24</f>
        <v>6.363636363636363E-4</v>
      </c>
      <c r="D114">
        <f>'Table S11'!L24</f>
        <v>0.3088374333333333</v>
      </c>
      <c r="E114">
        <f t="shared" si="26"/>
        <v>0.3232376300297452</v>
      </c>
      <c r="F114">
        <f t="shared" si="22"/>
        <v>-1.4400196696411904E-2</v>
      </c>
      <c r="G114">
        <v>1</v>
      </c>
      <c r="H114">
        <f t="shared" si="27"/>
        <v>-0.35667494393873245</v>
      </c>
      <c r="I114">
        <f t="shared" si="28"/>
        <v>-4.9618451299268242</v>
      </c>
      <c r="J114">
        <f t="shared" si="29"/>
        <v>-7.359740402725194</v>
      </c>
      <c r="K114">
        <f t="shared" si="30"/>
        <v>-1.1749402462439313</v>
      </c>
      <c r="L114">
        <f t="shared" si="23"/>
        <v>9.5380560227921088E-2</v>
      </c>
      <c r="M114">
        <f t="shared" si="31"/>
        <v>-1.1293675295651115</v>
      </c>
      <c r="N114">
        <f t="shared" si="24"/>
        <v>-4.5572716678819791E-2</v>
      </c>
      <c r="O114">
        <f t="shared" si="25"/>
        <v>-1.4074560849113894E-2</v>
      </c>
    </row>
    <row r="115" spans="1:15" x14ac:dyDescent="0.35">
      <c r="A115" s="1">
        <f>'Table S11'!D25</f>
        <v>0.7</v>
      </c>
      <c r="B115" s="2">
        <f>'Table S11'!E25</f>
        <v>6.9999999999999993E-3</v>
      </c>
      <c r="C115" s="2">
        <f>'Table S11'!B25</f>
        <v>6.0869565217391299E-4</v>
      </c>
      <c r="D115">
        <f>'Table S11'!L25</f>
        <v>0.29433996666666673</v>
      </c>
      <c r="E115">
        <f t="shared" si="26"/>
        <v>0.32084017120068359</v>
      </c>
      <c r="F115">
        <f t="shared" si="22"/>
        <v>-2.6500204534016858E-2</v>
      </c>
      <c r="G115">
        <v>1</v>
      </c>
      <c r="H115">
        <f t="shared" si="27"/>
        <v>-0.35667494393873245</v>
      </c>
      <c r="I115">
        <f t="shared" si="28"/>
        <v>-4.9618451299268242</v>
      </c>
      <c r="J115">
        <f t="shared" si="29"/>
        <v>-7.4041921652960285</v>
      </c>
      <c r="K115">
        <f t="shared" si="30"/>
        <v>-1.2230198304938944</v>
      </c>
      <c r="L115">
        <f t="shared" si="23"/>
        <v>8.6636015977334488E-2</v>
      </c>
      <c r="M115">
        <f t="shared" si="31"/>
        <v>-1.1368121888821232</v>
      </c>
      <c r="N115">
        <f t="shared" si="24"/>
        <v>-8.6207641611771191E-2</v>
      </c>
      <c r="O115">
        <f t="shared" si="25"/>
        <v>-2.5374354358420684E-2</v>
      </c>
    </row>
    <row r="116" spans="1:15" x14ac:dyDescent="0.35">
      <c r="A116" s="1">
        <f>'Table S11'!D26</f>
        <v>0.7</v>
      </c>
      <c r="B116" s="2">
        <f>'Table S11'!E26</f>
        <v>6.9999999999999993E-3</v>
      </c>
      <c r="C116" s="2">
        <f>'Table S11'!B26</f>
        <v>5.8333333333333327E-4</v>
      </c>
      <c r="D116">
        <f>'Table S11'!L26</f>
        <v>0.28340795000000002</v>
      </c>
      <c r="E116">
        <f t="shared" si="26"/>
        <v>0.31856142786930347</v>
      </c>
      <c r="F116">
        <f t="shared" si="22"/>
        <v>-3.5153477869303451E-2</v>
      </c>
      <c r="G116">
        <v>1</v>
      </c>
      <c r="H116">
        <f t="shared" si="27"/>
        <v>-0.35667494393873245</v>
      </c>
      <c r="I116">
        <f t="shared" si="28"/>
        <v>-4.9618451299268242</v>
      </c>
      <c r="J116">
        <f t="shared" si="29"/>
        <v>-7.4467517797148242</v>
      </c>
      <c r="K116">
        <f t="shared" si="30"/>
        <v>-1.2608678998960068</v>
      </c>
      <c r="L116">
        <f t="shared" si="23"/>
        <v>8.0320066123202513E-2</v>
      </c>
      <c r="M116">
        <f t="shared" si="31"/>
        <v>-1.1439399564145449</v>
      </c>
      <c r="N116">
        <f t="shared" si="24"/>
        <v>-0.11692794348146185</v>
      </c>
      <c r="O116">
        <f t="shared" si="25"/>
        <v>-3.3138308759796967E-2</v>
      </c>
    </row>
    <row r="117" spans="1:15" x14ac:dyDescent="0.35">
      <c r="A117" s="1">
        <f>'Table S12'!D6</f>
        <v>0.2</v>
      </c>
      <c r="B117">
        <f>'Table S12'!B6</f>
        <v>4.0000000000000001E-3</v>
      </c>
      <c r="C117">
        <f>'Table S12'!E6</f>
        <v>6.6666666666666675E-4</v>
      </c>
      <c r="D117">
        <f>'Table S12'!M6</f>
        <v>2.3439233333333333E-2</v>
      </c>
      <c r="E117">
        <f t="shared" si="26"/>
        <v>3.3791627318593233E-2</v>
      </c>
      <c r="F117">
        <f t="shared" si="22"/>
        <v>-1.0352393985259899E-2</v>
      </c>
      <c r="G117">
        <v>1</v>
      </c>
      <c r="H117">
        <f t="shared" si="27"/>
        <v>-1.6094379124341003</v>
      </c>
      <c r="I117">
        <f t="shared" si="28"/>
        <v>-5.521460917862246</v>
      </c>
      <c r="J117">
        <f t="shared" si="29"/>
        <v>-7.3132203870903014</v>
      </c>
      <c r="K117">
        <f t="shared" si="30"/>
        <v>-3.7533440224305292</v>
      </c>
      <c r="L117">
        <f t="shared" si="23"/>
        <v>5.4939765925444441E-4</v>
      </c>
      <c r="M117">
        <f t="shared" si="31"/>
        <v>-3.3875422196466207</v>
      </c>
      <c r="N117">
        <f t="shared" si="24"/>
        <v>-0.3658018027839085</v>
      </c>
      <c r="O117">
        <f t="shared" si="25"/>
        <v>-8.5741138092060142E-3</v>
      </c>
    </row>
    <row r="118" spans="1:15" x14ac:dyDescent="0.35">
      <c r="A118" s="1">
        <f>'Table S12'!D7</f>
        <v>0.2</v>
      </c>
      <c r="B118">
        <f>'Table S12'!B7</f>
        <v>3.6363636363636364E-3</v>
      </c>
      <c r="C118">
        <f>'Table S12'!E7</f>
        <v>6.6666666666666675E-4</v>
      </c>
      <c r="D118">
        <f>'Table S12'!M7</f>
        <v>2.1994066666666669E-2</v>
      </c>
      <c r="E118">
        <f t="shared" si="26"/>
        <v>3.3275346483287276E-2</v>
      </c>
      <c r="F118">
        <f t="shared" si="22"/>
        <v>-1.1281279816620606E-2</v>
      </c>
      <c r="G118">
        <v>1</v>
      </c>
      <c r="H118">
        <f t="shared" si="27"/>
        <v>-1.6094379124341003</v>
      </c>
      <c r="I118">
        <f t="shared" si="28"/>
        <v>-5.6167710976665717</v>
      </c>
      <c r="J118">
        <f t="shared" si="29"/>
        <v>-7.3132203870903014</v>
      </c>
      <c r="K118">
        <f t="shared" si="30"/>
        <v>-3.8169825589682862</v>
      </c>
      <c r="L118">
        <f t="shared" si="23"/>
        <v>4.8373896853777792E-4</v>
      </c>
      <c r="M118">
        <f t="shared" si="31"/>
        <v>-3.4029385020342939</v>
      </c>
      <c r="N118">
        <f t="shared" si="24"/>
        <v>-0.41404405693399227</v>
      </c>
      <c r="O118">
        <f t="shared" si="25"/>
        <v>-9.1065125911433554E-3</v>
      </c>
    </row>
    <row r="119" spans="1:15" x14ac:dyDescent="0.35">
      <c r="A119" s="1">
        <f>'Table S12'!D8</f>
        <v>0.2</v>
      </c>
      <c r="B119">
        <f>'Table S12'!B8</f>
        <v>3.3333333333333335E-3</v>
      </c>
      <c r="C119">
        <f>'Table S12'!E8</f>
        <v>6.6666666666666675E-4</v>
      </c>
      <c r="D119">
        <f>'Table S12'!M8</f>
        <v>2.2954799999999997E-2</v>
      </c>
      <c r="E119">
        <f t="shared" si="26"/>
        <v>3.2810909682719956E-2</v>
      </c>
      <c r="F119">
        <f t="shared" si="22"/>
        <v>-9.8561096827199587E-3</v>
      </c>
      <c r="G119">
        <v>1</v>
      </c>
      <c r="H119">
        <f t="shared" si="27"/>
        <v>-1.6094379124341003</v>
      </c>
      <c r="I119">
        <f t="shared" si="28"/>
        <v>-5.7037824746562009</v>
      </c>
      <c r="J119">
        <f t="shared" si="29"/>
        <v>-7.3132203870903014</v>
      </c>
      <c r="K119">
        <f t="shared" si="30"/>
        <v>-3.7742282140176662</v>
      </c>
      <c r="L119">
        <f t="shared" si="23"/>
        <v>5.2692284303999988E-4</v>
      </c>
      <c r="M119">
        <f t="shared" si="31"/>
        <v>-3.4169942066171926</v>
      </c>
      <c r="N119">
        <f t="shared" si="24"/>
        <v>-0.35723400740047362</v>
      </c>
      <c r="O119">
        <f t="shared" si="25"/>
        <v>-8.2002351930763901E-3</v>
      </c>
    </row>
    <row r="120" spans="1:15" x14ac:dyDescent="0.35">
      <c r="A120" s="1">
        <f>'Table S12'!D9</f>
        <v>0.2</v>
      </c>
      <c r="B120">
        <f>'Table S12'!B9</f>
        <v>3.0769230769230769E-3</v>
      </c>
      <c r="C120">
        <f>'Table S12'!E9</f>
        <v>6.6666666666666675E-4</v>
      </c>
      <c r="D120">
        <f>'Table S12'!M9</f>
        <v>1.5892133333333332E-2</v>
      </c>
      <c r="E120">
        <f t="shared" si="26"/>
        <v>3.2389395749766042E-2</v>
      </c>
      <c r="F120">
        <f t="shared" si="22"/>
        <v>-1.649726241643271E-2</v>
      </c>
      <c r="G120">
        <v>1</v>
      </c>
      <c r="H120">
        <f t="shared" si="27"/>
        <v>-1.6094379124341003</v>
      </c>
      <c r="I120">
        <f t="shared" si="28"/>
        <v>-5.7838251823297373</v>
      </c>
      <c r="J120">
        <f t="shared" si="29"/>
        <v>-7.3132203870903014</v>
      </c>
      <c r="K120">
        <f t="shared" si="30"/>
        <v>-4.1419310510993794</v>
      </c>
      <c r="L120">
        <f t="shared" si="23"/>
        <v>2.5255990188444442E-4</v>
      </c>
      <c r="M120">
        <f t="shared" si="31"/>
        <v>-3.4299242014293503</v>
      </c>
      <c r="N120">
        <f t="shared" si="24"/>
        <v>-0.71200684967002914</v>
      </c>
      <c r="O120">
        <f t="shared" si="25"/>
        <v>-1.1315307789202726E-2</v>
      </c>
    </row>
    <row r="121" spans="1:15" x14ac:dyDescent="0.35">
      <c r="A121" s="1">
        <f>'Table S12'!D10</f>
        <v>0.2</v>
      </c>
      <c r="B121">
        <f>'Table S12'!B10</f>
        <v>2.8571428571428571E-3</v>
      </c>
      <c r="C121">
        <f>'Table S12'!E10</f>
        <v>6.6666666666666675E-4</v>
      </c>
      <c r="D121">
        <f>'Table S12'!M10</f>
        <v>1.3589366666666665E-2</v>
      </c>
      <c r="E121">
        <f t="shared" si="26"/>
        <v>3.2003964066051709E-2</v>
      </c>
      <c r="F121">
        <f t="shared" si="22"/>
        <v>-1.8414597399385044E-2</v>
      </c>
      <c r="G121">
        <v>1</v>
      </c>
      <c r="H121">
        <f t="shared" si="27"/>
        <v>-1.6094379124341003</v>
      </c>
      <c r="I121">
        <f t="shared" si="28"/>
        <v>-5.857933154483459</v>
      </c>
      <c r="J121">
        <f t="shared" si="29"/>
        <v>-7.3132203870903014</v>
      </c>
      <c r="K121">
        <f t="shared" si="30"/>
        <v>-4.2984676547993184</v>
      </c>
      <c r="L121">
        <f t="shared" si="23"/>
        <v>1.8467088640111107E-4</v>
      </c>
      <c r="M121">
        <f t="shared" si="31"/>
        <v>-3.4418955067904244</v>
      </c>
      <c r="N121">
        <f t="shared" si="24"/>
        <v>-0.85657214800889392</v>
      </c>
      <c r="O121">
        <f t="shared" si="25"/>
        <v>-1.1640272995747127E-2</v>
      </c>
    </row>
    <row r="122" spans="1:15" x14ac:dyDescent="0.35">
      <c r="A122" s="1">
        <f>'Table S12'!D11</f>
        <v>0.2</v>
      </c>
      <c r="B122">
        <f>'Table S12'!B11</f>
        <v>2.666666666666667E-3</v>
      </c>
      <c r="C122">
        <f>'Table S12'!E11</f>
        <v>6.6666666666666675E-4</v>
      </c>
      <c r="D122">
        <f>'Table S12'!M11</f>
        <v>1.6844700000000001E-2</v>
      </c>
      <c r="E122">
        <f t="shared" si="26"/>
        <v>3.1649259555146303E-2</v>
      </c>
      <c r="F122">
        <f t="shared" si="22"/>
        <v>-1.4804559555146302E-2</v>
      </c>
      <c r="G122">
        <v>1</v>
      </c>
      <c r="H122">
        <f t="shared" si="27"/>
        <v>-1.6094379124341003</v>
      </c>
      <c r="I122">
        <f t="shared" si="28"/>
        <v>-5.9269260259704106</v>
      </c>
      <c r="J122">
        <f t="shared" si="29"/>
        <v>-7.3132203870903014</v>
      </c>
      <c r="K122">
        <f t="shared" si="30"/>
        <v>-4.0837192117212133</v>
      </c>
      <c r="L122">
        <f t="shared" si="23"/>
        <v>2.8374391809E-4</v>
      </c>
      <c r="M122">
        <f t="shared" si="31"/>
        <v>-3.4530405254477214</v>
      </c>
      <c r="N122">
        <f t="shared" si="24"/>
        <v>-0.63067868627349188</v>
      </c>
      <c r="O122">
        <f t="shared" si="25"/>
        <v>-1.0623593266671089E-2</v>
      </c>
    </row>
    <row r="123" spans="1:15" x14ac:dyDescent="0.35">
      <c r="A123" s="1">
        <f>'Table S12'!D12</f>
        <v>0.2</v>
      </c>
      <c r="B123">
        <f>'Table S12'!B12</f>
        <v>2.5000000000000001E-3</v>
      </c>
      <c r="C123">
        <f>'Table S12'!E12</f>
        <v>6.6666666666666675E-4</v>
      </c>
      <c r="D123">
        <f>'Table S12'!M12</f>
        <v>1.4260033333333333E-2</v>
      </c>
      <c r="E123">
        <f t="shared" si="26"/>
        <v>3.1321015213915414E-2</v>
      </c>
      <c r="F123">
        <f t="shared" si="22"/>
        <v>-1.7060981880582082E-2</v>
      </c>
      <c r="G123">
        <v>1</v>
      </c>
      <c r="H123">
        <f t="shared" si="27"/>
        <v>-1.6094379124341003</v>
      </c>
      <c r="I123">
        <f t="shared" si="28"/>
        <v>-5.9914645471079817</v>
      </c>
      <c r="J123">
        <f t="shared" si="29"/>
        <v>-7.3132203870903014</v>
      </c>
      <c r="K123">
        <f t="shared" si="30"/>
        <v>-4.2502945264578127</v>
      </c>
      <c r="L123">
        <f t="shared" si="23"/>
        <v>2.0334855066777777E-4</v>
      </c>
      <c r="M123">
        <f t="shared" si="31"/>
        <v>-3.4634659941474633</v>
      </c>
      <c r="N123">
        <f t="shared" si="24"/>
        <v>-0.78682853231034944</v>
      </c>
      <c r="O123">
        <f t="shared" si="25"/>
        <v>-1.1220201098363327E-2</v>
      </c>
    </row>
    <row r="124" spans="1:15" x14ac:dyDescent="0.35">
      <c r="A124" s="1">
        <f>'Table S12'!D13</f>
        <v>0.2</v>
      </c>
      <c r="B124">
        <f>'Table S12'!B13</f>
        <v>2.3529411764705885E-3</v>
      </c>
      <c r="C124">
        <f>'Table S12'!E13</f>
        <v>6.6666666666666675E-4</v>
      </c>
      <c r="D124">
        <f>'Table S12'!M13</f>
        <v>2.1321633333333336E-2</v>
      </c>
      <c r="E124">
        <f t="shared" si="26"/>
        <v>3.1015778607596415E-2</v>
      </c>
      <c r="F124">
        <f t="shared" si="22"/>
        <v>-9.6941452742630788E-3</v>
      </c>
      <c r="G124">
        <v>1</v>
      </c>
      <c r="H124">
        <f t="shared" si="27"/>
        <v>-1.6094379124341003</v>
      </c>
      <c r="I124">
        <f t="shared" si="28"/>
        <v>-6.0520891689244172</v>
      </c>
      <c r="J124">
        <f t="shared" si="29"/>
        <v>-7.3132203870903014</v>
      </c>
      <c r="K124">
        <f t="shared" si="30"/>
        <v>-3.8480330722374303</v>
      </c>
      <c r="L124">
        <f t="shared" si="23"/>
        <v>4.5461204800111124E-4</v>
      </c>
      <c r="M124">
        <f t="shared" si="31"/>
        <v>-3.4732592166452907</v>
      </c>
      <c r="N124">
        <f t="shared" si="24"/>
        <v>-0.3747738555921396</v>
      </c>
      <c r="O124">
        <f t="shared" si="25"/>
        <v>-7.9907907318552181E-3</v>
      </c>
    </row>
    <row r="125" spans="1:15" x14ac:dyDescent="0.35">
      <c r="A125" s="1">
        <f>'Table S12'!D14</f>
        <v>0.2</v>
      </c>
      <c r="B125">
        <f>'Table S12'!B14</f>
        <v>2.2222222222222222E-3</v>
      </c>
      <c r="C125">
        <f>'Table S12'!E14</f>
        <v>6.6666666666666675E-4</v>
      </c>
      <c r="D125">
        <f>'Table S12'!M14</f>
        <v>1.5298599999999999E-2</v>
      </c>
      <c r="E125">
        <f t="shared" si="26"/>
        <v>3.0730718796057641E-2</v>
      </c>
      <c r="F125">
        <f t="shared" si="22"/>
        <v>-1.5432118796057642E-2</v>
      </c>
      <c r="G125">
        <v>1</v>
      </c>
      <c r="H125">
        <f t="shared" si="27"/>
        <v>-1.6094379124341003</v>
      </c>
      <c r="I125">
        <f t="shared" si="28"/>
        <v>-6.1092475827643655</v>
      </c>
      <c r="J125">
        <f t="shared" si="29"/>
        <v>-7.3132203870903014</v>
      </c>
      <c r="K125">
        <f t="shared" si="30"/>
        <v>-4.1799939580384002</v>
      </c>
      <c r="L125">
        <f t="shared" si="23"/>
        <v>2.3404716195999997E-4</v>
      </c>
      <c r="M125">
        <f t="shared" si="31"/>
        <v>-3.4824925124182924</v>
      </c>
      <c r="N125">
        <f t="shared" si="24"/>
        <v>-0.69750144562010785</v>
      </c>
      <c r="O125">
        <f t="shared" si="25"/>
        <v>-1.0670795615963782E-2</v>
      </c>
    </row>
    <row r="126" spans="1:15" x14ac:dyDescent="0.35">
      <c r="A126" s="1">
        <f>'Table S12'!D15</f>
        <v>0.2</v>
      </c>
      <c r="B126">
        <f>'Table S12'!B15</f>
        <v>2.1052631578947368E-3</v>
      </c>
      <c r="C126">
        <f>'Table S12'!E15</f>
        <v>6.6666666666666675E-4</v>
      </c>
      <c r="D126">
        <f>'Table S12'!M15</f>
        <v>1.5868500000000001E-2</v>
      </c>
      <c r="E126">
        <f t="shared" si="26"/>
        <v>3.0463486972465034E-2</v>
      </c>
      <c r="F126">
        <f t="shared" si="22"/>
        <v>-1.4594986972465033E-2</v>
      </c>
      <c r="G126">
        <v>1</v>
      </c>
      <c r="H126">
        <f t="shared" si="27"/>
        <v>-1.6094379124341003</v>
      </c>
      <c r="I126">
        <f t="shared" si="28"/>
        <v>-6.1633148040346413</v>
      </c>
      <c r="J126">
        <f t="shared" si="29"/>
        <v>-7.3132203870903014</v>
      </c>
      <c r="K126">
        <f t="shared" si="30"/>
        <v>-4.1434192668693353</v>
      </c>
      <c r="L126">
        <f t="shared" si="23"/>
        <v>2.5180929225E-4</v>
      </c>
      <c r="M126">
        <f t="shared" si="31"/>
        <v>-3.4912264609671562</v>
      </c>
      <c r="N126">
        <f t="shared" si="24"/>
        <v>-0.6521928059021791</v>
      </c>
      <c r="O126">
        <f t="shared" si="25"/>
        <v>-1.034932154045873E-2</v>
      </c>
    </row>
    <row r="127" spans="1:15" x14ac:dyDescent="0.35">
      <c r="A127" s="1">
        <f>'Table S12'!D16</f>
        <v>0.2</v>
      </c>
      <c r="B127">
        <f>'Table S12'!B16</f>
        <v>2E-3</v>
      </c>
      <c r="C127">
        <f>'Table S12'!E16</f>
        <v>6.6666666666666675E-4</v>
      </c>
      <c r="D127">
        <f>'Table S12'!M16</f>
        <v>1.2994433333333336E-2</v>
      </c>
      <c r="E127">
        <f t="shared" si="26"/>
        <v>3.0212113885948175E-2</v>
      </c>
      <c r="F127">
        <f t="shared" si="22"/>
        <v>-1.7217680552614838E-2</v>
      </c>
      <c r="G127">
        <v>1</v>
      </c>
      <c r="H127">
        <f t="shared" si="27"/>
        <v>-1.6094379124341003</v>
      </c>
      <c r="I127">
        <f t="shared" si="28"/>
        <v>-6.2146080984221914</v>
      </c>
      <c r="J127">
        <f t="shared" si="29"/>
        <v>-7.3132203870903014</v>
      </c>
      <c r="K127">
        <f t="shared" si="30"/>
        <v>-4.3432342183548016</v>
      </c>
      <c r="L127">
        <f t="shared" si="23"/>
        <v>1.6885529765444453E-4</v>
      </c>
      <c r="M127">
        <f t="shared" si="31"/>
        <v>-3.4995123129779921</v>
      </c>
      <c r="N127">
        <f t="shared" si="24"/>
        <v>-0.84372190537680947</v>
      </c>
      <c r="O127">
        <f t="shared" si="25"/>
        <v>-1.0963688051291928E-2</v>
      </c>
    </row>
    <row r="128" spans="1:15" x14ac:dyDescent="0.35">
      <c r="A128" s="1">
        <f>'Table S12'!D17</f>
        <v>0.2</v>
      </c>
      <c r="B128">
        <f>'Table S12'!B17</f>
        <v>1.9047619047619048E-3</v>
      </c>
      <c r="C128">
        <f>'Table S12'!E17</f>
        <v>6.6666666666666675E-4</v>
      </c>
      <c r="D128">
        <f>'Table S12'!M17</f>
        <v>1.8980033333333327E-2</v>
      </c>
      <c r="E128">
        <f t="shared" si="26"/>
        <v>2.9974933020248954E-2</v>
      </c>
      <c r="F128">
        <f t="shared" si="22"/>
        <v>-1.0994899686915627E-2</v>
      </c>
      <c r="G128">
        <v>1</v>
      </c>
      <c r="H128">
        <f t="shared" si="27"/>
        <v>-1.6094379124341003</v>
      </c>
      <c r="I128">
        <f t="shared" si="28"/>
        <v>-6.2633982625916236</v>
      </c>
      <c r="J128">
        <f t="shared" si="29"/>
        <v>-7.3132203870903014</v>
      </c>
      <c r="K128">
        <f t="shared" si="30"/>
        <v>-3.964367729567265</v>
      </c>
      <c r="L128">
        <f t="shared" si="23"/>
        <v>3.6024166533444419E-4</v>
      </c>
      <c r="M128">
        <f t="shared" si="31"/>
        <v>-3.5073938125915243</v>
      </c>
      <c r="N128">
        <f t="shared" si="24"/>
        <v>-0.45697391697574075</v>
      </c>
      <c r="O128">
        <f t="shared" si="25"/>
        <v>-8.6733801766634561E-3</v>
      </c>
    </row>
    <row r="129" spans="1:15" x14ac:dyDescent="0.35">
      <c r="A129" s="1">
        <f>'Table S12'!D18</f>
        <v>0.2</v>
      </c>
      <c r="B129">
        <f>'Table S12'!B18</f>
        <v>1.8181818181818182E-3</v>
      </c>
      <c r="C129">
        <f>'Table S12'!E18</f>
        <v>6.6666666666666675E-4</v>
      </c>
      <c r="D129">
        <f>'Table S12'!M18</f>
        <v>1.3556033333333332E-2</v>
      </c>
      <c r="E129">
        <f t="shared" si="26"/>
        <v>2.975052216542122E-2</v>
      </c>
      <c r="F129">
        <f t="shared" si="22"/>
        <v>-1.6194488832087888E-2</v>
      </c>
      <c r="G129">
        <v>1</v>
      </c>
      <c r="H129">
        <f t="shared" si="27"/>
        <v>-1.6094379124341003</v>
      </c>
      <c r="I129">
        <f t="shared" si="28"/>
        <v>-6.3099182782265162</v>
      </c>
      <c r="J129">
        <f t="shared" si="29"/>
        <v>-7.3132203870903014</v>
      </c>
      <c r="K129">
        <f t="shared" si="30"/>
        <v>-4.3009235663045828</v>
      </c>
      <c r="L129">
        <f t="shared" si="23"/>
        <v>1.8376603973444439E-4</v>
      </c>
      <c r="M129">
        <f t="shared" si="31"/>
        <v>-3.5149085953656645</v>
      </c>
      <c r="N129">
        <f t="shared" si="24"/>
        <v>-0.78601497093891837</v>
      </c>
      <c r="O129">
        <f t="shared" si="25"/>
        <v>-1.0655245146547008E-2</v>
      </c>
    </row>
    <row r="130" spans="1:15" x14ac:dyDescent="0.35">
      <c r="A130" s="1">
        <f>'Table S12'!D19</f>
        <v>0.2</v>
      </c>
      <c r="B130">
        <f>'Table S12'!B19</f>
        <v>1.7391304347826088E-3</v>
      </c>
      <c r="C130">
        <f>'Table S12'!E19</f>
        <v>6.6666666666666675E-4</v>
      </c>
      <c r="D130">
        <f>'Table S12'!M19</f>
        <v>1.9415600000000005E-2</v>
      </c>
      <c r="E130">
        <f t="shared" ref="E130:E161" si="32">EXP($R$2+$R$3*LN(A130)+$R$4*LN(B130)+$R$5*LN(C130))</f>
        <v>2.9537658357967962E-2</v>
      </c>
      <c r="F130">
        <f t="shared" si="22"/>
        <v>-1.0122058357967957E-2</v>
      </c>
      <c r="G130">
        <v>1</v>
      </c>
      <c r="H130">
        <f t="shared" ref="H130:H161" si="33">LN(A130)</f>
        <v>-1.6094379124341003</v>
      </c>
      <c r="I130">
        <f t="shared" ref="I130:I161" si="34">LN(B130)</f>
        <v>-6.3543700407973507</v>
      </c>
      <c r="J130">
        <f t="shared" ref="J130:J161" si="35">LN(C130)</f>
        <v>-7.3132203870903014</v>
      </c>
      <c r="K130">
        <f t="shared" ref="K130:K193" si="36">LN(D130)</f>
        <v>-3.9416784123357709</v>
      </c>
      <c r="L130">
        <f t="shared" si="23"/>
        <v>3.7696552336000019E-4</v>
      </c>
      <c r="M130">
        <f t="shared" ref="M130:M161" si="37">MMULT(G130:J130,$R$2:$R$5)</f>
        <v>-3.5220892752319219</v>
      </c>
      <c r="N130">
        <f t="shared" si="24"/>
        <v>-0.41958913710384893</v>
      </c>
      <c r="O130">
        <f t="shared" si="25"/>
        <v>-8.1465748503534909E-3</v>
      </c>
    </row>
    <row r="131" spans="1:15" x14ac:dyDescent="0.35">
      <c r="A131" s="1">
        <f>'Table S12'!D20</f>
        <v>0.2</v>
      </c>
      <c r="B131">
        <f>'Table S12'!B20</f>
        <v>1.6666666666666668E-3</v>
      </c>
      <c r="C131">
        <f>'Table S12'!E20</f>
        <v>6.6666666666666675E-4</v>
      </c>
      <c r="D131">
        <f>'Table S12'!M20</f>
        <v>1.4333066666666665E-2</v>
      </c>
      <c r="E131">
        <f t="shared" si="32"/>
        <v>2.9335282692658553E-2</v>
      </c>
      <c r="F131">
        <f t="shared" ref="F131:F194" si="38">D131-E131</f>
        <v>-1.5002216025991888E-2</v>
      </c>
      <c r="G131">
        <v>1</v>
      </c>
      <c r="H131">
        <f t="shared" si="33"/>
        <v>-1.6094379124341003</v>
      </c>
      <c r="I131">
        <f t="shared" si="34"/>
        <v>-6.3969296552161463</v>
      </c>
      <c r="J131">
        <f t="shared" si="35"/>
        <v>-7.3132203870903014</v>
      </c>
      <c r="K131">
        <f t="shared" si="36"/>
        <v>-4.2451860567809163</v>
      </c>
      <c r="L131">
        <f t="shared" ref="L131:L194" si="39">D131^2</f>
        <v>2.0543680007111106E-4</v>
      </c>
      <c r="M131">
        <f t="shared" si="37"/>
        <v>-3.5289642999485631</v>
      </c>
      <c r="N131">
        <f t="shared" ref="N131:N194" si="40">K131-M131</f>
        <v>-0.71622175683235323</v>
      </c>
      <c r="O131">
        <f t="shared" ref="O131:O194" si="41">SQRT(L131)*N131</f>
        <v>-1.0265654188795239E-2</v>
      </c>
    </row>
    <row r="132" spans="1:15" x14ac:dyDescent="0.35">
      <c r="A132" s="1">
        <f>'Table S12'!D21</f>
        <v>0.2</v>
      </c>
      <c r="B132">
        <f>'Table S12'!B21</f>
        <v>1.6000000000000001E-3</v>
      </c>
      <c r="C132">
        <f>'Table S12'!E21</f>
        <v>6.6666666666666675E-4</v>
      </c>
      <c r="D132">
        <f>'Table S12'!M21</f>
        <v>1.5997800000000003E-2</v>
      </c>
      <c r="E132">
        <f t="shared" si="32"/>
        <v>2.9142472529178228E-2</v>
      </c>
      <c r="F132">
        <f t="shared" si="38"/>
        <v>-1.3144672529178225E-2</v>
      </c>
      <c r="G132">
        <v>1</v>
      </c>
      <c r="H132">
        <f t="shared" si="33"/>
        <v>-1.6094379124341003</v>
      </c>
      <c r="I132">
        <f t="shared" si="34"/>
        <v>-6.4377516497364011</v>
      </c>
      <c r="J132">
        <f t="shared" si="35"/>
        <v>-7.3132203870903014</v>
      </c>
      <c r="K132">
        <f t="shared" si="36"/>
        <v>-4.1353040661963476</v>
      </c>
      <c r="L132">
        <f t="shared" si="39"/>
        <v>2.5592960484000009E-4</v>
      </c>
      <c r="M132">
        <f t="shared" si="37"/>
        <v>-3.5355586318085201</v>
      </c>
      <c r="N132">
        <f t="shared" si="40"/>
        <v>-0.59974543438782746</v>
      </c>
      <c r="O132">
        <f t="shared" si="41"/>
        <v>-9.5946075102495872E-3</v>
      </c>
    </row>
    <row r="133" spans="1:15" x14ac:dyDescent="0.35">
      <c r="A133" s="1">
        <f>'Table S12'!D22</f>
        <v>0.2</v>
      </c>
      <c r="B133">
        <f>'Table S12'!B22</f>
        <v>1.5384615384615385E-3</v>
      </c>
      <c r="C133">
        <f>'Table S12'!E22</f>
        <v>6.6666666666666675E-4</v>
      </c>
      <c r="D133">
        <f>'Table S12'!M22</f>
        <v>2.0576033333333341E-2</v>
      </c>
      <c r="E133">
        <f t="shared" si="32"/>
        <v>2.8958419310884966E-2</v>
      </c>
      <c r="F133">
        <f t="shared" si="38"/>
        <v>-8.3823859775516256E-3</v>
      </c>
      <c r="G133">
        <v>1</v>
      </c>
      <c r="H133">
        <f t="shared" si="33"/>
        <v>-1.6094379124341003</v>
      </c>
      <c r="I133">
        <f t="shared" si="34"/>
        <v>-6.4769723628896827</v>
      </c>
      <c r="J133">
        <f t="shared" si="35"/>
        <v>-7.3132203870903014</v>
      </c>
      <c r="K133">
        <f t="shared" si="36"/>
        <v>-3.8836283109178718</v>
      </c>
      <c r="L133">
        <f t="shared" si="39"/>
        <v>4.2337314773444474E-4</v>
      </c>
      <c r="M133">
        <f t="shared" si="37"/>
        <v>-3.5418942947607208</v>
      </c>
      <c r="N133">
        <f t="shared" si="40"/>
        <v>-0.34173401615715093</v>
      </c>
      <c r="O133">
        <f t="shared" si="41"/>
        <v>-7.0315305075834122E-3</v>
      </c>
    </row>
    <row r="134" spans="1:15" x14ac:dyDescent="0.35">
      <c r="A134" s="1">
        <f>'Table S12'!D23</f>
        <v>0.2</v>
      </c>
      <c r="B134">
        <f>'Table S12'!B23</f>
        <v>1.4814814814814816E-3</v>
      </c>
      <c r="C134">
        <f>'Table S12'!E23</f>
        <v>6.6666666666666675E-4</v>
      </c>
      <c r="D134">
        <f>'Table S12'!M23</f>
        <v>1.7286233333333331E-2</v>
      </c>
      <c r="E134">
        <f t="shared" si="32"/>
        <v>2.8782410693712998E-2</v>
      </c>
      <c r="F134">
        <f t="shared" si="38"/>
        <v>-1.1496177360379667E-2</v>
      </c>
      <c r="G134">
        <v>1</v>
      </c>
      <c r="H134">
        <f t="shared" si="33"/>
        <v>-1.6094379124341003</v>
      </c>
      <c r="I134">
        <f t="shared" si="34"/>
        <v>-6.5147126908725301</v>
      </c>
      <c r="J134">
        <f t="shared" si="35"/>
        <v>-7.3132203870903014</v>
      </c>
      <c r="K134">
        <f t="shared" si="36"/>
        <v>-4.0578448553433182</v>
      </c>
      <c r="L134">
        <f t="shared" si="39"/>
        <v>2.9881386285444435E-4</v>
      </c>
      <c r="M134">
        <f t="shared" si="37"/>
        <v>-3.5479908182193922</v>
      </c>
      <c r="N134">
        <f t="shared" si="40"/>
        <v>-0.50985403712392596</v>
      </c>
      <c r="O134">
        <f t="shared" si="41"/>
        <v>-8.8134558516661781E-3</v>
      </c>
    </row>
    <row r="135" spans="1:15" x14ac:dyDescent="0.35">
      <c r="A135" s="1">
        <f>'Table S12'!D24</f>
        <v>0.2</v>
      </c>
      <c r="B135">
        <f>'Table S12'!B24</f>
        <v>1.4285714285714286E-3</v>
      </c>
      <c r="C135">
        <f>'Table S12'!E24</f>
        <v>6.6666666666666675E-4</v>
      </c>
      <c r="D135">
        <f>'Table S12'!M24</f>
        <v>1.8826266666666668E-2</v>
      </c>
      <c r="E135">
        <f t="shared" si="32"/>
        <v>2.8613816021619203E-2</v>
      </c>
      <c r="F135">
        <f t="shared" si="38"/>
        <v>-9.7875493549525357E-3</v>
      </c>
      <c r="G135">
        <v>1</v>
      </c>
      <c r="H135">
        <f t="shared" si="33"/>
        <v>-1.6094379124341003</v>
      </c>
      <c r="I135">
        <f t="shared" si="34"/>
        <v>-6.5510803350434044</v>
      </c>
      <c r="J135">
        <f t="shared" si="35"/>
        <v>-7.3132203870903014</v>
      </c>
      <c r="K135">
        <f t="shared" si="36"/>
        <v>-3.9725022211498926</v>
      </c>
      <c r="L135">
        <f t="shared" si="39"/>
        <v>3.5442831660444449E-4</v>
      </c>
      <c r="M135">
        <f t="shared" si="37"/>
        <v>-3.553865600121795</v>
      </c>
      <c r="N135">
        <f t="shared" si="40"/>
        <v>-0.41863662102809762</v>
      </c>
      <c r="O135">
        <f t="shared" si="41"/>
        <v>-7.88136466390724E-3</v>
      </c>
    </row>
    <row r="136" spans="1:15" x14ac:dyDescent="0.35">
      <c r="A136" s="1">
        <f>'Table S12'!D25</f>
        <v>0.2</v>
      </c>
      <c r="B136">
        <f>'Table S12'!B25</f>
        <v>1.3793103448275863E-3</v>
      </c>
      <c r="C136">
        <f>'Table S12'!E25</f>
        <v>6.6666666666666675E-4</v>
      </c>
      <c r="D136">
        <f>'Table S12'!M25</f>
        <v>2.4581599999999999E-2</v>
      </c>
      <c r="E136">
        <f t="shared" si="32"/>
        <v>2.8452074426615161E-2</v>
      </c>
      <c r="F136">
        <f t="shared" si="38"/>
        <v>-3.8704744266151621E-3</v>
      </c>
      <c r="G136">
        <v>1</v>
      </c>
      <c r="H136">
        <f t="shared" si="33"/>
        <v>-1.6094379124341003</v>
      </c>
      <c r="I136">
        <f t="shared" si="34"/>
        <v>-6.5861716548546747</v>
      </c>
      <c r="J136">
        <f t="shared" si="35"/>
        <v>-7.3132203870903014</v>
      </c>
      <c r="K136">
        <f t="shared" si="36"/>
        <v>-3.7057570833907332</v>
      </c>
      <c r="L136">
        <f t="shared" si="39"/>
        <v>6.0425505855999989E-4</v>
      </c>
      <c r="M136">
        <f t="shared" si="37"/>
        <v>-3.5595342062484399</v>
      </c>
      <c r="N136">
        <f t="shared" si="40"/>
        <v>-0.14622287714229332</v>
      </c>
      <c r="O136">
        <f t="shared" si="41"/>
        <v>-3.594392276760997E-3</v>
      </c>
    </row>
    <row r="137" spans="1:15" x14ac:dyDescent="0.35">
      <c r="A137" s="1">
        <f>'Table S12'!D26</f>
        <v>0.2</v>
      </c>
      <c r="B137">
        <f>'Table S12'!B26</f>
        <v>1.3333333333333335E-3</v>
      </c>
      <c r="C137">
        <f>'Table S12'!E26</f>
        <v>6.6666666666666675E-4</v>
      </c>
      <c r="D137">
        <f>'Table S12'!M26</f>
        <v>2.4368999999999998E-2</v>
      </c>
      <c r="E137">
        <f t="shared" si="32"/>
        <v>2.8296685006344382E-2</v>
      </c>
      <c r="F137">
        <f t="shared" si="38"/>
        <v>-3.9276850063443836E-3</v>
      </c>
      <c r="G137">
        <v>1</v>
      </c>
      <c r="H137">
        <f t="shared" si="33"/>
        <v>-1.6094379124341003</v>
      </c>
      <c r="I137">
        <f t="shared" si="34"/>
        <v>-6.620073206530356</v>
      </c>
      <c r="J137">
        <f t="shared" si="35"/>
        <v>-7.3132203870903014</v>
      </c>
      <c r="K137">
        <f t="shared" si="36"/>
        <v>-3.7144434462452107</v>
      </c>
      <c r="L137">
        <f t="shared" si="39"/>
        <v>5.9384816099999991E-4</v>
      </c>
      <c r="M137">
        <f t="shared" si="37"/>
        <v>-3.565010618779092</v>
      </c>
      <c r="N137">
        <f t="shared" si="40"/>
        <v>-0.14943282746611875</v>
      </c>
      <c r="O137">
        <f t="shared" si="41"/>
        <v>-3.6415285725218474E-3</v>
      </c>
    </row>
    <row r="138" spans="1:15" x14ac:dyDescent="0.35">
      <c r="A138" s="1">
        <f>'Table S13'!D6</f>
        <v>0.35</v>
      </c>
      <c r="B138">
        <f>'Table S13'!B6</f>
        <v>6.9999999999999993E-3</v>
      </c>
      <c r="C138">
        <f>'Table S13'!E6</f>
        <v>1.1666666666666665E-3</v>
      </c>
      <c r="D138">
        <f>'Table S13'!M6</f>
        <v>9.8183516666666679E-2</v>
      </c>
      <c r="E138">
        <f t="shared" si="32"/>
        <v>0.1073583583719484</v>
      </c>
      <c r="F138">
        <f t="shared" si="38"/>
        <v>-9.1748417052817249E-3</v>
      </c>
      <c r="G138">
        <v>1</v>
      </c>
      <c r="H138">
        <f t="shared" si="33"/>
        <v>-1.0498221244986778</v>
      </c>
      <c r="I138">
        <f t="shared" si="34"/>
        <v>-4.9618451299268242</v>
      </c>
      <c r="J138">
        <f t="shared" si="35"/>
        <v>-6.7536045991548788</v>
      </c>
      <c r="K138">
        <f t="shared" si="36"/>
        <v>-2.3209169324291588</v>
      </c>
      <c r="L138">
        <f t="shared" si="39"/>
        <v>9.6400029450336138E-3</v>
      </c>
      <c r="M138">
        <f t="shared" si="37"/>
        <v>-2.2315828967479856</v>
      </c>
      <c r="N138">
        <f t="shared" si="40"/>
        <v>-8.9334035681173152E-2</v>
      </c>
      <c r="O138">
        <f t="shared" si="41"/>
        <v>-8.7711297812030596E-3</v>
      </c>
    </row>
    <row r="139" spans="1:15" x14ac:dyDescent="0.35">
      <c r="A139" s="1">
        <f>'Table S13'!D7</f>
        <v>0.35</v>
      </c>
      <c r="B139">
        <f>'Table S13'!B7</f>
        <v>6.363636363636363E-3</v>
      </c>
      <c r="C139">
        <f>'Table S13'!E7</f>
        <v>1.1666666666666665E-3</v>
      </c>
      <c r="D139">
        <f>'Table S13'!M7</f>
        <v>9.7375249999999997E-2</v>
      </c>
      <c r="E139">
        <f t="shared" si="32"/>
        <v>0.10571809812597781</v>
      </c>
      <c r="F139">
        <f t="shared" si="38"/>
        <v>-8.3428481259778114E-3</v>
      </c>
      <c r="G139">
        <v>1</v>
      </c>
      <c r="H139">
        <f t="shared" si="33"/>
        <v>-1.0498221244986778</v>
      </c>
      <c r="I139">
        <f t="shared" si="34"/>
        <v>-5.057155309731149</v>
      </c>
      <c r="J139">
        <f t="shared" si="35"/>
        <v>-6.7536045991548788</v>
      </c>
      <c r="K139">
        <f t="shared" si="36"/>
        <v>-2.3291832074004257</v>
      </c>
      <c r="L139">
        <f t="shared" si="39"/>
        <v>9.4819393125625002E-3</v>
      </c>
      <c r="M139">
        <f t="shared" si="37"/>
        <v>-2.2469791791356579</v>
      </c>
      <c r="N139">
        <f t="shared" si="40"/>
        <v>-8.2204028264767803E-2</v>
      </c>
      <c r="O139">
        <f t="shared" si="41"/>
        <v>-8.0046378032888315E-3</v>
      </c>
    </row>
    <row r="140" spans="1:15" x14ac:dyDescent="0.35">
      <c r="A140" s="1">
        <f>'Table S13'!D8</f>
        <v>0.35</v>
      </c>
      <c r="B140">
        <f>'Table S13'!B8</f>
        <v>5.8333333333333327E-3</v>
      </c>
      <c r="C140">
        <f>'Table S13'!E8</f>
        <v>1.1666666666666665E-3</v>
      </c>
      <c r="D140">
        <f>'Table S13'!M8</f>
        <v>9.6968024999999999E-2</v>
      </c>
      <c r="E140">
        <f t="shared" si="32"/>
        <v>0.10424254999666378</v>
      </c>
      <c r="F140">
        <f t="shared" si="38"/>
        <v>-7.2745249966637837E-3</v>
      </c>
      <c r="G140">
        <v>1</v>
      </c>
      <c r="H140">
        <f t="shared" si="33"/>
        <v>-1.0498221244986778</v>
      </c>
      <c r="I140">
        <f t="shared" si="34"/>
        <v>-5.1441666867207783</v>
      </c>
      <c r="J140">
        <f t="shared" si="35"/>
        <v>-6.7536045991548788</v>
      </c>
      <c r="K140">
        <f t="shared" si="36"/>
        <v>-2.3333739939969478</v>
      </c>
      <c r="L140">
        <f t="shared" si="39"/>
        <v>9.4027978724006249E-3</v>
      </c>
      <c r="M140">
        <f t="shared" si="37"/>
        <v>-2.2610348837185565</v>
      </c>
      <c r="N140">
        <f t="shared" si="40"/>
        <v>-7.2339110278391239E-2</v>
      </c>
      <c r="O140">
        <f t="shared" si="41"/>
        <v>-7.0145806539527985E-3</v>
      </c>
    </row>
    <row r="141" spans="1:15" x14ac:dyDescent="0.35">
      <c r="A141" s="1">
        <f>'Table S13'!D9</f>
        <v>0.35</v>
      </c>
      <c r="B141">
        <f>'Table S13'!B9</f>
        <v>5.3846153846153844E-3</v>
      </c>
      <c r="C141">
        <f>'Table S13'!E9</f>
        <v>1.1666666666666665E-3</v>
      </c>
      <c r="D141">
        <f>'Table S13'!M9</f>
        <v>9.6277008333333317E-2</v>
      </c>
      <c r="E141">
        <f t="shared" si="32"/>
        <v>0.1029033708134246</v>
      </c>
      <c r="F141">
        <f t="shared" si="38"/>
        <v>-6.6263624800912829E-3</v>
      </c>
      <c r="G141">
        <v>1</v>
      </c>
      <c r="H141">
        <f t="shared" si="33"/>
        <v>-1.0498221244986778</v>
      </c>
      <c r="I141">
        <f t="shared" si="34"/>
        <v>-5.2242093943943146</v>
      </c>
      <c r="J141">
        <f t="shared" si="35"/>
        <v>-6.7536045991548788</v>
      </c>
      <c r="K141">
        <f t="shared" si="36"/>
        <v>-2.3405257391161549</v>
      </c>
      <c r="L141">
        <f t="shared" si="39"/>
        <v>9.2692623336167335E-3</v>
      </c>
      <c r="M141">
        <f t="shared" si="37"/>
        <v>-2.2739648785307143</v>
      </c>
      <c r="N141">
        <f t="shared" si="40"/>
        <v>-6.656086058544064E-2</v>
      </c>
      <c r="O141">
        <f t="shared" si="41"/>
        <v>-6.4082805292583053E-3</v>
      </c>
    </row>
    <row r="142" spans="1:15" x14ac:dyDescent="0.35">
      <c r="A142" s="1">
        <f>'Table S13'!D10</f>
        <v>0.35</v>
      </c>
      <c r="B142">
        <f>'Table S13'!B10</f>
        <v>5.0000000000000001E-3</v>
      </c>
      <c r="C142">
        <f>'Table S13'!E10</f>
        <v>1.1666666666666665E-3</v>
      </c>
      <c r="D142">
        <f>'Table S13'!M10</f>
        <v>9.394974166666667E-2</v>
      </c>
      <c r="E142">
        <f t="shared" si="32"/>
        <v>0.10167882745426716</v>
      </c>
      <c r="F142">
        <f t="shared" si="38"/>
        <v>-7.7290857876004954E-3</v>
      </c>
      <c r="G142">
        <v>1</v>
      </c>
      <c r="H142">
        <f t="shared" si="33"/>
        <v>-1.0498221244986778</v>
      </c>
      <c r="I142">
        <f t="shared" si="34"/>
        <v>-5.2983173665480363</v>
      </c>
      <c r="J142">
        <f t="shared" si="35"/>
        <v>-6.7536045991548788</v>
      </c>
      <c r="K142">
        <f t="shared" si="36"/>
        <v>-2.3649953028159945</v>
      </c>
      <c r="L142">
        <f t="shared" si="39"/>
        <v>8.8265539592334036E-3</v>
      </c>
      <c r="M142">
        <f t="shared" si="37"/>
        <v>-2.2859361838917884</v>
      </c>
      <c r="N142">
        <f t="shared" si="40"/>
        <v>-7.9059118924206029E-2</v>
      </c>
      <c r="O142">
        <f t="shared" si="41"/>
        <v>-7.4275837993234345E-3</v>
      </c>
    </row>
    <row r="143" spans="1:15" x14ac:dyDescent="0.35">
      <c r="A143" s="1">
        <f>'Table S13'!D11</f>
        <v>0.35</v>
      </c>
      <c r="B143">
        <f>'Table S13'!B11</f>
        <v>4.6666666666666662E-3</v>
      </c>
      <c r="C143">
        <f>'Table S13'!E11</f>
        <v>1.1666666666666665E-3</v>
      </c>
      <c r="D143">
        <f>'Table S13'!M11</f>
        <v>9.2260933333333323E-2</v>
      </c>
      <c r="E143">
        <f t="shared" si="32"/>
        <v>0.10055190646763043</v>
      </c>
      <c r="F143">
        <f t="shared" si="38"/>
        <v>-8.2909731342971082E-3</v>
      </c>
      <c r="G143">
        <v>1</v>
      </c>
      <c r="H143">
        <f t="shared" si="33"/>
        <v>-1.0498221244986778</v>
      </c>
      <c r="I143">
        <f t="shared" si="34"/>
        <v>-5.367310238034988</v>
      </c>
      <c r="J143">
        <f t="shared" si="35"/>
        <v>-6.7536045991548788</v>
      </c>
      <c r="K143">
        <f t="shared" si="36"/>
        <v>-2.3831344845657467</v>
      </c>
      <c r="L143">
        <f t="shared" si="39"/>
        <v>8.512079819537775E-3</v>
      </c>
      <c r="M143">
        <f t="shared" si="37"/>
        <v>-2.2970812025490854</v>
      </c>
      <c r="N143">
        <f t="shared" si="40"/>
        <v>-8.6053282016661292E-2</v>
      </c>
      <c r="O143">
        <f t="shared" si="41"/>
        <v>-7.9393561152537196E-3</v>
      </c>
    </row>
    <row r="144" spans="1:15" x14ac:dyDescent="0.35">
      <c r="A144" s="1">
        <f>'Table S13'!D12</f>
        <v>0.35</v>
      </c>
      <c r="B144">
        <f>'Table S13'!B12</f>
        <v>4.3749999999999995E-3</v>
      </c>
      <c r="C144">
        <f>'Table S13'!E12</f>
        <v>1.1666666666666665E-3</v>
      </c>
      <c r="D144">
        <f>'Table S13'!M12</f>
        <v>8.8615508333333329E-2</v>
      </c>
      <c r="E144">
        <f t="shared" si="32"/>
        <v>9.9509051286754316E-2</v>
      </c>
      <c r="F144">
        <f t="shared" si="38"/>
        <v>-1.0893542953420987E-2</v>
      </c>
      <c r="G144">
        <v>1</v>
      </c>
      <c r="H144">
        <f t="shared" si="33"/>
        <v>-1.0498221244986778</v>
      </c>
      <c r="I144">
        <f t="shared" si="34"/>
        <v>-5.431848759172559</v>
      </c>
      <c r="J144">
        <f t="shared" si="35"/>
        <v>-6.7536045991548788</v>
      </c>
      <c r="K144">
        <f t="shared" si="36"/>
        <v>-2.4234483990661269</v>
      </c>
      <c r="L144">
        <f t="shared" si="39"/>
        <v>7.8527083171750691E-3</v>
      </c>
      <c r="M144">
        <f t="shared" si="37"/>
        <v>-2.3075066712488272</v>
      </c>
      <c r="N144">
        <f t="shared" si="40"/>
        <v>-0.11594172781729961</v>
      </c>
      <c r="O144">
        <f t="shared" si="41"/>
        <v>-1.0274235147574978E-2</v>
      </c>
    </row>
    <row r="145" spans="1:15" x14ac:dyDescent="0.35">
      <c r="A145" s="1">
        <f>'Table S13'!D13</f>
        <v>0.35</v>
      </c>
      <c r="B145">
        <f>'Table S13'!B13</f>
        <v>4.1176470588235288E-3</v>
      </c>
      <c r="C145">
        <f>'Table S13'!E13</f>
        <v>1.1666666666666665E-3</v>
      </c>
      <c r="D145">
        <f>'Table S13'!M13</f>
        <v>8.6343658333333337E-2</v>
      </c>
      <c r="E145">
        <f t="shared" si="32"/>
        <v>9.8539293285446056E-2</v>
      </c>
      <c r="F145">
        <f t="shared" si="38"/>
        <v>-1.2195634952112719E-2</v>
      </c>
      <c r="G145">
        <v>1</v>
      </c>
      <c r="H145">
        <f t="shared" si="33"/>
        <v>-1.0498221244986778</v>
      </c>
      <c r="I145">
        <f t="shared" si="34"/>
        <v>-5.4924733809889945</v>
      </c>
      <c r="J145">
        <f t="shared" si="35"/>
        <v>-6.7536045991548788</v>
      </c>
      <c r="K145">
        <f t="shared" si="36"/>
        <v>-2.4494199185069778</v>
      </c>
      <c r="L145">
        <f t="shared" si="39"/>
        <v>7.4552273343834038E-3</v>
      </c>
      <c r="M145">
        <f t="shared" si="37"/>
        <v>-2.3172998937466547</v>
      </c>
      <c r="N145">
        <f t="shared" si="40"/>
        <v>-0.13212002476032314</v>
      </c>
      <c r="O145">
        <f t="shared" si="41"/>
        <v>-1.1407726276896882E-2</v>
      </c>
    </row>
    <row r="146" spans="1:15" x14ac:dyDescent="0.35">
      <c r="A146" s="1">
        <f>'Table S13'!D14</f>
        <v>0.35</v>
      </c>
      <c r="B146">
        <f>'Table S13'!B14</f>
        <v>3.8888888888888888E-3</v>
      </c>
      <c r="C146">
        <f>'Table S13'!E14</f>
        <v>1.1666666666666665E-3</v>
      </c>
      <c r="D146">
        <f>'Table S13'!M14</f>
        <v>8.3599016666666651E-2</v>
      </c>
      <c r="E146">
        <f t="shared" si="32"/>
        <v>9.7633638369330769E-2</v>
      </c>
      <c r="F146">
        <f t="shared" si="38"/>
        <v>-1.4034621702664118E-2</v>
      </c>
      <c r="G146">
        <v>1</v>
      </c>
      <c r="H146">
        <f t="shared" si="33"/>
        <v>-1.0498221244986778</v>
      </c>
      <c r="I146">
        <f t="shared" si="34"/>
        <v>-5.5496317948289429</v>
      </c>
      <c r="J146">
        <f t="shared" si="35"/>
        <v>-6.7536045991548788</v>
      </c>
      <c r="K146">
        <f t="shared" si="36"/>
        <v>-2.4817235213211051</v>
      </c>
      <c r="L146">
        <f t="shared" si="39"/>
        <v>6.9887955876336083E-3</v>
      </c>
      <c r="M146">
        <f t="shared" si="37"/>
        <v>-2.3265331895196564</v>
      </c>
      <c r="N146">
        <f t="shared" si="40"/>
        <v>-0.1551903318014487</v>
      </c>
      <c r="O146">
        <f t="shared" si="41"/>
        <v>-1.2973759134774837E-2</v>
      </c>
    </row>
    <row r="147" spans="1:15" x14ac:dyDescent="0.35">
      <c r="A147" s="1">
        <f>'Table S13'!D15</f>
        <v>0.35</v>
      </c>
      <c r="B147">
        <f>'Table S13'!B15</f>
        <v>3.6842105263157894E-3</v>
      </c>
      <c r="C147">
        <f>'Table S13'!E15</f>
        <v>1.1666666666666665E-3</v>
      </c>
      <c r="D147">
        <f>'Table S13'!M15</f>
        <v>8.1454625000000003E-2</v>
      </c>
      <c r="E147">
        <f t="shared" si="32"/>
        <v>9.678462421516898E-2</v>
      </c>
      <c r="F147">
        <f t="shared" si="38"/>
        <v>-1.5329999215168977E-2</v>
      </c>
      <c r="G147">
        <v>1</v>
      </c>
      <c r="H147">
        <f t="shared" si="33"/>
        <v>-1.0498221244986778</v>
      </c>
      <c r="I147">
        <f t="shared" si="34"/>
        <v>-5.6036990160992186</v>
      </c>
      <c r="J147">
        <f t="shared" si="35"/>
        <v>-6.7536045991548788</v>
      </c>
      <c r="K147">
        <f t="shared" si="36"/>
        <v>-2.5077091622435539</v>
      </c>
      <c r="L147">
        <f t="shared" si="39"/>
        <v>6.6348559338906257E-3</v>
      </c>
      <c r="M147">
        <f t="shared" si="37"/>
        <v>-2.3352671380685206</v>
      </c>
      <c r="N147">
        <f t="shared" si="40"/>
        <v>-0.17244202417503329</v>
      </c>
      <c r="O147">
        <f t="shared" si="41"/>
        <v>-1.4046200413418272E-2</v>
      </c>
    </row>
    <row r="148" spans="1:15" x14ac:dyDescent="0.35">
      <c r="A148" s="1">
        <f>'Table S13'!D16</f>
        <v>0.35</v>
      </c>
      <c r="B148">
        <f>'Table S13'!B16</f>
        <v>3.4999999999999996E-3</v>
      </c>
      <c r="C148">
        <f>'Table S13'!E16</f>
        <v>1.1666666666666665E-3</v>
      </c>
      <c r="D148">
        <f>'Table S13'!M16</f>
        <v>7.823975833333334E-2</v>
      </c>
      <c r="E148">
        <f t="shared" si="32"/>
        <v>9.598599437550781E-2</v>
      </c>
      <c r="F148">
        <f t="shared" si="38"/>
        <v>-1.7746236042174471E-2</v>
      </c>
      <c r="G148">
        <v>1</v>
      </c>
      <c r="H148">
        <f t="shared" si="33"/>
        <v>-1.0498221244986778</v>
      </c>
      <c r="I148">
        <f t="shared" si="34"/>
        <v>-5.6549923104867688</v>
      </c>
      <c r="J148">
        <f t="shared" si="35"/>
        <v>-6.7536045991548788</v>
      </c>
      <c r="K148">
        <f t="shared" si="36"/>
        <v>-2.5479773420469849</v>
      </c>
      <c r="L148">
        <f t="shared" si="39"/>
        <v>6.1214597840584034E-3</v>
      </c>
      <c r="M148">
        <f t="shared" si="37"/>
        <v>-2.3435529900793561</v>
      </c>
      <c r="N148">
        <f t="shared" si="40"/>
        <v>-0.20442435196762876</v>
      </c>
      <c r="O148">
        <f t="shared" si="41"/>
        <v>-1.5994111895395551E-2</v>
      </c>
    </row>
    <row r="149" spans="1:15" x14ac:dyDescent="0.35">
      <c r="A149" s="1">
        <f>'Table S13'!D17</f>
        <v>0.35</v>
      </c>
      <c r="B149">
        <f>'Table S13'!B17</f>
        <v>3.3333333333333331E-3</v>
      </c>
      <c r="C149">
        <f>'Table S13'!E17</f>
        <v>1.1666666666666665E-3</v>
      </c>
      <c r="D149">
        <f>'Table S13'!M17</f>
        <v>7.6034758333333341E-2</v>
      </c>
      <c r="E149">
        <f t="shared" si="32"/>
        <v>9.5232454211885809E-2</v>
      </c>
      <c r="F149">
        <f t="shared" si="38"/>
        <v>-1.9197695878552468E-2</v>
      </c>
      <c r="G149">
        <v>1</v>
      </c>
      <c r="H149">
        <f t="shared" si="33"/>
        <v>-1.0498221244986778</v>
      </c>
      <c r="I149">
        <f t="shared" si="34"/>
        <v>-5.7037824746562009</v>
      </c>
      <c r="J149">
        <f t="shared" si="35"/>
        <v>-6.7536045991548788</v>
      </c>
      <c r="K149">
        <f t="shared" si="36"/>
        <v>-2.5765646967556082</v>
      </c>
      <c r="L149">
        <f t="shared" si="39"/>
        <v>5.7812844748084038E-3</v>
      </c>
      <c r="M149">
        <f t="shared" si="37"/>
        <v>-2.3514344896928883</v>
      </c>
      <c r="N149">
        <f t="shared" si="40"/>
        <v>-0.22513020706271991</v>
      </c>
      <c r="O149">
        <f t="shared" si="41"/>
        <v>-1.7117720887547202E-2</v>
      </c>
    </row>
    <row r="150" spans="1:15" x14ac:dyDescent="0.35">
      <c r="A150" s="1">
        <f>'Table S13'!D18</f>
        <v>0.35</v>
      </c>
      <c r="B150">
        <f>'Table S13'!B18</f>
        <v>3.1818181818181815E-3</v>
      </c>
      <c r="C150">
        <f>'Table S13'!E18</f>
        <v>1.1666666666666665E-3</v>
      </c>
      <c r="D150">
        <f>'Table S13'!M18</f>
        <v>7.0651291666666657E-2</v>
      </c>
      <c r="E150">
        <f t="shared" si="32"/>
        <v>9.4519485264045452E-2</v>
      </c>
      <c r="F150">
        <f t="shared" si="38"/>
        <v>-2.3868193597378795E-2</v>
      </c>
      <c r="G150">
        <v>1</v>
      </c>
      <c r="H150">
        <f t="shared" si="33"/>
        <v>-1.0498221244986778</v>
      </c>
      <c r="I150">
        <f t="shared" si="34"/>
        <v>-5.7503024902910944</v>
      </c>
      <c r="J150">
        <f t="shared" si="35"/>
        <v>-6.7536045991548788</v>
      </c>
      <c r="K150">
        <f t="shared" si="36"/>
        <v>-2.6499988874049016</v>
      </c>
      <c r="L150">
        <f t="shared" si="39"/>
        <v>4.9916050141684013E-3</v>
      </c>
      <c r="M150">
        <f t="shared" si="37"/>
        <v>-2.3589492724670285</v>
      </c>
      <c r="N150">
        <f t="shared" si="40"/>
        <v>-0.29104961493787318</v>
      </c>
      <c r="O150">
        <f t="shared" si="41"/>
        <v>-2.0563031234446701E-2</v>
      </c>
    </row>
    <row r="151" spans="1:15" x14ac:dyDescent="0.35">
      <c r="A151" s="1">
        <f>'Table S13'!D19</f>
        <v>0.35</v>
      </c>
      <c r="B151">
        <f>'Table S13'!B19</f>
        <v>3.0434782608695652E-3</v>
      </c>
      <c r="C151">
        <f>'Table S13'!E19</f>
        <v>1.1666666666666665E-3</v>
      </c>
      <c r="D151">
        <f>'Table S13'!M19</f>
        <v>6.8625433333333333E-2</v>
      </c>
      <c r="E151">
        <f t="shared" si="32"/>
        <v>9.3843202091603767E-2</v>
      </c>
      <c r="F151">
        <f t="shared" si="38"/>
        <v>-2.5217768758270434E-2</v>
      </c>
      <c r="G151">
        <v>1</v>
      </c>
      <c r="H151">
        <f t="shared" si="33"/>
        <v>-1.0498221244986778</v>
      </c>
      <c r="I151">
        <f t="shared" si="34"/>
        <v>-5.794754252861928</v>
      </c>
      <c r="J151">
        <f t="shared" si="35"/>
        <v>-6.7536045991548788</v>
      </c>
      <c r="K151">
        <f t="shared" si="36"/>
        <v>-2.6790920646611465</v>
      </c>
      <c r="L151">
        <f t="shared" si="39"/>
        <v>4.7094501001877778E-3</v>
      </c>
      <c r="M151">
        <f t="shared" si="37"/>
        <v>-2.3661299523332864</v>
      </c>
      <c r="N151">
        <f t="shared" si="40"/>
        <v>-0.31296211232786009</v>
      </c>
      <c r="O151">
        <f t="shared" si="41"/>
        <v>-2.1477160575414739E-2</v>
      </c>
    </row>
    <row r="152" spans="1:15" x14ac:dyDescent="0.35">
      <c r="A152" s="1">
        <f>'Table S13'!D20</f>
        <v>0.35</v>
      </c>
      <c r="B152">
        <f>'Table S13'!B20</f>
        <v>2.9166666666666664E-3</v>
      </c>
      <c r="C152">
        <f>'Table S13'!E20</f>
        <v>1.1666666666666665E-3</v>
      </c>
      <c r="D152">
        <f>'Table S13'!M20</f>
        <v>6.7059008333333336E-2</v>
      </c>
      <c r="E152">
        <f t="shared" si="32"/>
        <v>9.3200240478740135E-2</v>
      </c>
      <c r="F152">
        <f t="shared" si="38"/>
        <v>-2.6141232145406798E-2</v>
      </c>
      <c r="G152">
        <v>1</v>
      </c>
      <c r="H152">
        <f t="shared" si="33"/>
        <v>-1.0498221244986778</v>
      </c>
      <c r="I152">
        <f t="shared" si="34"/>
        <v>-5.8373138672807237</v>
      </c>
      <c r="J152">
        <f t="shared" si="35"/>
        <v>-6.7536045991548788</v>
      </c>
      <c r="K152">
        <f t="shared" si="36"/>
        <v>-2.7021823258056559</v>
      </c>
      <c r="L152">
        <f t="shared" si="39"/>
        <v>4.4969105986500703E-3</v>
      </c>
      <c r="M152">
        <f t="shared" si="37"/>
        <v>-2.3730049770499275</v>
      </c>
      <c r="N152">
        <f t="shared" si="40"/>
        <v>-0.32917734875572835</v>
      </c>
      <c r="O152">
        <f t="shared" si="41"/>
        <v>-2.2074306573354963E-2</v>
      </c>
    </row>
    <row r="153" spans="1:15" x14ac:dyDescent="0.35">
      <c r="A153" s="1">
        <f>'Table S13'!D21</f>
        <v>0.35</v>
      </c>
      <c r="B153">
        <f>'Table S13'!B21</f>
        <v>2.8E-3</v>
      </c>
      <c r="C153">
        <f>'Table S13'!E21</f>
        <v>1.1666666666666665E-3</v>
      </c>
      <c r="D153">
        <f>'Table S13'!M21</f>
        <v>6.4719199999999991E-2</v>
      </c>
      <c r="E153">
        <f t="shared" si="32"/>
        <v>9.2587669132781797E-2</v>
      </c>
      <c r="F153">
        <f t="shared" si="38"/>
        <v>-2.7868469132781806E-2</v>
      </c>
      <c r="G153">
        <v>1</v>
      </c>
      <c r="H153">
        <f t="shared" si="33"/>
        <v>-1.0498221244986778</v>
      </c>
      <c r="I153">
        <f t="shared" si="34"/>
        <v>-5.8781358618009785</v>
      </c>
      <c r="J153">
        <f t="shared" si="35"/>
        <v>-6.7536045991548788</v>
      </c>
      <c r="K153">
        <f t="shared" si="36"/>
        <v>-2.7376973672477294</v>
      </c>
      <c r="L153">
        <f t="shared" si="39"/>
        <v>4.188574848639999E-3</v>
      </c>
      <c r="M153">
        <f t="shared" si="37"/>
        <v>-2.3795993089098841</v>
      </c>
      <c r="N153">
        <f t="shared" si="40"/>
        <v>-0.35809805833784525</v>
      </c>
      <c r="O153">
        <f t="shared" si="41"/>
        <v>-2.3175819857178672E-2</v>
      </c>
    </row>
    <row r="154" spans="1:15" x14ac:dyDescent="0.35">
      <c r="A154" s="1">
        <f>'Table S13'!D22</f>
        <v>0.35</v>
      </c>
      <c r="B154">
        <f>'Table S13'!B22</f>
        <v>2.6923076923076922E-3</v>
      </c>
      <c r="C154">
        <f>'Table S13'!E22</f>
        <v>1.1666666666666665E-3</v>
      </c>
      <c r="D154">
        <f>'Table S13'!M22</f>
        <v>6.1766599999999984E-2</v>
      </c>
      <c r="E154">
        <f t="shared" si="32"/>
        <v>9.2002919212846271E-2</v>
      </c>
      <c r="F154">
        <f t="shared" si="38"/>
        <v>-3.0236319212846287E-2</v>
      </c>
      <c r="G154">
        <v>1</v>
      </c>
      <c r="H154">
        <f t="shared" si="33"/>
        <v>-1.0498221244986778</v>
      </c>
      <c r="I154">
        <f t="shared" si="34"/>
        <v>-5.91735657495426</v>
      </c>
      <c r="J154">
        <f t="shared" si="35"/>
        <v>-6.7536045991548788</v>
      </c>
      <c r="K154">
        <f t="shared" si="36"/>
        <v>-2.7843925136903303</v>
      </c>
      <c r="L154">
        <f t="shared" si="39"/>
        <v>3.815112875559998E-3</v>
      </c>
      <c r="M154">
        <f t="shared" si="37"/>
        <v>-2.3859349718620848</v>
      </c>
      <c r="N154">
        <f t="shared" si="40"/>
        <v>-0.39845754182824544</v>
      </c>
      <c r="O154">
        <f t="shared" si="41"/>
        <v>-2.4611367603088498E-2</v>
      </c>
    </row>
    <row r="155" spans="1:15" x14ac:dyDescent="0.35">
      <c r="A155" s="1">
        <f>'Table S13'!D23</f>
        <v>0.35</v>
      </c>
      <c r="B155">
        <f>'Table S13'!B23</f>
        <v>2.5925925925925925E-3</v>
      </c>
      <c r="C155">
        <f>'Table S13'!E23</f>
        <v>1.1666666666666665E-3</v>
      </c>
      <c r="D155">
        <f>'Table S13'!M23</f>
        <v>5.9367058333333347E-2</v>
      </c>
      <c r="E155">
        <f t="shared" si="32"/>
        <v>9.1443727552120796E-2</v>
      </c>
      <c r="F155">
        <f t="shared" si="38"/>
        <v>-3.2076669218787449E-2</v>
      </c>
      <c r="G155">
        <v>1</v>
      </c>
      <c r="H155">
        <f t="shared" si="33"/>
        <v>-1.0498221244986778</v>
      </c>
      <c r="I155">
        <f t="shared" si="34"/>
        <v>-5.9550969029371075</v>
      </c>
      <c r="J155">
        <f t="shared" si="35"/>
        <v>-6.7536045991548788</v>
      </c>
      <c r="K155">
        <f t="shared" si="36"/>
        <v>-2.824015779959212</v>
      </c>
      <c r="L155">
        <f t="shared" si="39"/>
        <v>3.5244476151534043E-3</v>
      </c>
      <c r="M155">
        <f t="shared" si="37"/>
        <v>-2.3920314953207567</v>
      </c>
      <c r="N155">
        <f t="shared" si="40"/>
        <v>-0.4319842846384554</v>
      </c>
      <c r="O155">
        <f t="shared" si="41"/>
        <v>-2.5645636225214458E-2</v>
      </c>
    </row>
    <row r="156" spans="1:15" x14ac:dyDescent="0.35">
      <c r="A156" s="1">
        <f>'Table S13'!D24</f>
        <v>0.35</v>
      </c>
      <c r="B156">
        <f>'Table S13'!B24</f>
        <v>2.5000000000000001E-3</v>
      </c>
      <c r="C156">
        <f>'Table S13'!E24</f>
        <v>1.1666666666666665E-3</v>
      </c>
      <c r="D156">
        <f>'Table S13'!M24</f>
        <v>5.7924824999999992E-2</v>
      </c>
      <c r="E156">
        <f t="shared" si="32"/>
        <v>9.0908090512341819E-2</v>
      </c>
      <c r="F156">
        <f t="shared" si="38"/>
        <v>-3.2983265512341826E-2</v>
      </c>
      <c r="G156">
        <v>1</v>
      </c>
      <c r="H156">
        <f t="shared" si="33"/>
        <v>-1.0498221244986778</v>
      </c>
      <c r="I156">
        <f t="shared" si="34"/>
        <v>-5.9914645471079817</v>
      </c>
      <c r="J156">
        <f t="shared" si="35"/>
        <v>-6.7536045991548788</v>
      </c>
      <c r="K156">
        <f t="shared" si="36"/>
        <v>-2.8486092298162973</v>
      </c>
      <c r="L156">
        <f t="shared" si="39"/>
        <v>3.3552853512806239E-3</v>
      </c>
      <c r="M156">
        <f t="shared" si="37"/>
        <v>-2.397906277223159</v>
      </c>
      <c r="N156">
        <f t="shared" si="40"/>
        <v>-0.45070295259313831</v>
      </c>
      <c r="O156">
        <f t="shared" si="41"/>
        <v>-2.6106889655940831E-2</v>
      </c>
    </row>
    <row r="157" spans="1:15" x14ac:dyDescent="0.35">
      <c r="A157" s="1">
        <f>'Table S13'!D25</f>
        <v>0.35</v>
      </c>
      <c r="B157">
        <f>'Table S13'!B25</f>
        <v>2.4137931034482756E-3</v>
      </c>
      <c r="C157">
        <f>'Table S13'!E25</f>
        <v>1.1666666666666665E-3</v>
      </c>
      <c r="D157">
        <f>'Table S13'!M25</f>
        <v>5.7982516666666664E-2</v>
      </c>
      <c r="E157">
        <f t="shared" si="32"/>
        <v>9.0394226176765999E-2</v>
      </c>
      <c r="F157">
        <f t="shared" si="38"/>
        <v>-3.2411709510099335E-2</v>
      </c>
      <c r="G157">
        <v>1</v>
      </c>
      <c r="H157">
        <f t="shared" si="33"/>
        <v>-1.0498221244986778</v>
      </c>
      <c r="I157">
        <f t="shared" si="34"/>
        <v>-6.026555866919252</v>
      </c>
      <c r="J157">
        <f t="shared" si="35"/>
        <v>-6.7536045991548788</v>
      </c>
      <c r="K157">
        <f t="shared" si="36"/>
        <v>-2.8476137506585255</v>
      </c>
      <c r="L157">
        <f t="shared" si="39"/>
        <v>3.3619722390002774E-3</v>
      </c>
      <c r="M157">
        <f t="shared" si="37"/>
        <v>-2.4035748833498038</v>
      </c>
      <c r="N157">
        <f t="shared" si="40"/>
        <v>-0.44403886730872166</v>
      </c>
      <c r="O157">
        <f t="shared" si="41"/>
        <v>-2.5746491024375741E-2</v>
      </c>
    </row>
    <row r="158" spans="1:15" x14ac:dyDescent="0.35">
      <c r="A158" s="1">
        <f>'Table S13'!D26</f>
        <v>0.35</v>
      </c>
      <c r="B158">
        <f>'Table S13'!B26</f>
        <v>2.3333333333333331E-3</v>
      </c>
      <c r="C158">
        <f>'Table S13'!E26</f>
        <v>1.1666666666666665E-3</v>
      </c>
      <c r="D158">
        <f>'Table S13'!M26</f>
        <v>5.7238825E-2</v>
      </c>
      <c r="E158">
        <f t="shared" si="32"/>
        <v>8.9900543143647912E-2</v>
      </c>
      <c r="F158">
        <f t="shared" si="38"/>
        <v>-3.2661718143647912E-2</v>
      </c>
      <c r="G158">
        <v>1</v>
      </c>
      <c r="H158">
        <f t="shared" si="33"/>
        <v>-1.0498221244986778</v>
      </c>
      <c r="I158">
        <f t="shared" si="34"/>
        <v>-6.0604574185949334</v>
      </c>
      <c r="J158">
        <f t="shared" si="35"/>
        <v>-6.7536045991548788</v>
      </c>
      <c r="K158">
        <f t="shared" si="36"/>
        <v>-2.860522852107656</v>
      </c>
      <c r="L158">
        <f t="shared" si="39"/>
        <v>3.2762830873806249E-3</v>
      </c>
      <c r="M158">
        <f t="shared" si="37"/>
        <v>-2.409051295880456</v>
      </c>
      <c r="N158">
        <f t="shared" si="40"/>
        <v>-0.45147155622720003</v>
      </c>
      <c r="O158">
        <f t="shared" si="41"/>
        <v>-2.5841701399366365E-2</v>
      </c>
    </row>
    <row r="159" spans="1:15" x14ac:dyDescent="0.35">
      <c r="A159" s="1">
        <f>'Table S14'!D6</f>
        <v>0.5</v>
      </c>
      <c r="B159">
        <f>'Table S14'!B6</f>
        <v>0.01</v>
      </c>
      <c r="C159">
        <f>'Table S14'!E6</f>
        <v>1.6666666666666668E-3</v>
      </c>
      <c r="D159">
        <f>'Table S14'!M6</f>
        <v>0.19456525</v>
      </c>
      <c r="E159">
        <f t="shared" si="32"/>
        <v>0.22428800228053739</v>
      </c>
      <c r="F159">
        <f t="shared" si="38"/>
        <v>-2.972275228053739E-2</v>
      </c>
      <c r="G159">
        <v>1</v>
      </c>
      <c r="H159">
        <f t="shared" si="33"/>
        <v>-0.69314718055994529</v>
      </c>
      <c r="I159">
        <f t="shared" si="34"/>
        <v>-4.6051701859880909</v>
      </c>
      <c r="J159">
        <f t="shared" si="35"/>
        <v>-6.3969296552161463</v>
      </c>
      <c r="K159">
        <f t="shared" si="36"/>
        <v>-1.6369876966045798</v>
      </c>
      <c r="L159">
        <f t="shared" si="39"/>
        <v>3.7855636507562497E-2</v>
      </c>
      <c r="M159">
        <f t="shared" si="37"/>
        <v>-1.4948243284963254</v>
      </c>
      <c r="N159">
        <f t="shared" si="40"/>
        <v>-0.14216336810825436</v>
      </c>
      <c r="O159">
        <f t="shared" si="41"/>
        <v>-2.7660051256824535E-2</v>
      </c>
    </row>
    <row r="160" spans="1:15" x14ac:dyDescent="0.35">
      <c r="A160" s="1">
        <f>'Table S14'!D7</f>
        <v>0.5</v>
      </c>
      <c r="B160">
        <f>'Table S14'!B7</f>
        <v>9.0909090909090905E-3</v>
      </c>
      <c r="C160">
        <f>'Table S14'!E7</f>
        <v>1.6666666666666668E-3</v>
      </c>
      <c r="D160">
        <f>'Table S14'!M7</f>
        <v>0.19354633333333332</v>
      </c>
      <c r="E160">
        <f t="shared" si="32"/>
        <v>0.22086124818921307</v>
      </c>
      <c r="F160">
        <f t="shared" si="38"/>
        <v>-2.7314914855879752E-2</v>
      </c>
      <c r="G160">
        <v>1</v>
      </c>
      <c r="H160">
        <f t="shared" si="33"/>
        <v>-0.69314718055994529</v>
      </c>
      <c r="I160">
        <f t="shared" si="34"/>
        <v>-4.7004803657924166</v>
      </c>
      <c r="J160">
        <f t="shared" si="35"/>
        <v>-6.3969296552161463</v>
      </c>
      <c r="K160">
        <f t="shared" si="36"/>
        <v>-1.6422383464245007</v>
      </c>
      <c r="L160">
        <f t="shared" si="39"/>
        <v>3.7460183146777772E-2</v>
      </c>
      <c r="M160">
        <f t="shared" si="37"/>
        <v>-1.5102206108839979</v>
      </c>
      <c r="N160">
        <f t="shared" si="40"/>
        <v>-0.13201773554050278</v>
      </c>
      <c r="O160">
        <f t="shared" si="41"/>
        <v>-2.5551548648833997E-2</v>
      </c>
    </row>
    <row r="161" spans="1:15" x14ac:dyDescent="0.35">
      <c r="A161" s="1">
        <f>'Table S14'!D8</f>
        <v>0.5</v>
      </c>
      <c r="B161">
        <f>'Table S14'!B8</f>
        <v>8.3333333333333332E-3</v>
      </c>
      <c r="C161">
        <f>'Table S14'!E8</f>
        <v>1.6666666666666668E-3</v>
      </c>
      <c r="D161">
        <f>'Table S14'!M8</f>
        <v>0.19364750000000006</v>
      </c>
      <c r="E161">
        <f t="shared" si="32"/>
        <v>0.21777860285808709</v>
      </c>
      <c r="F161">
        <f t="shared" si="38"/>
        <v>-2.4131102858087033E-2</v>
      </c>
      <c r="G161">
        <v>1</v>
      </c>
      <c r="H161">
        <f t="shared" si="33"/>
        <v>-0.69314718055994529</v>
      </c>
      <c r="I161">
        <f t="shared" si="34"/>
        <v>-4.7874917427820458</v>
      </c>
      <c r="J161">
        <f t="shared" si="35"/>
        <v>-6.3969296552161463</v>
      </c>
      <c r="K161">
        <f t="shared" si="36"/>
        <v>-1.6417157829936839</v>
      </c>
      <c r="L161">
        <f t="shared" si="39"/>
        <v>3.749935425625002E-2</v>
      </c>
      <c r="M161">
        <f t="shared" si="37"/>
        <v>-1.524276315466897</v>
      </c>
      <c r="N161">
        <f t="shared" si="40"/>
        <v>-0.11743946752678691</v>
      </c>
      <c r="O161">
        <f t="shared" si="41"/>
        <v>-2.2741859287893476E-2</v>
      </c>
    </row>
    <row r="162" spans="1:15" x14ac:dyDescent="0.35">
      <c r="A162" s="1">
        <f>'Table S14'!D9</f>
        <v>0.5</v>
      </c>
      <c r="B162">
        <f>'Table S14'!B9</f>
        <v>7.6923076923076927E-3</v>
      </c>
      <c r="C162">
        <f>'Table S14'!E9</f>
        <v>1.6666666666666668E-3</v>
      </c>
      <c r="D162">
        <f>'Table S14'!M9</f>
        <v>0.18832791666666662</v>
      </c>
      <c r="E162">
        <f t="shared" ref="E162:E193" si="42">EXP($R$2+$R$3*LN(A162)+$R$4*LN(B162)+$R$5*LN(C162))</f>
        <v>0.21498085307633494</v>
      </c>
      <c r="F162">
        <f t="shared" si="38"/>
        <v>-2.6652936409668315E-2</v>
      </c>
      <c r="G162">
        <v>1</v>
      </c>
      <c r="H162">
        <f t="shared" ref="H162:H193" si="43">LN(A162)</f>
        <v>-0.69314718055994529</v>
      </c>
      <c r="I162">
        <f t="shared" ref="I162:I193" si="44">LN(B162)</f>
        <v>-4.8675344504555822</v>
      </c>
      <c r="J162">
        <f t="shared" ref="J162:J193" si="45">LN(C162)</f>
        <v>-6.3969296552161463</v>
      </c>
      <c r="K162">
        <f t="shared" si="36"/>
        <v>-1.6695705979793602</v>
      </c>
      <c r="L162">
        <f t="shared" si="39"/>
        <v>3.5467404196006927E-2</v>
      </c>
      <c r="M162">
        <f t="shared" ref="M162:M193" si="46">MMULT(G162:J162,$R$2:$R$5)</f>
        <v>-1.5372063102790543</v>
      </c>
      <c r="N162">
        <f t="shared" si="40"/>
        <v>-0.13236428770030595</v>
      </c>
      <c r="O162">
        <f t="shared" si="41"/>
        <v>-2.4927890543665905E-2</v>
      </c>
    </row>
    <row r="163" spans="1:15" x14ac:dyDescent="0.35">
      <c r="A163" s="1">
        <f>'Table S14'!D10</f>
        <v>0.5</v>
      </c>
      <c r="B163">
        <f>'Table S14'!B10</f>
        <v>7.1428571428571426E-3</v>
      </c>
      <c r="C163">
        <f>'Table S14'!E10</f>
        <v>1.6666666666666668E-3</v>
      </c>
      <c r="D163">
        <f>'Table S14'!M10</f>
        <v>0.1828785</v>
      </c>
      <c r="E163">
        <f t="shared" si="42"/>
        <v>0.21242259503386576</v>
      </c>
      <c r="F163">
        <f t="shared" si="38"/>
        <v>-2.9544095033865764E-2</v>
      </c>
      <c r="G163">
        <v>1</v>
      </c>
      <c r="H163">
        <f t="shared" si="43"/>
        <v>-0.69314718055994529</v>
      </c>
      <c r="I163">
        <f t="shared" si="44"/>
        <v>-4.9416424226093048</v>
      </c>
      <c r="J163">
        <f t="shared" si="45"/>
        <v>-6.3969296552161463</v>
      </c>
      <c r="K163">
        <f t="shared" si="36"/>
        <v>-1.6989332810690114</v>
      </c>
      <c r="L163">
        <f t="shared" si="39"/>
        <v>3.3444545762249998E-2</v>
      </c>
      <c r="M163">
        <f t="shared" si="46"/>
        <v>-1.5491776156401287</v>
      </c>
      <c r="N163">
        <f t="shared" si="40"/>
        <v>-0.14975566542888274</v>
      </c>
      <c r="O163">
        <f t="shared" si="41"/>
        <v>-2.7387091460135932E-2</v>
      </c>
    </row>
    <row r="164" spans="1:15" x14ac:dyDescent="0.35">
      <c r="A164" s="1">
        <f>'Table S14'!D11</f>
        <v>0.5</v>
      </c>
      <c r="B164">
        <f>'Table S14'!B11</f>
        <v>6.6666666666666671E-3</v>
      </c>
      <c r="C164">
        <f>'Table S14'!E11</f>
        <v>1.6666666666666668E-3</v>
      </c>
      <c r="D164">
        <f>'Table S14'!M11</f>
        <v>0.17891791666666668</v>
      </c>
      <c r="E164">
        <f t="shared" si="42"/>
        <v>0.21006828503272848</v>
      </c>
      <c r="F164">
        <f t="shared" si="38"/>
        <v>-3.1150368366061804E-2</v>
      </c>
      <c r="G164">
        <v>1</v>
      </c>
      <c r="H164">
        <f t="shared" si="43"/>
        <v>-0.69314718055994529</v>
      </c>
      <c r="I164">
        <f t="shared" si="44"/>
        <v>-5.0106352940962555</v>
      </c>
      <c r="J164">
        <f t="shared" si="45"/>
        <v>-6.3969296552161463</v>
      </c>
      <c r="K164">
        <f t="shared" si="36"/>
        <v>-1.7208281444229812</v>
      </c>
      <c r="L164">
        <f t="shared" si="39"/>
        <v>3.2011620904340281E-2</v>
      </c>
      <c r="M164">
        <f t="shared" si="46"/>
        <v>-1.5603226342974255</v>
      </c>
      <c r="N164">
        <f t="shared" si="40"/>
        <v>-0.16050551012555569</v>
      </c>
      <c r="O164">
        <f t="shared" si="41"/>
        <v>-2.8717311485184999E-2</v>
      </c>
    </row>
    <row r="165" spans="1:15" x14ac:dyDescent="0.35">
      <c r="A165" s="1">
        <f>'Table S14'!D12</f>
        <v>0.5</v>
      </c>
      <c r="B165">
        <f>'Table S14'!B12</f>
        <v>6.2500000000000003E-3</v>
      </c>
      <c r="C165">
        <f>'Table S14'!E12</f>
        <v>1.6666666666666668E-3</v>
      </c>
      <c r="D165">
        <f>'Table S14'!M12</f>
        <v>0.17883074999999998</v>
      </c>
      <c r="E165">
        <f t="shared" si="42"/>
        <v>0.2078896013351233</v>
      </c>
      <c r="F165">
        <f t="shared" si="38"/>
        <v>-2.9058851335123315E-2</v>
      </c>
      <c r="G165">
        <v>1</v>
      </c>
      <c r="H165">
        <f t="shared" si="43"/>
        <v>-0.69314718055994529</v>
      </c>
      <c r="I165">
        <f t="shared" si="44"/>
        <v>-5.0751738152338266</v>
      </c>
      <c r="J165">
        <f t="shared" si="45"/>
        <v>-6.3969296552161463</v>
      </c>
      <c r="K165">
        <f t="shared" si="36"/>
        <v>-1.7213154511637934</v>
      </c>
      <c r="L165">
        <f t="shared" si="39"/>
        <v>3.1980437145562493E-2</v>
      </c>
      <c r="M165">
        <f t="shared" si="46"/>
        <v>-1.5707481029971677</v>
      </c>
      <c r="N165">
        <f t="shared" si="40"/>
        <v>-0.15056734816662565</v>
      </c>
      <c r="O165">
        <f t="shared" si="41"/>
        <v>-2.6926071798148786E-2</v>
      </c>
    </row>
    <row r="166" spans="1:15" x14ac:dyDescent="0.35">
      <c r="A166" s="1">
        <f>'Table S14'!D13</f>
        <v>0.5</v>
      </c>
      <c r="B166">
        <f>'Table S14'!B13</f>
        <v>5.8823529411764705E-3</v>
      </c>
      <c r="C166">
        <f>'Table S14'!E13</f>
        <v>1.6666666666666668E-3</v>
      </c>
      <c r="D166">
        <f>'Table S14'!M13</f>
        <v>0.18298741666666665</v>
      </c>
      <c r="E166">
        <f t="shared" si="42"/>
        <v>0.20586362880622672</v>
      </c>
      <c r="F166">
        <f t="shared" si="38"/>
        <v>-2.2876212139560065E-2</v>
      </c>
      <c r="G166">
        <v>1</v>
      </c>
      <c r="H166">
        <f t="shared" si="43"/>
        <v>-0.69314718055994529</v>
      </c>
      <c r="I166">
        <f t="shared" si="44"/>
        <v>-5.1357984370502621</v>
      </c>
      <c r="J166">
        <f t="shared" si="45"/>
        <v>-6.3969296552161463</v>
      </c>
      <c r="K166">
        <f t="shared" si="36"/>
        <v>-1.6983378898892236</v>
      </c>
      <c r="L166">
        <f t="shared" si="39"/>
        <v>3.3484394658340272E-2</v>
      </c>
      <c r="M166">
        <f t="shared" si="46"/>
        <v>-1.5805413254949954</v>
      </c>
      <c r="N166">
        <f t="shared" si="40"/>
        <v>-0.11779656439422825</v>
      </c>
      <c r="O166">
        <f t="shared" si="41"/>
        <v>-2.1555289010708474E-2</v>
      </c>
    </row>
    <row r="167" spans="1:15" x14ac:dyDescent="0.35">
      <c r="A167" s="1">
        <f>'Table S14'!D14</f>
        <v>0.5</v>
      </c>
      <c r="B167">
        <f>'Table S14'!B14</f>
        <v>5.5555555555555558E-3</v>
      </c>
      <c r="C167">
        <f>'Table S14'!E14</f>
        <v>1.6666666666666668E-3</v>
      </c>
      <c r="D167">
        <f>'Table S14'!M14</f>
        <v>0.17542133333333332</v>
      </c>
      <c r="E167">
        <f t="shared" si="42"/>
        <v>0.20397157740965732</v>
      </c>
      <c r="F167">
        <f t="shared" si="38"/>
        <v>-2.8550244076324005E-2</v>
      </c>
      <c r="G167">
        <v>1</v>
      </c>
      <c r="H167">
        <f t="shared" si="43"/>
        <v>-0.69314718055994529</v>
      </c>
      <c r="I167">
        <f t="shared" si="44"/>
        <v>-5.1929568508902104</v>
      </c>
      <c r="J167">
        <f t="shared" si="45"/>
        <v>-6.3969296552161463</v>
      </c>
      <c r="K167">
        <f t="shared" si="36"/>
        <v>-1.7405645796821021</v>
      </c>
      <c r="L167">
        <f t="shared" si="39"/>
        <v>3.0772644188444439E-2</v>
      </c>
      <c r="M167">
        <f t="shared" si="46"/>
        <v>-1.5897746212679968</v>
      </c>
      <c r="N167">
        <f t="shared" si="40"/>
        <v>-0.15078995841410525</v>
      </c>
      <c r="O167">
        <f t="shared" si="41"/>
        <v>-2.6451775558280228E-2</v>
      </c>
    </row>
    <row r="168" spans="1:15" x14ac:dyDescent="0.35">
      <c r="A168" s="1">
        <f>'Table S14'!D15</f>
        <v>0.5</v>
      </c>
      <c r="B168">
        <f>'Table S14'!B15</f>
        <v>5.263157894736842E-3</v>
      </c>
      <c r="C168">
        <f>'Table S14'!E15</f>
        <v>1.6666666666666668E-3</v>
      </c>
      <c r="D168">
        <f>'Table S14'!M15</f>
        <v>0.17542099999999997</v>
      </c>
      <c r="E168">
        <f t="shared" si="42"/>
        <v>0.20219785721280864</v>
      </c>
      <c r="F168">
        <f t="shared" si="38"/>
        <v>-2.6776857212808675E-2</v>
      </c>
      <c r="G168">
        <v>1</v>
      </c>
      <c r="H168">
        <f t="shared" si="43"/>
        <v>-0.69314718055994529</v>
      </c>
      <c r="I168">
        <f t="shared" si="44"/>
        <v>-5.2470240721604862</v>
      </c>
      <c r="J168">
        <f t="shared" si="45"/>
        <v>-6.3969296552161463</v>
      </c>
      <c r="K168">
        <f t="shared" si="36"/>
        <v>-1.740566479870886</v>
      </c>
      <c r="L168">
        <f t="shared" si="39"/>
        <v>3.0772527240999988E-2</v>
      </c>
      <c r="M168">
        <f t="shared" si="46"/>
        <v>-1.5985085698168608</v>
      </c>
      <c r="N168">
        <f t="shared" si="40"/>
        <v>-0.14205791005402513</v>
      </c>
      <c r="O168">
        <f t="shared" si="41"/>
        <v>-2.4919940639587138E-2</v>
      </c>
    </row>
    <row r="169" spans="1:15" x14ac:dyDescent="0.35">
      <c r="A169" s="1">
        <f>'Table S14'!D16</f>
        <v>0.5</v>
      </c>
      <c r="B169">
        <f>'Table S14'!B16</f>
        <v>5.0000000000000001E-3</v>
      </c>
      <c r="C169">
        <f>'Table S14'!E16</f>
        <v>1.6666666666666668E-3</v>
      </c>
      <c r="D169">
        <f>'Table S14'!M16</f>
        <v>0.16915516666666666</v>
      </c>
      <c r="E169">
        <f t="shared" si="42"/>
        <v>0.20052939754170745</v>
      </c>
      <c r="F169">
        <f t="shared" si="38"/>
        <v>-3.1374230875040793E-2</v>
      </c>
      <c r="G169">
        <v>1</v>
      </c>
      <c r="H169">
        <f t="shared" si="43"/>
        <v>-0.69314718055994529</v>
      </c>
      <c r="I169">
        <f t="shared" si="44"/>
        <v>-5.2983173665480363</v>
      </c>
      <c r="J169">
        <f t="shared" si="45"/>
        <v>-6.3969296552161463</v>
      </c>
      <c r="K169">
        <f t="shared" si="36"/>
        <v>-1.7769388393406358</v>
      </c>
      <c r="L169">
        <f t="shared" si="39"/>
        <v>2.8613470410027778E-2</v>
      </c>
      <c r="M169">
        <f t="shared" si="46"/>
        <v>-1.6067944218276962</v>
      </c>
      <c r="N169">
        <f t="shared" si="40"/>
        <v>-0.17014441751293963</v>
      </c>
      <c r="O169">
        <f t="shared" si="41"/>
        <v>-2.8780807301804219E-2</v>
      </c>
    </row>
    <row r="170" spans="1:15" x14ac:dyDescent="0.35">
      <c r="A170" s="1">
        <f>'Table S14'!D17</f>
        <v>0.5</v>
      </c>
      <c r="B170">
        <f>'Table S14'!B17</f>
        <v>4.7619047619047623E-3</v>
      </c>
      <c r="C170">
        <f>'Table S14'!E17</f>
        <v>1.6666666666666668E-3</v>
      </c>
      <c r="D170">
        <f>'Table S14'!M17</f>
        <v>0.17111083333333332</v>
      </c>
      <c r="E170">
        <f t="shared" si="42"/>
        <v>0.19895513708821405</v>
      </c>
      <c r="F170">
        <f t="shared" si="38"/>
        <v>-2.7844303754880728E-2</v>
      </c>
      <c r="G170">
        <v>1</v>
      </c>
      <c r="H170">
        <f t="shared" si="43"/>
        <v>-0.69314718055994529</v>
      </c>
      <c r="I170">
        <f t="shared" si="44"/>
        <v>-5.3471075307174685</v>
      </c>
      <c r="J170">
        <f t="shared" si="45"/>
        <v>-6.3969296552161463</v>
      </c>
      <c r="K170">
        <f t="shared" si="36"/>
        <v>-1.7654437842886228</v>
      </c>
      <c r="L170">
        <f t="shared" si="39"/>
        <v>2.9278917284027775E-2</v>
      </c>
      <c r="M170">
        <f t="shared" si="46"/>
        <v>-1.6146759214412285</v>
      </c>
      <c r="N170">
        <f t="shared" si="40"/>
        <v>-0.1507678628473943</v>
      </c>
      <c r="O170">
        <f t="shared" si="41"/>
        <v>-2.5798014651703342E-2</v>
      </c>
    </row>
    <row r="171" spans="1:15" x14ac:dyDescent="0.35">
      <c r="A171" s="1">
        <f>'Table S14'!D18</f>
        <v>0.5</v>
      </c>
      <c r="B171">
        <f>'Table S14'!B18</f>
        <v>4.5454545454545452E-3</v>
      </c>
      <c r="C171">
        <f>'Table S14'!E18</f>
        <v>1.6666666666666668E-3</v>
      </c>
      <c r="D171">
        <f>'Table S14'!M18</f>
        <v>0.15739408333333335</v>
      </c>
      <c r="E171">
        <f t="shared" si="42"/>
        <v>0.19746563609896495</v>
      </c>
      <c r="F171">
        <f t="shared" si="38"/>
        <v>-4.0071552765631596E-2</v>
      </c>
      <c r="G171">
        <v>1</v>
      </c>
      <c r="H171">
        <f t="shared" si="43"/>
        <v>-0.69314718055994529</v>
      </c>
      <c r="I171">
        <f t="shared" si="44"/>
        <v>-5.393627546352362</v>
      </c>
      <c r="J171">
        <f t="shared" si="45"/>
        <v>-6.3969296552161463</v>
      </c>
      <c r="K171">
        <f t="shared" si="36"/>
        <v>-1.8490025337095914</v>
      </c>
      <c r="L171">
        <f t="shared" si="39"/>
        <v>2.4772897468340282E-2</v>
      </c>
      <c r="M171">
        <f t="shared" si="46"/>
        <v>-1.6221907042153689</v>
      </c>
      <c r="N171">
        <f t="shared" si="40"/>
        <v>-0.22681182949422252</v>
      </c>
      <c r="O171">
        <f t="shared" si="41"/>
        <v>-3.5698839992399457E-2</v>
      </c>
    </row>
    <row r="172" spans="1:15" x14ac:dyDescent="0.35">
      <c r="A172" s="1">
        <f>'Table S14'!D19</f>
        <v>0.5</v>
      </c>
      <c r="B172">
        <f>'Table S14'!B19</f>
        <v>4.3478260869565218E-3</v>
      </c>
      <c r="C172">
        <f>'Table S14'!E19</f>
        <v>1.6666666666666668E-3</v>
      </c>
      <c r="D172">
        <f>'Table S14'!M19</f>
        <v>0.15142350000000002</v>
      </c>
      <c r="E172">
        <f t="shared" si="42"/>
        <v>0.19605277729576512</v>
      </c>
      <c r="F172">
        <f t="shared" si="38"/>
        <v>-4.4629277295765102E-2</v>
      </c>
      <c r="G172">
        <v>1</v>
      </c>
      <c r="H172">
        <f t="shared" si="43"/>
        <v>-0.69314718055994529</v>
      </c>
      <c r="I172">
        <f t="shared" si="44"/>
        <v>-5.4380793089231956</v>
      </c>
      <c r="J172">
        <f t="shared" si="45"/>
        <v>-6.3969296552161463</v>
      </c>
      <c r="K172">
        <f t="shared" si="36"/>
        <v>-1.8876747320581966</v>
      </c>
      <c r="L172">
        <f t="shared" si="39"/>
        <v>2.2929076352250007E-2</v>
      </c>
      <c r="M172">
        <f t="shared" si="46"/>
        <v>-1.6293713840816269</v>
      </c>
      <c r="N172">
        <f t="shared" si="40"/>
        <v>-0.25830334797656973</v>
      </c>
      <c r="O172">
        <f t="shared" si="41"/>
        <v>-3.9113197012330111E-2</v>
      </c>
    </row>
    <row r="173" spans="1:15" x14ac:dyDescent="0.35">
      <c r="A173" s="1">
        <f>'Table S14'!D20</f>
        <v>0.5</v>
      </c>
      <c r="B173">
        <f>'Table S14'!B20</f>
        <v>4.1666666666666666E-3</v>
      </c>
      <c r="C173">
        <f>'Table S14'!E20</f>
        <v>1.6666666666666668E-3</v>
      </c>
      <c r="D173">
        <f>'Table S14'!M20</f>
        <v>0.16089883333333332</v>
      </c>
      <c r="E173">
        <f t="shared" si="42"/>
        <v>0.19470953231811156</v>
      </c>
      <c r="F173">
        <f t="shared" si="38"/>
        <v>-3.3810698984778231E-2</v>
      </c>
      <c r="G173">
        <v>1</v>
      </c>
      <c r="H173">
        <f t="shared" si="43"/>
        <v>-0.69314718055994529</v>
      </c>
      <c r="I173">
        <f t="shared" si="44"/>
        <v>-5.4806389233419912</v>
      </c>
      <c r="J173">
        <f t="shared" si="45"/>
        <v>-6.3969296552161463</v>
      </c>
      <c r="K173">
        <f t="shared" si="36"/>
        <v>-1.8269794758905513</v>
      </c>
      <c r="L173">
        <f t="shared" si="39"/>
        <v>2.5888434568027776E-2</v>
      </c>
      <c r="M173">
        <f t="shared" si="46"/>
        <v>-1.6362464087982678</v>
      </c>
      <c r="N173">
        <f t="shared" si="40"/>
        <v>-0.19073306709228355</v>
      </c>
      <c r="O173">
        <f t="shared" si="41"/>
        <v>-3.0688727973236813E-2</v>
      </c>
    </row>
    <row r="174" spans="1:15" x14ac:dyDescent="0.35">
      <c r="A174" s="1">
        <f>'Table S14'!D21</f>
        <v>0.5</v>
      </c>
      <c r="B174">
        <f>'Table S14'!B21</f>
        <v>4.0000000000000001E-3</v>
      </c>
      <c r="C174">
        <f>'Table S14'!E21</f>
        <v>1.6666666666666668E-3</v>
      </c>
      <c r="D174">
        <f>'Table S14'!M21</f>
        <v>0.1517748333333333</v>
      </c>
      <c r="E174">
        <f t="shared" si="42"/>
        <v>0.19342977724805638</v>
      </c>
      <c r="F174">
        <f t="shared" si="38"/>
        <v>-4.1654943914723075E-2</v>
      </c>
      <c r="G174">
        <v>1</v>
      </c>
      <c r="H174">
        <f t="shared" si="43"/>
        <v>-0.69314718055994529</v>
      </c>
      <c r="I174">
        <f t="shared" si="44"/>
        <v>-5.521460917862246</v>
      </c>
      <c r="J174">
        <f t="shared" si="45"/>
        <v>-6.3969296552161463</v>
      </c>
      <c r="K174">
        <f t="shared" si="36"/>
        <v>-1.8853572160829724</v>
      </c>
      <c r="L174">
        <f t="shared" si="39"/>
        <v>2.3035600033361102E-2</v>
      </c>
      <c r="M174">
        <f t="shared" si="46"/>
        <v>-1.6428407406582246</v>
      </c>
      <c r="N174">
        <f t="shared" si="40"/>
        <v>-0.24251647542474775</v>
      </c>
      <c r="O174">
        <f t="shared" si="41"/>
        <v>-3.6807897638178509E-2</v>
      </c>
    </row>
    <row r="175" spans="1:15" x14ac:dyDescent="0.35">
      <c r="A175" s="1">
        <f>'Table S14'!D22</f>
        <v>0.5</v>
      </c>
      <c r="B175">
        <f>'Table S14'!B22</f>
        <v>3.8461538461538464E-3</v>
      </c>
      <c r="C175">
        <f>'Table S14'!E22</f>
        <v>1.6666666666666668E-3</v>
      </c>
      <c r="D175">
        <f>'Table S14'!M22</f>
        <v>0.15007775000000001</v>
      </c>
      <c r="E175">
        <f t="shared" si="42"/>
        <v>0.19220814538478168</v>
      </c>
      <c r="F175">
        <f t="shared" si="38"/>
        <v>-4.2130395384781666E-2</v>
      </c>
      <c r="G175">
        <v>1</v>
      </c>
      <c r="H175">
        <f t="shared" si="43"/>
        <v>-0.69314718055994529</v>
      </c>
      <c r="I175">
        <f t="shared" si="44"/>
        <v>-5.5606816310155276</v>
      </c>
      <c r="J175">
        <f t="shared" si="45"/>
        <v>-6.3969296552161463</v>
      </c>
      <c r="K175">
        <f t="shared" si="36"/>
        <v>-1.8966017858408681</v>
      </c>
      <c r="L175">
        <f t="shared" si="39"/>
        <v>2.2523331045062503E-2</v>
      </c>
      <c r="M175">
        <f t="shared" si="46"/>
        <v>-1.6491764036104251</v>
      </c>
      <c r="N175">
        <f t="shared" si="40"/>
        <v>-0.24742538223044308</v>
      </c>
      <c r="O175">
        <f t="shared" si="41"/>
        <v>-3.7133044658034881E-2</v>
      </c>
    </row>
    <row r="176" spans="1:15" x14ac:dyDescent="0.35">
      <c r="A176" s="1">
        <f>'Table S14'!D23</f>
        <v>0.5</v>
      </c>
      <c r="B176">
        <f>'Table S14'!B23</f>
        <v>3.7037037037037038E-3</v>
      </c>
      <c r="C176">
        <f>'Table S14'!E23</f>
        <v>1.6666666666666668E-3</v>
      </c>
      <c r="D176">
        <f>'Table S14'!M23</f>
        <v>0.14982883333333333</v>
      </c>
      <c r="E176">
        <f t="shared" si="42"/>
        <v>0.19103990862727155</v>
      </c>
      <c r="F176">
        <f t="shared" si="38"/>
        <v>-4.1211075293938221E-2</v>
      </c>
      <c r="G176">
        <v>1</v>
      </c>
      <c r="H176">
        <f t="shared" si="43"/>
        <v>-0.69314718055994529</v>
      </c>
      <c r="I176">
        <f t="shared" si="44"/>
        <v>-5.598421958998375</v>
      </c>
      <c r="J176">
        <f t="shared" si="45"/>
        <v>-6.3969296552161463</v>
      </c>
      <c r="K176">
        <f t="shared" si="36"/>
        <v>-1.8982617475599941</v>
      </c>
      <c r="L176">
        <f t="shared" si="39"/>
        <v>2.2448679298027775E-2</v>
      </c>
      <c r="M176">
        <f t="shared" si="46"/>
        <v>-1.6552729270690969</v>
      </c>
      <c r="N176">
        <f t="shared" si="40"/>
        <v>-0.24298882049089721</v>
      </c>
      <c r="O176">
        <f t="shared" si="41"/>
        <v>-3.6406731487193887E-2</v>
      </c>
    </row>
    <row r="177" spans="1:15" x14ac:dyDescent="0.35">
      <c r="A177" s="1">
        <f>'Table S14'!D24</f>
        <v>0.5</v>
      </c>
      <c r="B177">
        <f>'Table S14'!B24</f>
        <v>3.5714285714285713E-3</v>
      </c>
      <c r="C177">
        <f>'Table S14'!E24</f>
        <v>1.6666666666666668E-3</v>
      </c>
      <c r="D177">
        <f>'Table S14'!M24</f>
        <v>0.13898666666666668</v>
      </c>
      <c r="E177">
        <f t="shared" si="42"/>
        <v>0.1899208810692749</v>
      </c>
      <c r="F177">
        <f t="shared" si="38"/>
        <v>-5.093421440260823E-2</v>
      </c>
      <c r="G177">
        <v>1</v>
      </c>
      <c r="H177">
        <f t="shared" si="43"/>
        <v>-0.69314718055994529</v>
      </c>
      <c r="I177">
        <f t="shared" si="44"/>
        <v>-5.6347896031692493</v>
      </c>
      <c r="J177">
        <f t="shared" si="45"/>
        <v>-6.3969296552161463</v>
      </c>
      <c r="K177">
        <f t="shared" si="36"/>
        <v>-1.9733772737137665</v>
      </c>
      <c r="L177">
        <f t="shared" si="39"/>
        <v>1.9317293511111115E-2</v>
      </c>
      <c r="M177">
        <f t="shared" si="46"/>
        <v>-1.6611477089714994</v>
      </c>
      <c r="N177">
        <f t="shared" si="40"/>
        <v>-0.31222956474226704</v>
      </c>
      <c r="O177">
        <f t="shared" si="41"/>
        <v>-4.3395746438311893E-2</v>
      </c>
    </row>
    <row r="178" spans="1:15" x14ac:dyDescent="0.35">
      <c r="A178" s="1">
        <f>'Table S14'!D25</f>
        <v>0.5</v>
      </c>
      <c r="B178">
        <f>'Table S14'!B25</f>
        <v>3.4482758620689655E-3</v>
      </c>
      <c r="C178">
        <f>'Table S14'!E25</f>
        <v>1.6666666666666668E-3</v>
      </c>
      <c r="D178">
        <f>'Table S14'!M25</f>
        <v>0.12718750000000001</v>
      </c>
      <c r="E178">
        <f t="shared" si="42"/>
        <v>0.18884734001464906</v>
      </c>
      <c r="F178">
        <f t="shared" si="38"/>
        <v>-6.1659840014649053E-2</v>
      </c>
      <c r="G178">
        <v>1</v>
      </c>
      <c r="H178">
        <f t="shared" si="43"/>
        <v>-0.69314718055994529</v>
      </c>
      <c r="I178">
        <f t="shared" si="44"/>
        <v>-5.6698809229805196</v>
      </c>
      <c r="J178">
        <f t="shared" si="45"/>
        <v>-6.3969296552161463</v>
      </c>
      <c r="K178">
        <f t="shared" si="36"/>
        <v>-2.0620929033452229</v>
      </c>
      <c r="L178">
        <f t="shared" si="39"/>
        <v>1.6176660156250001E-2</v>
      </c>
      <c r="M178">
        <f t="shared" si="46"/>
        <v>-1.6668163150981445</v>
      </c>
      <c r="N178">
        <f t="shared" si="40"/>
        <v>-0.39527658824707834</v>
      </c>
      <c r="O178">
        <f t="shared" si="41"/>
        <v>-5.0274241067675279E-2</v>
      </c>
    </row>
    <row r="179" spans="1:15" x14ac:dyDescent="0.35">
      <c r="A179" s="1">
        <f>'Table S14'!D26</f>
        <v>0.5</v>
      </c>
      <c r="B179">
        <f>'Table S14'!B26</f>
        <v>3.3333333333333335E-3</v>
      </c>
      <c r="C179">
        <f>'Table S14'!E26</f>
        <v>1.6666666666666668E-3</v>
      </c>
      <c r="D179">
        <f>'Table S14'!M26</f>
        <v>0.10972658333333334</v>
      </c>
      <c r="E179">
        <f t="shared" si="42"/>
        <v>0.18781596078217025</v>
      </c>
      <c r="F179">
        <f t="shared" si="38"/>
        <v>-7.8089377448836914E-2</v>
      </c>
      <c r="G179">
        <v>1</v>
      </c>
      <c r="H179">
        <f t="shared" si="43"/>
        <v>-0.69314718055994529</v>
      </c>
      <c r="I179">
        <f t="shared" si="44"/>
        <v>-5.7037824746562009</v>
      </c>
      <c r="J179">
        <f t="shared" si="45"/>
        <v>-6.3969296552161463</v>
      </c>
      <c r="K179">
        <f t="shared" si="36"/>
        <v>-2.2097636134975209</v>
      </c>
      <c r="L179">
        <f t="shared" si="39"/>
        <v>1.2039923090006946E-2</v>
      </c>
      <c r="M179">
        <f t="shared" si="46"/>
        <v>-1.6722927276287962</v>
      </c>
      <c r="N179">
        <f t="shared" si="40"/>
        <v>-0.53747088586872471</v>
      </c>
      <c r="O179">
        <f t="shared" si="41"/>
        <v>-5.8974843947515114E-2</v>
      </c>
    </row>
    <row r="180" spans="1:15" x14ac:dyDescent="0.35">
      <c r="A180" s="1">
        <f>'Table S15'!D6</f>
        <v>0.7</v>
      </c>
      <c r="B180">
        <f>'Table S15'!B6</f>
        <v>1.3999999999999999E-2</v>
      </c>
      <c r="C180">
        <f>'Table S15'!E6</f>
        <v>2.3333333333333331E-3</v>
      </c>
      <c r="D180">
        <f>'Table S15'!M6</f>
        <v>0.41315294999999996</v>
      </c>
      <c r="E180">
        <f t="shared" si="42"/>
        <v>0.44942014920646728</v>
      </c>
      <c r="F180">
        <f t="shared" si="38"/>
        <v>-3.6267199206467315E-2</v>
      </c>
      <c r="G180">
        <v>1</v>
      </c>
      <c r="H180">
        <f t="shared" si="43"/>
        <v>-0.35667494393873245</v>
      </c>
      <c r="I180">
        <f t="shared" si="44"/>
        <v>-4.2686979493668789</v>
      </c>
      <c r="J180">
        <f t="shared" si="45"/>
        <v>-6.0604574185949334</v>
      </c>
      <c r="K180">
        <f t="shared" si="36"/>
        <v>-0.88393741559660866</v>
      </c>
      <c r="L180">
        <f t="shared" si="39"/>
        <v>0.17069536009370248</v>
      </c>
      <c r="M180">
        <f t="shared" si="46"/>
        <v>-0.79979708444057018</v>
      </c>
      <c r="N180">
        <f t="shared" si="40"/>
        <v>-8.4140331156038473E-2</v>
      </c>
      <c r="O180">
        <f t="shared" si="41"/>
        <v>-3.47628260310942E-2</v>
      </c>
    </row>
    <row r="181" spans="1:15" x14ac:dyDescent="0.35">
      <c r="A181" s="1">
        <f>'Table S15'!D7</f>
        <v>0.7</v>
      </c>
      <c r="B181">
        <f>'Table S15'!B7</f>
        <v>1.2727272727272726E-2</v>
      </c>
      <c r="C181">
        <f>'Table S15'!E7</f>
        <v>2.3333333333333331E-3</v>
      </c>
      <c r="D181">
        <f>'Table S15'!M7</f>
        <v>0.41106368333333332</v>
      </c>
      <c r="E181">
        <f t="shared" si="42"/>
        <v>0.44255374387333424</v>
      </c>
      <c r="F181">
        <f t="shared" si="38"/>
        <v>-3.1490060540000919E-2</v>
      </c>
      <c r="G181">
        <v>1</v>
      </c>
      <c r="H181">
        <f t="shared" si="43"/>
        <v>-0.35667494393873245</v>
      </c>
      <c r="I181">
        <f t="shared" si="44"/>
        <v>-4.3640081291712036</v>
      </c>
      <c r="J181">
        <f t="shared" si="45"/>
        <v>-6.0604574185949334</v>
      </c>
      <c r="K181">
        <f t="shared" si="36"/>
        <v>-0.88900712920594338</v>
      </c>
      <c r="L181">
        <f t="shared" si="39"/>
        <v>0.16897335175556694</v>
      </c>
      <c r="M181">
        <f t="shared" si="46"/>
        <v>-0.81519336682824273</v>
      </c>
      <c r="N181">
        <f t="shared" si="40"/>
        <v>-7.3813762377700654E-2</v>
      </c>
      <c r="O181">
        <f t="shared" si="41"/>
        <v>-3.0342157043669053E-2</v>
      </c>
    </row>
    <row r="182" spans="1:15" x14ac:dyDescent="0.35">
      <c r="A182" s="1">
        <f>'Table S15'!D8</f>
        <v>0.7</v>
      </c>
      <c r="B182">
        <f>'Table S15'!B8</f>
        <v>1.1666666666666665E-2</v>
      </c>
      <c r="C182">
        <f>'Table S15'!E8</f>
        <v>2.3333333333333331E-3</v>
      </c>
      <c r="D182">
        <f>'Table S15'!M8</f>
        <v>0.39272251666666663</v>
      </c>
      <c r="E182">
        <f t="shared" si="42"/>
        <v>0.4363768511702979</v>
      </c>
      <c r="F182">
        <f t="shared" si="38"/>
        <v>-4.3654334503631265E-2</v>
      </c>
      <c r="G182">
        <v>1</v>
      </c>
      <c r="H182">
        <f t="shared" si="43"/>
        <v>-0.35667494393873245</v>
      </c>
      <c r="I182">
        <f t="shared" si="44"/>
        <v>-4.4510195061608329</v>
      </c>
      <c r="J182">
        <f t="shared" si="45"/>
        <v>-6.0604574185949334</v>
      </c>
      <c r="K182">
        <f t="shared" si="36"/>
        <v>-0.93465198095518864</v>
      </c>
      <c r="L182">
        <f t="shared" si="39"/>
        <v>0.15423097509700026</v>
      </c>
      <c r="M182">
        <f t="shared" si="46"/>
        <v>-0.82924907141114168</v>
      </c>
      <c r="N182">
        <f t="shared" si="40"/>
        <v>-0.10540290954404696</v>
      </c>
      <c r="O182">
        <f t="shared" si="41"/>
        <v>-4.1394095900127138E-2</v>
      </c>
    </row>
    <row r="183" spans="1:15" x14ac:dyDescent="0.35">
      <c r="A183" s="1">
        <f>'Table S15'!D9</f>
        <v>0.7</v>
      </c>
      <c r="B183">
        <f>'Table S15'!B9</f>
        <v>1.0769230769230769E-2</v>
      </c>
      <c r="C183">
        <f>'Table S15'!E9</f>
        <v>2.3333333333333331E-3</v>
      </c>
      <c r="D183">
        <f>'Table S15'!M9</f>
        <v>0.37046718333333328</v>
      </c>
      <c r="E183">
        <f t="shared" si="42"/>
        <v>0.43077082181708842</v>
      </c>
      <c r="F183">
        <f t="shared" si="38"/>
        <v>-6.030363848375514E-2</v>
      </c>
      <c r="G183">
        <v>1</v>
      </c>
      <c r="H183">
        <f t="shared" si="43"/>
        <v>-0.35667494393873245</v>
      </c>
      <c r="I183">
        <f t="shared" si="44"/>
        <v>-4.5310622138343692</v>
      </c>
      <c r="J183">
        <f t="shared" si="45"/>
        <v>-6.0604574185949334</v>
      </c>
      <c r="K183">
        <f t="shared" si="36"/>
        <v>-0.99299041216800421</v>
      </c>
      <c r="L183">
        <f t="shared" si="39"/>
        <v>0.13724593392693357</v>
      </c>
      <c r="M183">
        <f t="shared" si="46"/>
        <v>-0.84217906622329886</v>
      </c>
      <c r="N183">
        <f t="shared" si="40"/>
        <v>-0.15081134594470536</v>
      </c>
      <c r="O183">
        <f t="shared" si="41"/>
        <v>-5.5870654546843909E-2</v>
      </c>
    </row>
    <row r="184" spans="1:15" x14ac:dyDescent="0.35">
      <c r="A184" s="1">
        <f>'Table S15'!D10</f>
        <v>0.7</v>
      </c>
      <c r="B184">
        <f>'Table S15'!B10</f>
        <v>0.01</v>
      </c>
      <c r="C184">
        <f>'Table S15'!E10</f>
        <v>2.3333333333333331E-3</v>
      </c>
      <c r="D184">
        <f>'Table S15'!M10</f>
        <v>0.37626026666666673</v>
      </c>
      <c r="E184">
        <f t="shared" si="42"/>
        <v>0.42564467730884559</v>
      </c>
      <c r="F184">
        <f t="shared" si="38"/>
        <v>-4.9384410642178855E-2</v>
      </c>
      <c r="G184">
        <v>1</v>
      </c>
      <c r="H184">
        <f t="shared" si="43"/>
        <v>-0.35667494393873245</v>
      </c>
      <c r="I184">
        <f t="shared" si="44"/>
        <v>-4.6051701859880909</v>
      </c>
      <c r="J184">
        <f t="shared" si="45"/>
        <v>-6.0604574185949334</v>
      </c>
      <c r="K184">
        <f t="shared" si="36"/>
        <v>-0.97747417646962453</v>
      </c>
      <c r="L184">
        <f t="shared" si="39"/>
        <v>0.14157178827207115</v>
      </c>
      <c r="M184">
        <f t="shared" si="46"/>
        <v>-0.85415037158437324</v>
      </c>
      <c r="N184">
        <f t="shared" si="40"/>
        <v>-0.1233238048852513</v>
      </c>
      <c r="O184">
        <f t="shared" si="41"/>
        <v>-4.6401847712472633E-2</v>
      </c>
    </row>
    <row r="185" spans="1:15" x14ac:dyDescent="0.35">
      <c r="A185" s="1">
        <f>'Table S15'!D11</f>
        <v>0.7</v>
      </c>
      <c r="B185">
        <f>'Table S15'!B11</f>
        <v>9.3333333333333324E-3</v>
      </c>
      <c r="C185">
        <f>'Table S15'!E11</f>
        <v>2.3333333333333331E-3</v>
      </c>
      <c r="D185">
        <f>'Table S15'!M11</f>
        <v>0.37298029999999999</v>
      </c>
      <c r="E185">
        <f t="shared" si="42"/>
        <v>0.42092719647513621</v>
      </c>
      <c r="F185">
        <f t="shared" si="38"/>
        <v>-4.7946896475136225E-2</v>
      </c>
      <c r="G185">
        <v>1</v>
      </c>
      <c r="H185">
        <f t="shared" si="43"/>
        <v>-0.35667494393873245</v>
      </c>
      <c r="I185">
        <f t="shared" si="44"/>
        <v>-4.6741630574750426</v>
      </c>
      <c r="J185">
        <f t="shared" si="45"/>
        <v>-6.0604574185949334</v>
      </c>
      <c r="K185">
        <f t="shared" si="36"/>
        <v>-0.98622967574648834</v>
      </c>
      <c r="L185">
        <f t="shared" si="39"/>
        <v>0.13911430418808998</v>
      </c>
      <c r="M185">
        <f t="shared" si="46"/>
        <v>-0.86529539024167001</v>
      </c>
      <c r="N185">
        <f t="shared" si="40"/>
        <v>-0.12093428550481833</v>
      </c>
      <c r="O185">
        <f t="shared" si="41"/>
        <v>-4.5106106087872792E-2</v>
      </c>
    </row>
    <row r="186" spans="1:15" x14ac:dyDescent="0.35">
      <c r="A186" s="1">
        <f>'Table S15'!D12</f>
        <v>0.7</v>
      </c>
      <c r="B186">
        <f>'Table S15'!B12</f>
        <v>8.7499999999999991E-3</v>
      </c>
      <c r="C186">
        <f>'Table S15'!E12</f>
        <v>2.3333333333333331E-3</v>
      </c>
      <c r="D186">
        <f>'Table S15'!M12</f>
        <v>0.36389103333333322</v>
      </c>
      <c r="E186">
        <f t="shared" si="42"/>
        <v>0.41656162924686002</v>
      </c>
      <c r="F186">
        <f t="shared" si="38"/>
        <v>-5.2670595913526796E-2</v>
      </c>
      <c r="G186">
        <v>1</v>
      </c>
      <c r="H186">
        <f t="shared" si="43"/>
        <v>-0.35667494393873245</v>
      </c>
      <c r="I186">
        <f t="shared" si="44"/>
        <v>-4.7387015786126137</v>
      </c>
      <c r="J186">
        <f t="shared" si="45"/>
        <v>-6.0604574185949334</v>
      </c>
      <c r="K186">
        <f t="shared" si="36"/>
        <v>-1.0109008151365979</v>
      </c>
      <c r="L186">
        <f t="shared" si="39"/>
        <v>0.13241668414040103</v>
      </c>
      <c r="M186">
        <f t="shared" si="46"/>
        <v>-0.87572085894141249</v>
      </c>
      <c r="N186">
        <f t="shared" si="40"/>
        <v>-0.13517995619518541</v>
      </c>
      <c r="O186">
        <f t="shared" si="41"/>
        <v>-4.9190773945820741E-2</v>
      </c>
    </row>
    <row r="187" spans="1:15" x14ac:dyDescent="0.35">
      <c r="A187" s="1">
        <f>'Table S15'!D13</f>
        <v>0.7</v>
      </c>
      <c r="B187">
        <f>'Table S15'!B13</f>
        <v>8.2352941176470577E-3</v>
      </c>
      <c r="C187">
        <f>'Table S15'!E13</f>
        <v>2.3333333333333331E-3</v>
      </c>
      <c r="D187">
        <f>'Table S15'!M13</f>
        <v>0.34363723333333329</v>
      </c>
      <c r="E187">
        <f t="shared" si="42"/>
        <v>0.41250205910950583</v>
      </c>
      <c r="F187">
        <f t="shared" si="38"/>
        <v>-6.8864825776172534E-2</v>
      </c>
      <c r="G187">
        <v>1</v>
      </c>
      <c r="H187">
        <f t="shared" si="43"/>
        <v>-0.35667494393873245</v>
      </c>
      <c r="I187">
        <f t="shared" si="44"/>
        <v>-4.7993262004290491</v>
      </c>
      <c r="J187">
        <f t="shared" si="45"/>
        <v>-6.0604574185949334</v>
      </c>
      <c r="K187">
        <f t="shared" si="36"/>
        <v>-1.0681687323058795</v>
      </c>
      <c r="L187">
        <f t="shared" si="39"/>
        <v>0.11808654813298775</v>
      </c>
      <c r="M187">
        <f t="shared" si="46"/>
        <v>-0.88551408143924004</v>
      </c>
      <c r="N187">
        <f t="shared" si="40"/>
        <v>-0.18265465086663946</v>
      </c>
      <c r="O187">
        <f t="shared" si="41"/>
        <v>-6.2766938879277909E-2</v>
      </c>
    </row>
    <row r="188" spans="1:15" x14ac:dyDescent="0.35">
      <c r="A188" s="1">
        <f>'Table S15'!D14</f>
        <v>0.7</v>
      </c>
      <c r="B188">
        <f>'Table S15'!B14</f>
        <v>7.7777777777777776E-3</v>
      </c>
      <c r="C188">
        <f>'Table S15'!E14</f>
        <v>2.3333333333333331E-3</v>
      </c>
      <c r="D188">
        <f>'Table S15'!M14</f>
        <v>0.34456858333333334</v>
      </c>
      <c r="E188">
        <f t="shared" si="42"/>
        <v>0.40871083527093</v>
      </c>
      <c r="F188">
        <f t="shared" si="38"/>
        <v>-6.414225193759665E-2</v>
      </c>
      <c r="G188">
        <v>1</v>
      </c>
      <c r="H188">
        <f t="shared" si="43"/>
        <v>-0.35667494393873245</v>
      </c>
      <c r="I188">
        <f t="shared" si="44"/>
        <v>-4.8564846142689975</v>
      </c>
      <c r="J188">
        <f t="shared" si="45"/>
        <v>-6.0604574185949334</v>
      </c>
      <c r="K188">
        <f t="shared" si="36"/>
        <v>-1.0654621275489549</v>
      </c>
      <c r="L188">
        <f t="shared" si="39"/>
        <v>0.11872750862034029</v>
      </c>
      <c r="M188">
        <f t="shared" si="46"/>
        <v>-0.89474737721224162</v>
      </c>
      <c r="N188">
        <f t="shared" si="40"/>
        <v>-0.17071475033671324</v>
      </c>
      <c r="O188">
        <f t="shared" si="41"/>
        <v>-5.8822939677624975E-2</v>
      </c>
    </row>
    <row r="189" spans="1:15" x14ac:dyDescent="0.35">
      <c r="A189" s="1">
        <f>'Table S15'!D15</f>
        <v>0.7</v>
      </c>
      <c r="B189">
        <f>'Table S15'!B15</f>
        <v>7.3684210526315788E-3</v>
      </c>
      <c r="C189">
        <f>'Table S15'!E15</f>
        <v>2.3333333333333331E-3</v>
      </c>
      <c r="D189">
        <f>'Table S15'!M15</f>
        <v>0.33306140000000001</v>
      </c>
      <c r="E189">
        <f t="shared" si="42"/>
        <v>0.40515671919065399</v>
      </c>
      <c r="F189">
        <f t="shared" si="38"/>
        <v>-7.2095319190653984E-2</v>
      </c>
      <c r="G189">
        <v>1</v>
      </c>
      <c r="H189">
        <f t="shared" si="43"/>
        <v>-0.35667494393873245</v>
      </c>
      <c r="I189">
        <f t="shared" si="44"/>
        <v>-4.9105518355392732</v>
      </c>
      <c r="J189">
        <f t="shared" si="45"/>
        <v>-6.0604574185949334</v>
      </c>
      <c r="K189">
        <f t="shared" si="36"/>
        <v>-1.0994284216140202</v>
      </c>
      <c r="L189">
        <f t="shared" si="39"/>
        <v>0.11092989616996</v>
      </c>
      <c r="M189">
        <f t="shared" si="46"/>
        <v>-0.90348132576110551</v>
      </c>
      <c r="N189">
        <f t="shared" si="40"/>
        <v>-0.1959470958529147</v>
      </c>
      <c r="O189">
        <f t="shared" si="41"/>
        <v>-6.526241407070596E-2</v>
      </c>
    </row>
    <row r="190" spans="1:15" x14ac:dyDescent="0.35">
      <c r="A190" s="1">
        <f>'Table S15'!D16</f>
        <v>0.7</v>
      </c>
      <c r="B190">
        <f>'Table S15'!B16</f>
        <v>6.9999999999999993E-3</v>
      </c>
      <c r="C190">
        <f>'Table S15'!E16</f>
        <v>2.3333333333333331E-3</v>
      </c>
      <c r="D190">
        <f>'Table S15'!M16</f>
        <v>0.31656624999999999</v>
      </c>
      <c r="E190">
        <f t="shared" si="42"/>
        <v>0.40181352032710793</v>
      </c>
      <c r="F190">
        <f t="shared" si="38"/>
        <v>-8.5247270327107938E-2</v>
      </c>
      <c r="G190">
        <v>1</v>
      </c>
      <c r="H190">
        <f t="shared" si="43"/>
        <v>-0.35667494393873245</v>
      </c>
      <c r="I190">
        <f t="shared" si="44"/>
        <v>-4.9618451299268242</v>
      </c>
      <c r="J190">
        <f t="shared" si="45"/>
        <v>-6.0604574185949334</v>
      </c>
      <c r="K190">
        <f t="shared" si="36"/>
        <v>-1.1502227386073236</v>
      </c>
      <c r="L190">
        <f t="shared" si="39"/>
        <v>0.10021419063906249</v>
      </c>
      <c r="M190">
        <f t="shared" si="46"/>
        <v>-0.91176717777194105</v>
      </c>
      <c r="N190">
        <f t="shared" si="40"/>
        <v>-0.23845556083538255</v>
      </c>
      <c r="O190">
        <f t="shared" si="41"/>
        <v>-7.5486982685303919E-2</v>
      </c>
    </row>
    <row r="191" spans="1:15" x14ac:dyDescent="0.35">
      <c r="A191" s="1">
        <f>'Table S15'!D17</f>
        <v>0.7</v>
      </c>
      <c r="B191">
        <f>'Table S15'!B17</f>
        <v>6.6666666666666662E-3</v>
      </c>
      <c r="C191">
        <f>'Table S15'!E17</f>
        <v>2.3333333333333331E-3</v>
      </c>
      <c r="D191">
        <f>'Table S15'!M17</f>
        <v>0.32223426666666666</v>
      </c>
      <c r="E191">
        <f t="shared" si="42"/>
        <v>0.39865907443296744</v>
      </c>
      <c r="F191">
        <f t="shared" si="38"/>
        <v>-7.6424807766300784E-2</v>
      </c>
      <c r="G191">
        <v>1</v>
      </c>
      <c r="H191">
        <f t="shared" si="43"/>
        <v>-0.35667494393873245</v>
      </c>
      <c r="I191">
        <f t="shared" si="44"/>
        <v>-5.0106352940962555</v>
      </c>
      <c r="J191">
        <f t="shared" si="45"/>
        <v>-6.0604574185949334</v>
      </c>
      <c r="K191">
        <f t="shared" si="36"/>
        <v>-1.1324764617320353</v>
      </c>
      <c r="L191">
        <f t="shared" si="39"/>
        <v>0.10383492261420443</v>
      </c>
      <c r="M191">
        <f t="shared" si="46"/>
        <v>-0.91964867738547318</v>
      </c>
      <c r="N191">
        <f t="shared" si="40"/>
        <v>-0.21282778434656213</v>
      </c>
      <c r="O191">
        <f t="shared" si="41"/>
        <v>-6.8580405015205931E-2</v>
      </c>
    </row>
    <row r="192" spans="1:15" x14ac:dyDescent="0.35">
      <c r="A192" s="1">
        <f>'Table S15'!D18</f>
        <v>0.7</v>
      </c>
      <c r="B192">
        <f>'Table S15'!B18</f>
        <v>6.363636363636363E-3</v>
      </c>
      <c r="C192">
        <f>'Table S15'!E18</f>
        <v>2.3333333333333331E-3</v>
      </c>
      <c r="D192">
        <f>'Table S15'!M18</f>
        <v>0.2985656333333333</v>
      </c>
      <c r="E192">
        <f t="shared" si="42"/>
        <v>0.39567446647344662</v>
      </c>
      <c r="F192">
        <f t="shared" si="38"/>
        <v>-9.7108833140113315E-2</v>
      </c>
      <c r="G192">
        <v>1</v>
      </c>
      <c r="H192">
        <f t="shared" si="43"/>
        <v>-0.35667494393873245</v>
      </c>
      <c r="I192">
        <f t="shared" si="44"/>
        <v>-5.057155309731149</v>
      </c>
      <c r="J192">
        <f t="shared" si="45"/>
        <v>-6.0604574185949334</v>
      </c>
      <c r="K192">
        <f t="shared" si="36"/>
        <v>-1.2087654931553253</v>
      </c>
      <c r="L192">
        <f t="shared" si="39"/>
        <v>8.914143740773442E-2</v>
      </c>
      <c r="M192">
        <f t="shared" si="46"/>
        <v>-0.92716346015961359</v>
      </c>
      <c r="N192">
        <f t="shared" si="40"/>
        <v>-0.28160203299571174</v>
      </c>
      <c r="O192">
        <f t="shared" si="41"/>
        <v>-8.4076689329318902E-2</v>
      </c>
    </row>
    <row r="193" spans="1:15" x14ac:dyDescent="0.35">
      <c r="A193" s="1">
        <f>'Table S15'!D19</f>
        <v>0.7</v>
      </c>
      <c r="B193">
        <f>'Table S15'!B19</f>
        <v>6.0869565217391303E-3</v>
      </c>
      <c r="C193">
        <f>'Table S15'!E19</f>
        <v>2.3333333333333331E-3</v>
      </c>
      <c r="D193">
        <f>'Table S15'!M19</f>
        <v>0.29759974999999994</v>
      </c>
      <c r="E193">
        <f t="shared" si="42"/>
        <v>0.39284343134144911</v>
      </c>
      <c r="F193">
        <f t="shared" si="38"/>
        <v>-9.5243681341449171E-2</v>
      </c>
      <c r="G193">
        <v>1</v>
      </c>
      <c r="H193">
        <f t="shared" si="43"/>
        <v>-0.35667494393873245</v>
      </c>
      <c r="I193">
        <f t="shared" si="44"/>
        <v>-5.1016070723019826</v>
      </c>
      <c r="J193">
        <f t="shared" si="45"/>
        <v>-6.0604574185949334</v>
      </c>
      <c r="K193">
        <f t="shared" si="36"/>
        <v>-1.2120058160773168</v>
      </c>
      <c r="L193">
        <f t="shared" si="39"/>
        <v>8.8565611200062469E-2</v>
      </c>
      <c r="M193">
        <f t="shared" si="46"/>
        <v>-0.93434414002587141</v>
      </c>
      <c r="N193">
        <f t="shared" si="40"/>
        <v>-0.27766167605144543</v>
      </c>
      <c r="O193">
        <f t="shared" si="41"/>
        <v>-8.2632045377491137E-2</v>
      </c>
    </row>
    <row r="194" spans="1:15" x14ac:dyDescent="0.35">
      <c r="A194" s="1">
        <f>'Table S15'!D20</f>
        <v>0.7</v>
      </c>
      <c r="B194">
        <f>'Table S15'!B20</f>
        <v>5.8333333333333327E-3</v>
      </c>
      <c r="C194">
        <f>'Table S15'!E20</f>
        <v>2.3333333333333331E-3</v>
      </c>
      <c r="D194">
        <f>'Table S15'!M20</f>
        <v>0.30201861666666663</v>
      </c>
      <c r="E194">
        <f t="shared" ref="E194:E200" si="47">EXP($R$2+$R$3*LN(A194)+$R$4*LN(B194)+$R$5*LN(C194))</f>
        <v>0.39015188586358257</v>
      </c>
      <c r="F194">
        <f t="shared" si="38"/>
        <v>-8.8133269196915942E-2</v>
      </c>
      <c r="G194">
        <v>1</v>
      </c>
      <c r="H194">
        <f t="shared" ref="H194:H200" si="48">LN(A194)</f>
        <v>-0.35667494393873245</v>
      </c>
      <c r="I194">
        <f t="shared" ref="I194:I200" si="49">LN(B194)</f>
        <v>-5.1441666867207783</v>
      </c>
      <c r="J194">
        <f t="shared" ref="J194:J200" si="50">LN(C194)</f>
        <v>-6.0604574185949334</v>
      </c>
      <c r="K194">
        <f t="shared" ref="K194:K200" si="51">LN(D194)</f>
        <v>-1.1972666189156058</v>
      </c>
      <c r="L194">
        <f t="shared" si="39"/>
        <v>9.1215244813246915E-2</v>
      </c>
      <c r="M194">
        <f t="shared" ref="M194:M200" si="52">MMULT(G194:J194,$R$2:$R$5)</f>
        <v>-0.94121916474251244</v>
      </c>
      <c r="N194">
        <f t="shared" si="40"/>
        <v>-0.25604745417309338</v>
      </c>
      <c r="O194">
        <f t="shared" si="41"/>
        <v>-7.7331097910379384E-2</v>
      </c>
    </row>
    <row r="195" spans="1:15" x14ac:dyDescent="0.35">
      <c r="A195" s="1">
        <f>'Table S15'!D21</f>
        <v>0.7</v>
      </c>
      <c r="B195">
        <f>'Table S15'!B21</f>
        <v>5.5999999999999999E-3</v>
      </c>
      <c r="C195">
        <f>'Table S15'!E21</f>
        <v>2.3333333333333331E-3</v>
      </c>
      <c r="D195">
        <f>'Table S15'!M21</f>
        <v>0.30208453333333329</v>
      </c>
      <c r="E195">
        <f t="shared" si="47"/>
        <v>0.38758755915558268</v>
      </c>
      <c r="F195">
        <f t="shared" ref="F195:F200" si="53">D195-E195</f>
        <v>-8.550302582224939E-2</v>
      </c>
      <c r="G195">
        <v>1</v>
      </c>
      <c r="H195">
        <f t="shared" si="48"/>
        <v>-0.35667494393873245</v>
      </c>
      <c r="I195">
        <f t="shared" si="49"/>
        <v>-5.1849886812410331</v>
      </c>
      <c r="J195">
        <f t="shared" si="50"/>
        <v>-6.0604574185949334</v>
      </c>
      <c r="K195">
        <f t="shared" si="51"/>
        <v>-1.1970483890754593</v>
      </c>
      <c r="L195">
        <f t="shared" ref="L195:L200" si="54">D195^2</f>
        <v>9.1255065279217756E-2</v>
      </c>
      <c r="M195">
        <f t="shared" si="52"/>
        <v>-0.94781349660246927</v>
      </c>
      <c r="N195">
        <f t="shared" ref="N195:N200" si="55">K195-M195</f>
        <v>-0.24923489247299002</v>
      </c>
      <c r="O195">
        <f t="shared" ref="O195:O200" si="56">SQRT(L195)*N195</f>
        <v>-7.5290006183086691E-2</v>
      </c>
    </row>
    <row r="196" spans="1:15" x14ac:dyDescent="0.35">
      <c r="A196" s="1">
        <f>'Table S15'!D22</f>
        <v>0.7</v>
      </c>
      <c r="B196">
        <f>'Table S15'!B22</f>
        <v>5.3846153846153844E-3</v>
      </c>
      <c r="C196">
        <f>'Table S15'!E22</f>
        <v>2.3333333333333331E-3</v>
      </c>
      <c r="D196">
        <f>'Table S15'!M22</f>
        <v>0.28882980000000003</v>
      </c>
      <c r="E196">
        <f t="shared" si="47"/>
        <v>0.38513969761735561</v>
      </c>
      <c r="F196">
        <f t="shared" si="53"/>
        <v>-9.6309897617355589E-2</v>
      </c>
      <c r="G196">
        <v>1</v>
      </c>
      <c r="H196">
        <f t="shared" si="48"/>
        <v>-0.35667494393873245</v>
      </c>
      <c r="I196">
        <f t="shared" si="49"/>
        <v>-5.2242093943943146</v>
      </c>
      <c r="J196">
        <f t="shared" si="50"/>
        <v>-6.0604574185949334</v>
      </c>
      <c r="K196">
        <f t="shared" si="51"/>
        <v>-1.2419176916911654</v>
      </c>
      <c r="L196">
        <f t="shared" si="54"/>
        <v>8.3422653368040015E-2</v>
      </c>
      <c r="M196">
        <f t="shared" si="52"/>
        <v>-0.95414915955466972</v>
      </c>
      <c r="N196">
        <f t="shared" si="55"/>
        <v>-0.28776853213649567</v>
      </c>
      <c r="O196">
        <f t="shared" si="56"/>
        <v>-8.3116127583277619E-2</v>
      </c>
    </row>
    <row r="197" spans="1:15" x14ac:dyDescent="0.35">
      <c r="A197" s="1">
        <f>'Table S15'!D23</f>
        <v>0.7</v>
      </c>
      <c r="B197">
        <f>'Table S15'!B23</f>
        <v>5.185185185185185E-3</v>
      </c>
      <c r="C197">
        <f>'Table S15'!E23</f>
        <v>2.3333333333333331E-3</v>
      </c>
      <c r="D197">
        <f>'Table S15'!M23</f>
        <v>0.26956719999999995</v>
      </c>
      <c r="E197">
        <f t="shared" si="47"/>
        <v>0.38279882725188702</v>
      </c>
      <c r="F197">
        <f t="shared" si="53"/>
        <v>-0.11323162725188707</v>
      </c>
      <c r="G197">
        <v>1</v>
      </c>
      <c r="H197">
        <f t="shared" si="48"/>
        <v>-0.35667494393873245</v>
      </c>
      <c r="I197">
        <f t="shared" si="49"/>
        <v>-5.2619497223771621</v>
      </c>
      <c r="J197">
        <f t="shared" si="50"/>
        <v>-6.0604574185949334</v>
      </c>
      <c r="K197">
        <f t="shared" si="51"/>
        <v>-1.3109375690664411</v>
      </c>
      <c r="L197">
        <f t="shared" si="54"/>
        <v>7.2666475315839973E-2</v>
      </c>
      <c r="M197">
        <f t="shared" si="52"/>
        <v>-0.96024568301334157</v>
      </c>
      <c r="N197">
        <f t="shared" si="55"/>
        <v>-0.35069188605309953</v>
      </c>
      <c r="O197">
        <f t="shared" si="56"/>
        <v>-9.4535029786053076E-2</v>
      </c>
    </row>
    <row r="198" spans="1:15" x14ac:dyDescent="0.35">
      <c r="A198" s="1">
        <f>'Table S15'!D24</f>
        <v>0.7</v>
      </c>
      <c r="B198">
        <f>'Table S15'!B24</f>
        <v>5.0000000000000001E-3</v>
      </c>
      <c r="C198">
        <f>'Table S15'!E24</f>
        <v>2.3333333333333331E-3</v>
      </c>
      <c r="D198">
        <f>'Table S15'!M24</f>
        <v>0.2655158333333334</v>
      </c>
      <c r="E198">
        <f t="shared" si="47"/>
        <v>0.38055656049233039</v>
      </c>
      <c r="F198">
        <f t="shared" si="53"/>
        <v>-0.11504072715899699</v>
      </c>
      <c r="G198">
        <v>1</v>
      </c>
      <c r="H198">
        <f t="shared" si="48"/>
        <v>-0.35667494393873245</v>
      </c>
      <c r="I198">
        <f t="shared" si="49"/>
        <v>-5.2983173665480363</v>
      </c>
      <c r="J198">
        <f t="shared" si="50"/>
        <v>-6.0604574185949334</v>
      </c>
      <c r="K198">
        <f t="shared" si="51"/>
        <v>-1.3260808041711998</v>
      </c>
      <c r="L198">
        <f t="shared" si="54"/>
        <v>7.0498657750694471E-2</v>
      </c>
      <c r="M198">
        <f t="shared" si="52"/>
        <v>-0.9661204649157441</v>
      </c>
      <c r="N198">
        <f t="shared" si="55"/>
        <v>-0.35996033925545567</v>
      </c>
      <c r="O198">
        <f t="shared" si="56"/>
        <v>-9.5575169444361716E-2</v>
      </c>
    </row>
    <row r="199" spans="1:15" x14ac:dyDescent="0.35">
      <c r="A199" s="1">
        <f>'Table S15'!D25</f>
        <v>0.7</v>
      </c>
      <c r="B199">
        <f>'Table S15'!B25</f>
        <v>4.8275862068965511E-3</v>
      </c>
      <c r="C199">
        <f>'Table S15'!E25</f>
        <v>2.3333333333333331E-3</v>
      </c>
      <c r="D199">
        <f>'Table S15'!M25</f>
        <v>0.25397738333333325</v>
      </c>
      <c r="E199">
        <f t="shared" si="47"/>
        <v>0.37840543793542364</v>
      </c>
      <c r="F199">
        <f t="shared" si="53"/>
        <v>-0.12442805460209039</v>
      </c>
      <c r="G199">
        <v>1</v>
      </c>
      <c r="H199">
        <f t="shared" si="48"/>
        <v>-0.35667494393873245</v>
      </c>
      <c r="I199">
        <f t="shared" si="49"/>
        <v>-5.3334086863593066</v>
      </c>
      <c r="J199">
        <f t="shared" si="50"/>
        <v>-6.0604574185949334</v>
      </c>
      <c r="K199">
        <f t="shared" si="51"/>
        <v>-1.3705100579228251</v>
      </c>
      <c r="L199">
        <f t="shared" si="54"/>
        <v>6.4504511244846907E-2</v>
      </c>
      <c r="M199">
        <f t="shared" si="52"/>
        <v>-0.97178907104238921</v>
      </c>
      <c r="N199">
        <f t="shared" si="55"/>
        <v>-0.39872098688043589</v>
      </c>
      <c r="O199">
        <f t="shared" si="56"/>
        <v>-0.10126611292797741</v>
      </c>
    </row>
    <row r="200" spans="1:15" x14ac:dyDescent="0.35">
      <c r="A200" s="1">
        <f>'Table S15'!D26</f>
        <v>0.7</v>
      </c>
      <c r="B200">
        <f>'Table S15'!B26</f>
        <v>4.6666666666666662E-3</v>
      </c>
      <c r="C200">
        <f>'Table S15'!E26</f>
        <v>2.3333333333333331E-3</v>
      </c>
      <c r="D200">
        <f>'Table S15'!M26</f>
        <v>0.24624774999999999</v>
      </c>
      <c r="E200">
        <f t="shared" si="47"/>
        <v>0.37633879770573669</v>
      </c>
      <c r="F200">
        <f t="shared" si="53"/>
        <v>-0.13009104770573671</v>
      </c>
      <c r="G200">
        <v>1</v>
      </c>
      <c r="H200">
        <f t="shared" si="48"/>
        <v>-0.35667494393873245</v>
      </c>
      <c r="I200">
        <f t="shared" si="49"/>
        <v>-5.367310238034988</v>
      </c>
      <c r="J200">
        <f t="shared" si="50"/>
        <v>-6.0604574185949334</v>
      </c>
      <c r="K200">
        <f t="shared" si="51"/>
        <v>-1.4014171360275196</v>
      </c>
      <c r="L200">
        <f t="shared" si="54"/>
        <v>6.0637954380062496E-2</v>
      </c>
      <c r="M200">
        <f t="shared" si="52"/>
        <v>-0.97726548357304088</v>
      </c>
      <c r="N200">
        <f t="shared" si="55"/>
        <v>-0.42415165245447872</v>
      </c>
      <c r="O200">
        <f t="shared" si="56"/>
        <v>-0.10444639007569735</v>
      </c>
    </row>
  </sheetData>
  <pageMargins left="0.70866141732283472" right="0.70866141732283472" top="0.74803149606299213" bottom="0.74803149606299213" header="0.31496062992125984" footer="0.31496062992125984"/>
  <pageSetup scale="48" fitToHeight="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2"/>
  <sheetViews>
    <sheetView workbookViewId="0">
      <selection activeCell="M1" sqref="M1"/>
    </sheetView>
  </sheetViews>
  <sheetFormatPr baseColWidth="10" defaultRowHeight="14.5" x14ac:dyDescent="0.35"/>
  <sheetData>
    <row r="1" spans="1:13" x14ac:dyDescent="0.35">
      <c r="A1" s="5" t="s">
        <v>27</v>
      </c>
      <c r="B1" s="5">
        <v>1</v>
      </c>
      <c r="C1" s="5">
        <v>5</v>
      </c>
      <c r="D1" s="5">
        <v>10</v>
      </c>
      <c r="E1" s="5"/>
      <c r="F1" s="5"/>
      <c r="G1" s="5"/>
      <c r="I1" s="5" t="s">
        <v>27</v>
      </c>
      <c r="J1" s="5" t="s">
        <v>88</v>
      </c>
      <c r="K1" s="5" t="s">
        <v>89</v>
      </c>
      <c r="L1" s="5" t="s">
        <v>91</v>
      </c>
      <c r="M1" s="5" t="s">
        <v>92</v>
      </c>
    </row>
    <row r="2" spans="1:13" x14ac:dyDescent="0.35">
      <c r="A2" s="5" t="s">
        <v>181</v>
      </c>
      <c r="B2" s="5" t="s">
        <v>58</v>
      </c>
      <c r="C2" s="5" t="s">
        <v>59</v>
      </c>
      <c r="D2" s="5" t="s">
        <v>60</v>
      </c>
      <c r="E2" s="5" t="s">
        <v>20</v>
      </c>
      <c r="F2" s="5" t="s">
        <v>29</v>
      </c>
      <c r="G2" s="5" t="s">
        <v>182</v>
      </c>
      <c r="I2">
        <v>0</v>
      </c>
      <c r="J2">
        <f t="shared" ref="J2:J33" si="0">(1-EXP(-$E$3*$I2))*$F$3*100</f>
        <v>0</v>
      </c>
      <c r="K2">
        <f t="shared" ref="K2:K33" si="1">(1-EXP(-$E$4*$I2))*$F$4*100</f>
        <v>0</v>
      </c>
      <c r="L2">
        <f t="shared" ref="L2:L33" si="2">(1-EXP(-$E$5*$I2))*$F$5*100</f>
        <v>0</v>
      </c>
      <c r="M2">
        <f t="shared" ref="M2:M33" si="3">(1-EXP(-$E$6*$I2))*$F$6*100</f>
        <v>0</v>
      </c>
    </row>
    <row r="3" spans="1:13" x14ac:dyDescent="0.35">
      <c r="A3">
        <v>0.2</v>
      </c>
      <c r="B3">
        <f>'Table S3'!D6</f>
        <v>12.47</v>
      </c>
      <c r="C3">
        <f>'Table S3'!E6</f>
        <v>20.36</v>
      </c>
      <c r="D3">
        <f>'Table S3'!F6</f>
        <v>25.4</v>
      </c>
      <c r="E3">
        <f>'Figure S4'!R3</f>
        <v>0.69682693672889284</v>
      </c>
      <c r="F3">
        <f>'Figure S4'!S3</f>
        <v>0.23461260329808389</v>
      </c>
      <c r="G3">
        <f>A3*(1-F3)</f>
        <v>0.15307747934038324</v>
      </c>
      <c r="I3">
        <v>0.1</v>
      </c>
      <c r="J3">
        <f t="shared" si="0"/>
        <v>1.5791839712749587</v>
      </c>
      <c r="K3">
        <f t="shared" si="1"/>
        <v>2.4196893423221719</v>
      </c>
      <c r="L3">
        <f t="shared" si="2"/>
        <v>3.8361452951216228</v>
      </c>
      <c r="M3">
        <f t="shared" si="3"/>
        <v>5.5006535775036314</v>
      </c>
    </row>
    <row r="4" spans="1:13" x14ac:dyDescent="0.35">
      <c r="A4">
        <v>0.4</v>
      </c>
      <c r="B4">
        <f>'Table S3'!D16</f>
        <v>19.88</v>
      </c>
      <c r="C4">
        <f>'Table S3'!E16</f>
        <v>56.21</v>
      </c>
      <c r="D4">
        <f>'Table S3'!F16</f>
        <v>63.5</v>
      </c>
      <c r="E4">
        <f>'Figure S4'!R13</f>
        <v>0.37684403751563439</v>
      </c>
      <c r="F4">
        <f>'Figure S4'!S13</f>
        <v>0.65426747357187598</v>
      </c>
      <c r="G4">
        <f t="shared" ref="G4:G6" si="4">A4*(1-F4)</f>
        <v>0.13829301057124962</v>
      </c>
      <c r="I4">
        <v>0.2</v>
      </c>
      <c r="J4">
        <f t="shared" si="0"/>
        <v>3.0520726293367884</v>
      </c>
      <c r="K4">
        <f t="shared" si="1"/>
        <v>4.7498908719401047</v>
      </c>
      <c r="L4">
        <f t="shared" si="2"/>
        <v>7.5072742313662051</v>
      </c>
      <c r="M4">
        <f t="shared" si="3"/>
        <v>10.69502528047113</v>
      </c>
    </row>
    <row r="5" spans="1:13" x14ac:dyDescent="0.35">
      <c r="A5">
        <v>0.6</v>
      </c>
      <c r="B5">
        <f>'Table S3'!D26</f>
        <v>33.49</v>
      </c>
      <c r="C5">
        <f>'Table S3'!E26</f>
        <v>76.900000000000006</v>
      </c>
      <c r="D5">
        <f>'Table S3'!F26</f>
        <v>89.59</v>
      </c>
      <c r="E5">
        <f>'Figure S4'!R23</f>
        <v>0.43968806210731176</v>
      </c>
      <c r="F5">
        <f>'Figure S4'!S23</f>
        <v>0.89179102153435186</v>
      </c>
      <c r="G5">
        <f t="shared" si="4"/>
        <v>6.4925387079388885E-2</v>
      </c>
      <c r="I5">
        <v>0.3</v>
      </c>
      <c r="J5">
        <f t="shared" si="0"/>
        <v>4.4258207413415631</v>
      </c>
      <c r="K5">
        <f t="shared" si="1"/>
        <v>6.9939141329686221</v>
      </c>
      <c r="L5">
        <f t="shared" si="2"/>
        <v>11.020485183952134</v>
      </c>
      <c r="M5">
        <f t="shared" si="3"/>
        <v>15.600169188994531</v>
      </c>
    </row>
    <row r="6" spans="1:13" x14ac:dyDescent="0.35">
      <c r="A6">
        <v>0.8</v>
      </c>
      <c r="B6">
        <f>'Table S3'!D36</f>
        <v>43.11</v>
      </c>
      <c r="C6">
        <f>'Table S3'!E36</f>
        <v>93.1</v>
      </c>
      <c r="D6">
        <f>'Table S3'!F36</f>
        <v>98.51</v>
      </c>
      <c r="E6">
        <f>'Figure S4'!R33</f>
        <v>0.57291242858187053</v>
      </c>
      <c r="F6">
        <f>'Figure S4'!S33</f>
        <v>0.98788705095681895</v>
      </c>
      <c r="G6">
        <f t="shared" si="4"/>
        <v>9.6903592345448444E-3</v>
      </c>
      <c r="I6">
        <v>0.4</v>
      </c>
      <c r="J6">
        <f t="shared" si="0"/>
        <v>5.7071014850741033</v>
      </c>
      <c r="K6">
        <f t="shared" si="1"/>
        <v>9.1549462720483401</v>
      </c>
      <c r="L6">
        <f t="shared" si="2"/>
        <v>14.382571183033324</v>
      </c>
      <c r="M6">
        <f t="shared" si="3"/>
        <v>20.23218979498597</v>
      </c>
    </row>
    <row r="7" spans="1:13" x14ac:dyDescent="0.35">
      <c r="I7">
        <v>0.5</v>
      </c>
      <c r="J7">
        <f t="shared" si="0"/>
        <v>6.9021388648627671</v>
      </c>
      <c r="K7">
        <f t="shared" si="1"/>
        <v>11.236056564993786</v>
      </c>
      <c r="L7">
        <f t="shared" si="2"/>
        <v>17.600033048480842</v>
      </c>
      <c r="M7">
        <f t="shared" si="3"/>
        <v>24.606294876194092</v>
      </c>
    </row>
    <row r="8" spans="1:13" x14ac:dyDescent="0.35">
      <c r="I8">
        <v>0.6</v>
      </c>
      <c r="J8">
        <f t="shared" si="0"/>
        <v>8.0167379455699859</v>
      </c>
      <c r="K8">
        <f t="shared" si="1"/>
        <v>13.240200776031703</v>
      </c>
      <c r="L8">
        <f t="shared" si="2"/>
        <v>20.679091959656244</v>
      </c>
      <c r="M8">
        <f t="shared" si="3"/>
        <v>28.736845426142583</v>
      </c>
    </row>
    <row r="9" spans="1:13" x14ac:dyDescent="0.35">
      <c r="I9">
        <v>0.7</v>
      </c>
      <c r="J9">
        <f t="shared" si="0"/>
        <v>9.0563130515244818</v>
      </c>
      <c r="K9">
        <f t="shared" si="1"/>
        <v>15.170225355820779</v>
      </c>
      <c r="L9">
        <f t="shared" si="2"/>
        <v>23.625701484481187</v>
      </c>
      <c r="M9">
        <f t="shared" si="3"/>
        <v>32.63740280391994</v>
      </c>
    </row>
    <row r="10" spans="1:13" x14ac:dyDescent="0.35">
      <c r="I10">
        <v>0.8</v>
      </c>
      <c r="J10">
        <f t="shared" si="0"/>
        <v>10.025914067375476</v>
      </c>
      <c r="K10">
        <f t="shared" si="1"/>
        <v>17.028871484215362</v>
      </c>
      <c r="L10">
        <f t="shared" si="2"/>
        <v>26.445559091062215</v>
      </c>
      <c r="M10">
        <f t="shared" si="3"/>
        <v>36.320773258621955</v>
      </c>
    </row>
    <row r="11" spans="1:13" x14ac:dyDescent="0.35">
      <c r="I11">
        <v>0.9</v>
      </c>
      <c r="J11">
        <f t="shared" si="0"/>
        <v>10.93025096862908</v>
      </c>
      <c r="K11">
        <f t="shared" si="1"/>
        <v>18.818778963514756</v>
      </c>
      <c r="L11">
        <f t="shared" si="2"/>
        <v>29.144117164129359</v>
      </c>
      <c r="M11">
        <f t="shared" si="3"/>
        <v>39.799049974628801</v>
      </c>
    </row>
    <row r="12" spans="1:13" x14ac:dyDescent="0.35">
      <c r="I12">
        <v>1</v>
      </c>
      <c r="J12">
        <f t="shared" si="0"/>
        <v>11.773716701027457</v>
      </c>
      <c r="K12">
        <f t="shared" si="1"/>
        <v>20.542489967727917</v>
      </c>
      <c r="L12">
        <f t="shared" si="2"/>
        <v>31.72659354758947</v>
      </c>
      <c r="M12">
        <f t="shared" si="3"/>
        <v>43.083652775759241</v>
      </c>
    </row>
    <row r="13" spans="1:13" x14ac:dyDescent="0.35">
      <c r="I13">
        <v>1.1000000000000001</v>
      </c>
      <c r="J13">
        <f t="shared" si="0"/>
        <v>12.56040851991059</v>
      </c>
      <c r="K13">
        <f t="shared" si="1"/>
        <v>22.202452653178302</v>
      </c>
      <c r="L13">
        <f t="shared" si="2"/>
        <v>34.197981633579076</v>
      </c>
      <c r="M13">
        <f t="shared" si="3"/>
        <v>46.185365618657961</v>
      </c>
    </row>
    <row r="14" spans="1:13" x14ac:dyDescent="0.35">
      <c r="I14">
        <v>1.2</v>
      </c>
      <c r="J14">
        <f t="shared" si="0"/>
        <v>13.294147893219643</v>
      </c>
      <c r="K14">
        <f t="shared" si="1"/>
        <v>23.801024635577082</v>
      </c>
      <c r="L14">
        <f t="shared" si="2"/>
        <v>36.56306001752462</v>
      </c>
      <c r="M14">
        <f t="shared" si="3"/>
        <v>49.114371998513597</v>
      </c>
    </row>
    <row r="15" spans="1:13" x14ac:dyDescent="0.35">
      <c r="I15">
        <v>1.3</v>
      </c>
      <c r="J15">
        <f t="shared" si="0"/>
        <v>13.978499064823662</v>
      </c>
      <c r="K15">
        <f t="shared" si="1"/>
        <v>25.340476338503187</v>
      </c>
      <c r="L15">
        <f t="shared" si="2"/>
        <v>38.826401737878768</v>
      </c>
      <c r="M15">
        <f t="shared" si="3"/>
        <v>51.880288383351299</v>
      </c>
    </row>
    <row r="16" spans="1:13" x14ac:dyDescent="0.35">
      <c r="I16">
        <v>1.4</v>
      </c>
      <c r="J16">
        <f t="shared" si="0"/>
        <v>14.616786368343526</v>
      </c>
      <c r="K16">
        <f t="shared" si="1"/>
        <v>26.822994218045821</v>
      </c>
      <c r="L16">
        <f t="shared" si="2"/>
        <v>40.992383118398472</v>
      </c>
      <c r="M16">
        <f t="shared" si="3"/>
        <v>54.492195786670337</v>
      </c>
    </row>
    <row r="17" spans="9:13" x14ac:dyDescent="0.35">
      <c r="I17">
        <v>1.5</v>
      </c>
      <c r="J17">
        <f t="shared" si="0"/>
        <v>15.212110375577629</v>
      </c>
      <c r="K17">
        <f t="shared" si="1"/>
        <v>28.250683868189423</v>
      </c>
      <c r="L17">
        <f t="shared" si="2"/>
        <v>43.065192230061896</v>
      </c>
      <c r="M17">
        <f t="shared" si="3"/>
        <v>56.958669582085932</v>
      </c>
    </row>
    <row r="18" spans="9:13" x14ac:dyDescent="0.35">
      <c r="I18">
        <v>1.6</v>
      </c>
      <c r="J18">
        <f t="shared" si="0"/>
        <v>15.767362957972514</v>
      </c>
      <c r="K18">
        <f t="shared" si="1"/>
        <v>29.625573011351747</v>
      </c>
      <c r="L18">
        <f t="shared" si="2"/>
        <v>45.048836988985911</v>
      </c>
      <c r="M18">
        <f t="shared" si="3"/>
        <v>59.28780765786199</v>
      </c>
    </row>
    <row r="19" spans="9:13" x14ac:dyDescent="0.35">
      <c r="I19">
        <v>1.7</v>
      </c>
      <c r="J19">
        <f t="shared" si="0"/>
        <v>16.285241334301709</v>
      </c>
      <c r="K19">
        <f t="shared" si="1"/>
        <v>30.949614378322131</v>
      </c>
      <c r="L19">
        <f t="shared" si="2"/>
        <v>46.947152906002025</v>
      </c>
      <c r="M19">
        <f t="shared" si="3"/>
        <v>61.487257003771532</v>
      </c>
    </row>
    <row r="20" spans="9:13" x14ac:dyDescent="0.35">
      <c r="I20">
        <v>1.8</v>
      </c>
      <c r="J20">
        <f t="shared" si="0"/>
        <v>16.768261172791409</v>
      </c>
      <c r="K20">
        <f t="shared" si="1"/>
        <v>32.224688481690649</v>
      </c>
      <c r="L20">
        <f t="shared" si="2"/>
        <v>48.763810502875074</v>
      </c>
      <c r="M20">
        <f t="shared" si="3"/>
        <v>63.564238817574072</v>
      </c>
    </row>
    <row r="21" spans="9:13" x14ac:dyDescent="0.35">
      <c r="I21">
        <v>1.9</v>
      </c>
      <c r="J21">
        <f t="shared" si="0"/>
        <v>17.218768811338389</v>
      </c>
      <c r="K21">
        <f t="shared" si="1"/>
        <v>33.452606286706946</v>
      </c>
      <c r="L21">
        <f t="shared" si="2"/>
        <v>50.502322409504451</v>
      </c>
      <c r="M21">
        <f t="shared" si="3"/>
        <v>65.525572213539377</v>
      </c>
    </row>
    <row r="22" spans="9:13" x14ac:dyDescent="0.35">
      <c r="I22">
        <v>2</v>
      </c>
      <c r="J22">
        <f t="shared" si="0"/>
        <v>17.638952655181715</v>
      </c>
      <c r="K22">
        <f t="shared" si="1"/>
        <v>34.635111783362177</v>
      </c>
      <c r="L22">
        <f t="shared" si="2"/>
        <v>52.166050155830725</v>
      </c>
      <c r="M22">
        <f t="shared" si="3"/>
        <v>67.377696610857086</v>
      </c>
    </row>
    <row r="23" spans="9:13" x14ac:dyDescent="0.35">
      <c r="I23">
        <v>2.1</v>
      </c>
      <c r="J23">
        <f t="shared" si="0"/>
        <v>18.030853807393886</v>
      </c>
      <c r="K23">
        <f t="shared" si="1"/>
        <v>35.773884463347294</v>
      </c>
      <c r="L23">
        <f t="shared" si="2"/>
        <v>53.75821067158035</v>
      </c>
      <c r="M23">
        <f t="shared" si="3"/>
        <v>69.126692875437143</v>
      </c>
    </row>
    <row r="24" spans="9:13" x14ac:dyDescent="0.35">
      <c r="I24">
        <v>2.2000000000000002</v>
      </c>
      <c r="J24">
        <f t="shared" si="0"/>
        <v>18.396375983830772</v>
      </c>
      <c r="K24">
        <f t="shared" si="1"/>
        <v>36.870541705405401</v>
      </c>
      <c r="L24">
        <f t="shared" si="2"/>
        <v>55.281882506416125</v>
      </c>
      <c r="M24">
        <f t="shared" si="3"/>
        <v>70.778303284513939</v>
      </c>
    </row>
    <row r="25" spans="9:13" x14ac:dyDescent="0.35">
      <c r="I25">
        <v>2.2999999999999998</v>
      </c>
      <c r="J25">
        <f t="shared" si="0"/>
        <v>18.737294760703431</v>
      </c>
      <c r="K25">
        <f t="shared" si="1"/>
        <v>37.926641072466268</v>
      </c>
      <c r="L25">
        <f t="shared" si="2"/>
        <v>56.740011782520384</v>
      </c>
      <c r="M25">
        <f t="shared" si="3"/>
        <v>72.337950379601224</v>
      </c>
    </row>
    <row r="26" spans="9:13" x14ac:dyDescent="0.35">
      <c r="I26">
        <v>2.4</v>
      </c>
      <c r="J26">
        <f t="shared" si="0"/>
        <v>19.05526619969331</v>
      </c>
      <c r="K26">
        <f t="shared" si="1"/>
        <v>38.943682523825494</v>
      </c>
      <c r="L26">
        <f t="shared" si="2"/>
        <v>58.135417891120866</v>
      </c>
      <c r="M26">
        <f t="shared" si="3"/>
        <v>73.810754769695819</v>
      </c>
    </row>
    <row r="27" spans="9:13" x14ac:dyDescent="0.35">
      <c r="I27">
        <v>2.5</v>
      </c>
      <c r="J27">
        <f t="shared" si="0"/>
        <v>19.351834892508549</v>
      </c>
      <c r="K27">
        <f t="shared" si="1"/>
        <v>39.923110545510163</v>
      </c>
      <c r="L27">
        <f t="shared" si="2"/>
        <v>59.470798943973634</v>
      </c>
      <c r="M27">
        <f t="shared" si="3"/>
        <v>75.201551943181087</v>
      </c>
    </row>
    <row r="28" spans="9:13" x14ac:dyDescent="0.35">
      <c r="I28">
        <v>2.6</v>
      </c>
      <c r="J28">
        <f t="shared" si="0"/>
        <v>19.628441463958946</v>
      </c>
      <c r="K28">
        <f t="shared" si="1"/>
        <v>40.866316201856954</v>
      </c>
      <c r="L28">
        <f t="shared" si="2"/>
        <v>60.748736990343986</v>
      </c>
      <c r="M28">
        <f t="shared" si="3"/>
        <v>76.514908143626926</v>
      </c>
    </row>
    <row r="29" spans="9:13" x14ac:dyDescent="0.35">
      <c r="I29">
        <v>2.7</v>
      </c>
      <c r="J29">
        <f t="shared" si="0"/>
        <v>19.886429569996857</v>
      </c>
      <c r="K29">
        <f t="shared" si="1"/>
        <v>41.774639111216167</v>
      </c>
      <c r="L29">
        <f t="shared" si="2"/>
        <v>61.971703009572757</v>
      </c>
      <c r="M29">
        <f t="shared" si="3"/>
        <v>77.755135361609419</v>
      </c>
    </row>
    <row r="30" spans="9:13" x14ac:dyDescent="0.35">
      <c r="I30">
        <v>2.8</v>
      </c>
      <c r="J30">
        <f t="shared" si="0"/>
        <v>20.127052424718027</v>
      </c>
      <c r="K30">
        <f t="shared" si="1"/>
        <v>42.649369348588117</v>
      </c>
      <c r="L30">
        <f t="shared" si="2"/>
        <v>63.142061688881377</v>
      </c>
      <c r="M30">
        <f t="shared" si="3"/>
        <v>78.926305491770947</v>
      </c>
    </row>
    <row r="31" spans="9:13" x14ac:dyDescent="0.35">
      <c r="I31">
        <v>2.9</v>
      </c>
      <c r="J31">
        <f t="shared" si="0"/>
        <v>20.351478888028151</v>
      </c>
      <c r="K31">
        <f t="shared" si="1"/>
        <v>43.491749277893845</v>
      </c>
      <c r="L31">
        <f t="shared" si="2"/>
        <v>64.262075995654058</v>
      </c>
      <c r="M31">
        <f t="shared" si="3"/>
        <v>80.032263701601096</v>
      </c>
    </row>
    <row r="32" spans="9:13" x14ac:dyDescent="0.35">
      <c r="I32">
        <v>3</v>
      </c>
      <c r="J32">
        <f t="shared" si="0"/>
        <v>20.560799143546912</v>
      </c>
      <c r="K32">
        <f t="shared" si="1"/>
        <v>44.302975316482687</v>
      </c>
      <c r="L32">
        <f t="shared" si="2"/>
        <v>65.333911553037652</v>
      </c>
      <c r="M32">
        <f t="shared" si="3"/>
        <v>81.076641055830621</v>
      </c>
    </row>
    <row r="33" spans="9:13" x14ac:dyDescent="0.35">
      <c r="I33">
        <v>3.1</v>
      </c>
      <c r="J33">
        <f t="shared" si="0"/>
        <v>20.756029994330738</v>
      </c>
      <c r="K33">
        <f t="shared" si="1"/>
        <v>45.08419963438272</v>
      </c>
      <c r="L33">
        <f t="shared" si="2"/>
        <v>66.359640827319978</v>
      </c>
      <c r="M33">
        <f t="shared" si="3"/>
        <v>82.062866437886356</v>
      </c>
    </row>
    <row r="34" spans="9:13" x14ac:dyDescent="0.35">
      <c r="I34">
        <v>3.2</v>
      </c>
      <c r="J34">
        <f t="shared" ref="J34:J65" si="5">(1-EXP(-$E$3*$I34))*$F$3*100</f>
        <v>20.938119802138942</v>
      </c>
      <c r="K34">
        <f t="shared" ref="K34:K65" si="6">(1-EXP(-$E$4*$I34))*$F$4*100</f>
        <v>45.836531790707532</v>
      </c>
      <c r="L34">
        <f t="shared" ref="L34:L65" si="7">(1-EXP(-$E$5*$I34))*$F$5*100</f>
        <v>67.341247135183153</v>
      </c>
      <c r="M34">
        <f t="shared" ref="M34:M65" si="8">(1-EXP(-$E$6*$I34))*$F$6*100</f>
        <v>82.994177807547914</v>
      </c>
    </row>
    <row r="35" spans="9:13" x14ac:dyDescent="0.35">
      <c r="I35">
        <v>3.3</v>
      </c>
      <c r="J35">
        <f t="shared" si="5"/>
        <v>21.107953094236528</v>
      </c>
      <c r="K35">
        <f t="shared" si="6"/>
        <v>46.561040309543408</v>
      </c>
      <c r="L35">
        <f t="shared" si="7"/>
        <v>68.280628478579956</v>
      </c>
      <c r="M35">
        <f t="shared" si="8"/>
        <v>83.873632831766585</v>
      </c>
    </row>
    <row r="36" spans="9:13" x14ac:dyDescent="0.35">
      <c r="I36">
        <v>3.4</v>
      </c>
      <c r="J36">
        <f t="shared" si="5"/>
        <v>21.266354860111772</v>
      </c>
      <c r="K36">
        <f t="shared" si="6"/>
        <v>47.258754197555326</v>
      </c>
      <c r="L36">
        <f t="shared" si="7"/>
        <v>69.179601214648613</v>
      </c>
      <c r="M36">
        <f t="shared" si="8"/>
        <v>84.704118923549743</v>
      </c>
    </row>
    <row r="37" spans="9:13" x14ac:dyDescent="0.35">
      <c r="I37">
        <v>3.5</v>
      </c>
      <c r="J37">
        <f t="shared" si="5"/>
        <v>21.414094558980583</v>
      </c>
      <c r="K37">
        <f t="shared" si="6"/>
        <v>47.930664405466885</v>
      </c>
      <c r="L37">
        <f t="shared" si="7"/>
        <v>70.039903567761641</v>
      </c>
      <c r="M37">
        <f t="shared" si="8"/>
        <v>85.488362721870175</v>
      </c>
    </row>
    <row r="38" spans="9:13" x14ac:dyDescent="0.35">
      <c r="I38">
        <v>3.6</v>
      </c>
      <c r="J38">
        <f t="shared" si="5"/>
        <v>21.551889857544598</v>
      </c>
      <c r="K38">
        <f t="shared" si="6"/>
        <v>48.577725235490128</v>
      </c>
      <c r="L38">
        <f t="shared" si="7"/>
        <v>70.863198990499882</v>
      </c>
      <c r="M38">
        <f t="shared" si="8"/>
        <v>86.228939043724708</v>
      </c>
    </row>
    <row r="39" spans="9:13" x14ac:dyDescent="0.35">
      <c r="I39">
        <v>3.7</v>
      </c>
      <c r="J39">
        <f t="shared" si="5"/>
        <v>21.680410116159763</v>
      </c>
      <c r="K39">
        <f t="shared" si="6"/>
        <v>49.200855696704217</v>
      </c>
      <c r="L39">
        <f t="shared" si="7"/>
        <v>71.65107938005022</v>
      </c>
      <c r="M39">
        <f t="shared" si="8"/>
        <v>86.928279337732945</v>
      </c>
    </row>
    <row r="40" spans="9:13" x14ac:dyDescent="0.35">
      <c r="I40">
        <v>3.8</v>
      </c>
      <c r="J40">
        <f t="shared" si="5"/>
        <v>21.800279640349917</v>
      </c>
      <c r="K40">
        <f t="shared" si="6"/>
        <v>49.800940810307722</v>
      </c>
      <c r="L40">
        <f t="shared" si="7"/>
        <v>72.405068156245974</v>
      </c>
      <c r="M40">
        <f t="shared" si="8"/>
        <v>87.588679667031613</v>
      </c>
    </row>
    <row r="41" spans="9:13" x14ac:dyDescent="0.35">
      <c r="I41">
        <v>3.9</v>
      </c>
      <c r="J41">
        <f t="shared" si="5"/>
        <v>21.912080713460107</v>
      </c>
      <c r="K41">
        <f t="shared" si="6"/>
        <v>50.378832866598664</v>
      </c>
      <c r="L41">
        <f t="shared" si="7"/>
        <v>73.126623207201931</v>
      </c>
      <c r="M41">
        <f t="shared" si="8"/>
        <v>88.212308247673164</v>
      </c>
    </row>
    <row r="42" spans="9:13" x14ac:dyDescent="0.35">
      <c r="I42">
        <v>4</v>
      </c>
      <c r="J42">
        <f t="shared" si="5"/>
        <v>22.016356425181133</v>
      </c>
      <c r="K42">
        <f t="shared" si="6"/>
        <v>50.935352635467368</v>
      </c>
      <c r="L42">
        <f t="shared" si="7"/>
        <v>73.817139708239154</v>
      </c>
      <c r="M42">
        <f t="shared" si="8"/>
        <v>88.801212567278839</v>
      </c>
    </row>
    <row r="43" spans="9:13" x14ac:dyDescent="0.35">
      <c r="I43">
        <v>4.0999999999999996</v>
      </c>
      <c r="J43">
        <f t="shared" si="5"/>
        <v>22.113613309685366</v>
      </c>
      <c r="K43">
        <f t="shared" si="6"/>
        <v>51.471290532121472</v>
      </c>
      <c r="L43">
        <f t="shared" si="7"/>
        <v>74.477952819550623</v>
      </c>
      <c r="M43">
        <f t="shared" si="8"/>
        <v>89.357326107318059</v>
      </c>
    </row>
    <row r="44" spans="9:13" x14ac:dyDescent="0.35">
      <c r="I44">
        <v>4.2</v>
      </c>
      <c r="J44">
        <f t="shared" si="5"/>
        <v>22.204323806188864</v>
      </c>
      <c r="K44">
        <f t="shared" si="6"/>
        <v>51.987407739698654</v>
      </c>
      <c r="L44">
        <f t="shared" si="7"/>
        <v>75.110340267823332</v>
      </c>
      <c r="M44">
        <f t="shared" si="8"/>
        <v>89.882474691084695</v>
      </c>
    </row>
    <row r="45" spans="9:13" x14ac:dyDescent="0.35">
      <c r="I45">
        <v>4.3</v>
      </c>
      <c r="J45">
        <f t="shared" si="5"/>
        <v>22.288928553892383</v>
      </c>
      <c r="K45">
        <f t="shared" si="6"/>
        <v>52.484437290361676</v>
      </c>
      <c r="L45">
        <f t="shared" si="7"/>
        <v>75.715524816809022</v>
      </c>
      <c r="M45">
        <f t="shared" si="8"/>
        <v>90.378382478211464</v>
      </c>
    </row>
    <row r="46" spans="9:13" x14ac:dyDescent="0.35">
      <c r="I46">
        <v>4.4000000000000004</v>
      </c>
      <c r="J46">
        <f t="shared" si="5"/>
        <v>22.367838532449277</v>
      </c>
      <c r="K46">
        <f t="shared" si="6"/>
        <v>52.963085106410979</v>
      </c>
      <c r="L46">
        <f t="shared" si="7"/>
        <v>76.294676631620334</v>
      </c>
      <c r="M46">
        <f t="shared" si="8"/>
        <v>90.846677625404055</v>
      </c>
    </row>
    <row r="47" spans="9:13" x14ac:dyDescent="0.35">
      <c r="I47">
        <v>4.5</v>
      </c>
      <c r="J47">
        <f t="shared" si="5"/>
        <v>22.441437058357895</v>
      </c>
      <c r="K47">
        <f t="shared" si="6"/>
        <v>53.424031002893713</v>
      </c>
      <c r="L47">
        <f t="shared" si="7"/>
        <v>76.848915541323805</v>
      </c>
      <c r="M47">
        <f t="shared" si="8"/>
        <v>91.288897631979751</v>
      </c>
    </row>
    <row r="48" spans="9:13" x14ac:dyDescent="0.35">
      <c r="I48">
        <v>4.5999999999999996</v>
      </c>
      <c r="J48">
        <f t="shared" si="5"/>
        <v>22.510081646976246</v>
      </c>
      <c r="K48">
        <f t="shared" si="6"/>
        <v>53.867929653132961</v>
      </c>
      <c r="L48">
        <f t="shared" si="7"/>
        <v>77.379313204204976</v>
      </c>
      <c r="M48">
        <f t="shared" si="8"/>
        <v>91.706494387761154</v>
      </c>
    </row>
    <row r="49" spans="9:13" x14ac:dyDescent="0.35">
      <c r="I49">
        <v>4.7</v>
      </c>
      <c r="J49">
        <f t="shared" si="5"/>
        <v>22.574105749203973</v>
      </c>
      <c r="K49">
        <f t="shared" si="6"/>
        <v>54.295411518548875</v>
      </c>
      <c r="L49">
        <f t="shared" si="7"/>
        <v>77.886895179891795</v>
      </c>
      <c r="M49">
        <f t="shared" si="8"/>
        <v>92.100838939898239</v>
      </c>
    </row>
    <row r="50" spans="9:13" x14ac:dyDescent="0.35">
      <c r="I50">
        <v>4.8</v>
      </c>
      <c r="J50">
        <f t="shared" si="5"/>
        <v>22.633820371267721</v>
      </c>
      <c r="K50">
        <f t="shared" si="6"/>
        <v>54.707083744091719</v>
      </c>
      <c r="L50">
        <f t="shared" si="7"/>
        <v>78.372642912343366</v>
      </c>
      <c r="M50">
        <f t="shared" si="8"/>
        <v>92.47322599426893</v>
      </c>
    </row>
    <row r="51" spans="9:13" x14ac:dyDescent="0.35">
      <c r="I51">
        <v>4.9000000000000004</v>
      </c>
      <c r="J51">
        <f t="shared" si="5"/>
        <v>22.68951558547834</v>
      </c>
      <c r="K51">
        <f t="shared" si="6"/>
        <v>55.103531020559274</v>
      </c>
      <c r="L51">
        <f t="shared" si="7"/>
        <v>78.837495627537933</v>
      </c>
      <c r="M51">
        <f t="shared" si="8"/>
        <v>92.824878166237269</v>
      </c>
    </row>
    <row r="52" spans="9:13" x14ac:dyDescent="0.35">
      <c r="I52">
        <v>5</v>
      </c>
      <c r="J52">
        <f t="shared" si="5"/>
        <v>22.74146193929861</v>
      </c>
      <c r="K52">
        <f t="shared" si="6"/>
        <v>55.485316415022737</v>
      </c>
      <c r="L52">
        <f t="shared" si="7"/>
        <v>79.282352149529629</v>
      </c>
      <c r="M52">
        <f t="shared" si="8"/>
        <v>93.156949994725053</v>
      </c>
    </row>
    <row r="53" spans="9:13" x14ac:dyDescent="0.35">
      <c r="I53">
        <v>5.0999999999999996</v>
      </c>
      <c r="J53">
        <f t="shared" si="5"/>
        <v>22.789911769566185</v>
      </c>
      <c r="K53">
        <f t="shared" si="6"/>
        <v>55.852982170541075</v>
      </c>
      <c r="L53">
        <f t="shared" si="7"/>
        <v>79.708072638385389</v>
      </c>
      <c r="M53">
        <f t="shared" si="8"/>
        <v>93.470531732775953</v>
      </c>
    </row>
    <row r="54" spans="9:13" x14ac:dyDescent="0.35">
      <c r="I54">
        <v>5.2</v>
      </c>
      <c r="J54">
        <f t="shared" si="5"/>
        <v>22.835100428255846</v>
      </c>
      <c r="K54">
        <f t="shared" si="6"/>
        <v>56.207050476299194</v>
      </c>
      <c r="L54">
        <f t="shared" si="7"/>
        <v>80.115480253362321</v>
      </c>
      <c r="M54">
        <f t="shared" si="8"/>
        <v>93.766652927057407</v>
      </c>
    </row>
    <row r="55" spans="9:13" x14ac:dyDescent="0.35">
      <c r="I55">
        <v>5.3</v>
      </c>
      <c r="J55">
        <f t="shared" si="5"/>
        <v>22.877247425735369</v>
      </c>
      <c r="K55">
        <f t="shared" si="6"/>
        <v>56.548024209264014</v>
      </c>
      <c r="L55">
        <f t="shared" si="7"/>
        <v>80.505362744541742</v>
      </c>
      <c r="M55">
        <f t="shared" si="8"/>
        <v>94.046285798052111</v>
      </c>
    </row>
    <row r="56" spans="9:13" x14ac:dyDescent="0.35">
      <c r="I56">
        <v>5.4</v>
      </c>
      <c r="J56">
        <f t="shared" si="5"/>
        <v>22.916557497068496</v>
      </c>
      <c r="K56">
        <f t="shared" si="6"/>
        <v>56.876387648411807</v>
      </c>
      <c r="L56">
        <f t="shared" si="7"/>
        <v>80.878473975996954</v>
      </c>
      <c r="M56">
        <f t="shared" si="8"/>
        <v>94.310348432037088</v>
      </c>
    </row>
    <row r="57" spans="9:13" x14ac:dyDescent="0.35">
      <c r="I57">
        <v>5.5</v>
      </c>
      <c r="J57">
        <f t="shared" si="5"/>
        <v>22.953221596544772</v>
      </c>
      <c r="K57">
        <f t="shared" si="6"/>
        <v>57.19260716254103</v>
      </c>
      <c r="L57">
        <f t="shared" si="7"/>
        <v>81.235535383440237</v>
      </c>
      <c r="M57">
        <f t="shared" si="8"/>
        <v>94.559707795330254</v>
      </c>
    </row>
    <row r="58" spans="9:13" x14ac:dyDescent="0.35">
      <c r="I58">
        <v>5.6</v>
      </c>
      <c r="J58">
        <f t="shared" si="5"/>
        <v>22.987417825267293</v>
      </c>
      <c r="K58">
        <f t="shared" si="6"/>
        <v>57.497131872647742</v>
      </c>
      <c r="L58">
        <f t="shared" si="7"/>
        <v>81.577237369167463</v>
      </c>
      <c r="M58">
        <f t="shared" si="8"/>
        <v>94.795182580700711</v>
      </c>
    </row>
    <row r="59" spans="9:13" x14ac:dyDescent="0.35">
      <c r="I59">
        <v>5.7</v>
      </c>
      <c r="J59">
        <f t="shared" si="5"/>
        <v>23.019312296304271</v>
      </c>
      <c r="K59">
        <f t="shared" si="6"/>
        <v>57.790394289804212</v>
      </c>
      <c r="L59">
        <f t="shared" si="7"/>
        <v>81.904240636997471</v>
      </c>
      <c r="M59">
        <f t="shared" si="8"/>
        <v>95.017545895288109</v>
      </c>
    </row>
    <row r="60" spans="9:13" x14ac:dyDescent="0.35">
      <c r="I60">
        <v>5.8</v>
      </c>
      <c r="J60">
        <f t="shared" si="5"/>
        <v>23.049059941607005</v>
      </c>
      <c r="K60">
        <f t="shared" si="6"/>
        <v>58.072810929446725</v>
      </c>
      <c r="L60">
        <f t="shared" si="7"/>
        <v>82.217177469787401</v>
      </c>
      <c r="M60">
        <f t="shared" si="8"/>
        <v>95.227527798855832</v>
      </c>
    </row>
    <row r="61" spans="9:13" x14ac:dyDescent="0.35">
      <c r="I61">
        <v>5.9</v>
      </c>
      <c r="J61">
        <f t="shared" si="5"/>
        <v>23.076805264613967</v>
      </c>
      <c r="K61">
        <f t="shared" si="6"/>
        <v>58.344782902945191</v>
      </c>
      <c r="L61">
        <f t="shared" si="7"/>
        <v>82.516652951994146</v>
      </c>
      <c r="M61">
        <f t="shared" si="8"/>
        <v>95.425817700711917</v>
      </c>
    </row>
    <row r="62" spans="9:13" x14ac:dyDescent="0.35">
      <c r="I62">
        <v>6</v>
      </c>
      <c r="J62">
        <f t="shared" si="5"/>
        <v>23.102683042196919</v>
      </c>
      <c r="K62">
        <f t="shared" si="6"/>
        <v>58.60669648729445</v>
      </c>
      <c r="L62">
        <f t="shared" si="7"/>
        <v>82.803246139646134</v>
      </c>
      <c r="M62">
        <f t="shared" si="8"/>
        <v>95.613066623166816</v>
      </c>
    </row>
    <row r="63" spans="9:13" x14ac:dyDescent="0.35">
      <c r="I63">
        <v>6.1</v>
      </c>
      <c r="J63">
        <f t="shared" si="5"/>
        <v>23.12681897935882</v>
      </c>
      <c r="K63">
        <f t="shared" si="6"/>
        <v>58.858923673736761</v>
      </c>
      <c r="L63">
        <f t="shared" si="7"/>
        <v>83.077511179986956</v>
      </c>
      <c r="M63">
        <f t="shared" si="8"/>
        <v>95.789889338959881</v>
      </c>
    </row>
    <row r="64" spans="9:13" x14ac:dyDescent="0.35">
      <c r="I64">
        <v>6.2</v>
      </c>
      <c r="J64">
        <f t="shared" si="5"/>
        <v>23.14933031986385</v>
      </c>
      <c r="K64">
        <f t="shared" si="6"/>
        <v>59.101822696094345</v>
      </c>
      <c r="L64">
        <f t="shared" si="7"/>
        <v>83.339978382956531</v>
      </c>
      <c r="M64">
        <f t="shared" si="8"/>
        <v>95.956866389671418</v>
      </c>
    </row>
    <row r="65" spans="9:13" x14ac:dyDescent="0.35">
      <c r="I65">
        <v>6.3</v>
      </c>
      <c r="J65">
        <f t="shared" si="5"/>
        <v>23.17032641576575</v>
      </c>
      <c r="K65">
        <f t="shared" si="6"/>
        <v>59.335738539562556</v>
      </c>
      <c r="L65">
        <f t="shared" si="7"/>
        <v>83.591155246581081</v>
      </c>
      <c r="M65">
        <f t="shared" si="8"/>
        <v>96.114545991747818</v>
      </c>
    </row>
    <row r="66" spans="9:13" x14ac:dyDescent="0.35">
      <c r="I66">
        <v>6.4</v>
      </c>
      <c r="J66">
        <f t="shared" ref="J66:J102" si="9">(1-EXP(-$E$3*$I66))*$F$3*100</f>
        <v>23.189909258601038</v>
      </c>
      <c r="K66">
        <f t="shared" ref="K66:K102" si="10">(1-EXP(-$E$4*$I66))*$F$4*100</f>
        <v>59.561003430686299</v>
      </c>
      <c r="L66">
        <f t="shared" ref="L66:L102" si="11">(1-EXP(-$E$5*$I66))*$F$5*100</f>
        <v>83.831527438254838</v>
      </c>
      <c r="M66">
        <f t="shared" ref="M66:M102" si="12">(1-EXP(-$E$6*$I66))*$F$6*100</f>
        <v>96.263445836397267</v>
      </c>
    </row>
    <row r="67" spans="9:13" x14ac:dyDescent="0.35">
      <c r="I67">
        <v>6.5</v>
      </c>
      <c r="J67">
        <f t="shared" si="9"/>
        <v>23.208173974827492</v>
      </c>
      <c r="K67">
        <f t="shared" si="10"/>
        <v>59.777937309215524</v>
      </c>
      <c r="L67">
        <f t="shared" si="11"/>
        <v>84.061559733810526</v>
      </c>
      <c r="M67">
        <f t="shared" si="12"/>
        <v>96.404054789265459</v>
      </c>
    </row>
    <row r="68" spans="9:13" x14ac:dyDescent="0.35">
      <c r="I68">
        <v>6.6</v>
      </c>
      <c r="J68">
        <f t="shared" si="9"/>
        <v>23.22520928791451</v>
      </c>
      <c r="K68">
        <f t="shared" si="10"/>
        <v>59.986848282509975</v>
      </c>
      <c r="L68">
        <f t="shared" si="11"/>
        <v>84.281696916194932</v>
      </c>
      <c r="M68">
        <f t="shared" si="12"/>
        <v>96.536834495471552</v>
      </c>
    </row>
    <row r="69" spans="9:13" x14ac:dyDescent="0.35">
      <c r="I69">
        <v>6.7</v>
      </c>
      <c r="J69">
        <f t="shared" si="9"/>
        <v>23.241097949330019</v>
      </c>
      <c r="K69">
        <f t="shared" si="10"/>
        <v>60.188033063138683</v>
      </c>
      <c r="L69">
        <f t="shared" si="11"/>
        <v>84.492364635486609</v>
      </c>
      <c r="M69">
        <f t="shared" si="12"/>
        <v>96.662220895274288</v>
      </c>
    </row>
    <row r="70" spans="9:13" x14ac:dyDescent="0.35">
      <c r="I70">
        <v>6.8</v>
      </c>
      <c r="J70">
        <f t="shared" si="9"/>
        <v>23.25591714051761</v>
      </c>
      <c r="K70">
        <f t="shared" si="10"/>
        <v>60.381777390295554</v>
      </c>
      <c r="L70">
        <f t="shared" si="11"/>
        <v>84.693970231918996</v>
      </c>
      <c r="M70">
        <f t="shared" si="12"/>
        <v>96.780625655344267</v>
      </c>
    </row>
    <row r="71" spans="9:13" x14ac:dyDescent="0.35">
      <c r="I71">
        <v>6.9</v>
      </c>
      <c r="J71">
        <f t="shared" si="9"/>
        <v>23.269738847816363</v>
      </c>
      <c r="K71">
        <f t="shared" si="10"/>
        <v>60.568356435629724</v>
      </c>
      <c r="L71">
        <f t="shared" si="11"/>
        <v>84.886903523500266</v>
      </c>
      <c r="M71">
        <f t="shared" si="12"/>
        <v>96.892437520341446</v>
      </c>
    </row>
    <row r="72" spans="9:13" x14ac:dyDescent="0.35">
      <c r="I72">
        <v>7</v>
      </c>
      <c r="J72">
        <f t="shared" si="9"/>
        <v>23.282630212144834</v>
      </c>
      <c r="K72">
        <f t="shared" si="10"/>
        <v>60.748035194066993</v>
      </c>
      <c r="L72">
        <f t="shared" si="11"/>
        <v>85.071537559752656</v>
      </c>
      <c r="M72">
        <f t="shared" si="12"/>
        <v>96.998023589235629</v>
      </c>
    </row>
    <row r="73" spans="9:13" x14ac:dyDescent="0.35">
      <c r="I73">
        <v>7.1</v>
      </c>
      <c r="J73">
        <f t="shared" si="9"/>
        <v>23.294653855147626</v>
      </c>
      <c r="K73">
        <f t="shared" si="10"/>
        <v>60.921068860177442</v>
      </c>
      <c r="L73">
        <f t="shared" si="11"/>
        <v>85.248229343028868</v>
      </c>
      <c r="M73">
        <f t="shared" si="12"/>
        <v>97.097730520560049</v>
      </c>
    </row>
    <row r="74" spans="9:13" x14ac:dyDescent="0.35">
      <c r="I74">
        <v>7.2</v>
      </c>
      <c r="J74">
        <f t="shared" si="9"/>
        <v>23.305868183389006</v>
      </c>
      <c r="K74">
        <f t="shared" si="10"/>
        <v>61.087703190623763</v>
      </c>
      <c r="L74">
        <f t="shared" si="11"/>
        <v>85.417320518800281</v>
      </c>
      <c r="M74">
        <f t="shared" si="12"/>
        <v>97.191885670555209</v>
      </c>
    </row>
    <row r="75" spans="9:13" x14ac:dyDescent="0.35">
      <c r="I75">
        <v>7.3</v>
      </c>
      <c r="J75">
        <f t="shared" si="9"/>
        <v>23.316327672071107</v>
      </c>
      <c r="K75">
        <f t="shared" si="10"/>
        <v>61.248174853205143</v>
      </c>
      <c r="L75">
        <f t="shared" si="11"/>
        <v>85.579138036251294</v>
      </c>
      <c r="M75">
        <f t="shared" si="12"/>
        <v>97.280798167939835</v>
      </c>
    </row>
    <row r="76" spans="9:13" x14ac:dyDescent="0.35">
      <c r="I76">
        <v>7.4</v>
      </c>
      <c r="J76">
        <f t="shared" si="9"/>
        <v>23.326083129655039</v>
      </c>
      <c r="K76">
        <f t="shared" si="10"/>
        <v>61.402711762992325</v>
      </c>
      <c r="L76">
        <f t="shared" si="11"/>
        <v>85.733994780457806</v>
      </c>
      <c r="M76">
        <f t="shared" si="12"/>
        <v>97.364759928837444</v>
      </c>
    </row>
    <row r="77" spans="9:13" x14ac:dyDescent="0.35">
      <c r="I77">
        <v>7.5</v>
      </c>
      <c r="J77">
        <f t="shared" si="9"/>
        <v>23.335181944670222</v>
      </c>
      <c r="K77">
        <f t="shared" si="10"/>
        <v>61.55153340603141</v>
      </c>
      <c r="L77">
        <f t="shared" si="11"/>
        <v>85.882190177371527</v>
      </c>
      <c r="M77">
        <f t="shared" si="12"/>
        <v>97.444046615190757</v>
      </c>
    </row>
    <row r="78" spans="9:13" x14ac:dyDescent="0.35">
      <c r="I78">
        <v>7.6</v>
      </c>
      <c r="J78">
        <f t="shared" si="9"/>
        <v>23.343668315910964</v>
      </c>
      <c r="K78">
        <f t="shared" si="10"/>
        <v>61.694851151075945</v>
      </c>
      <c r="L78">
        <f t="shared" si="11"/>
        <v>86.024010772780144</v>
      </c>
      <c r="M78">
        <f t="shared" si="12"/>
        <v>97.518918539810784</v>
      </c>
    </row>
    <row r="79" spans="9:13" x14ac:dyDescent="0.35">
      <c r="I79">
        <v>7.7</v>
      </c>
      <c r="J79">
        <f t="shared" si="9"/>
        <v>23.351583467138404</v>
      </c>
      <c r="K79">
        <f t="shared" si="10"/>
        <v>61.832868549790312</v>
      </c>
      <c r="L79">
        <f t="shared" si="11"/>
        <v>86.159730786363085</v>
      </c>
      <c r="M79">
        <f t="shared" si="12"/>
        <v>97.589621521031688</v>
      </c>
    </row>
    <row r="80" spans="9:13" x14ac:dyDescent="0.35">
      <c r="I80">
        <v>7.8</v>
      </c>
      <c r="J80">
        <f t="shared" si="9"/>
        <v>23.358965847330833</v>
      </c>
      <c r="K80">
        <f t="shared" si="10"/>
        <v>61.965781625850489</v>
      </c>
      <c r="L80">
        <f t="shared" si="11"/>
        <v>86.289612641913607</v>
      </c>
      <c r="M80">
        <f t="shared" si="12"/>
        <v>97.656387689777787</v>
      </c>
    </row>
    <row r="81" spans="9:13" x14ac:dyDescent="0.35">
      <c r="I81">
        <v>7.9</v>
      </c>
      <c r="J81">
        <f t="shared" si="9"/>
        <v>23.365851317455093</v>
      </c>
      <c r="K81">
        <f t="shared" si="10"/>
        <v>62.093779153353111</v>
      </c>
      <c r="L81">
        <f t="shared" si="11"/>
        <v>86.413907474752989</v>
      </c>
      <c r="M81">
        <f t="shared" si="12"/>
        <v>97.719436251692059</v>
      </c>
    </row>
    <row r="82" spans="9:13" x14ac:dyDescent="0.35">
      <c r="I82">
        <v>8</v>
      </c>
      <c r="J82">
        <f t="shared" si="9"/>
        <v>23.372273324666363</v>
      </c>
      <c r="K82">
        <f t="shared" si="10"/>
        <v>62.217042924927888</v>
      </c>
      <c r="L82">
        <f t="shared" si="11"/>
        <v>86.532855617317509</v>
      </c>
      <c r="M82">
        <f t="shared" si="12"/>
        <v>97.778974206828821</v>
      </c>
    </row>
    <row r="83" spans="9:13" x14ac:dyDescent="0.35">
      <c r="I83">
        <v>8.1</v>
      </c>
      <c r="J83">
        <f t="shared" si="9"/>
        <v>23.37826306478248</v>
      </c>
      <c r="K83">
        <f t="shared" si="10"/>
        <v>62.335748009934541</v>
      </c>
      <c r="L83">
        <f t="shared" si="11"/>
        <v>86.646687063857456</v>
      </c>
      <c r="M83">
        <f t="shared" si="12"/>
        <v>97.835197029273019</v>
      </c>
    </row>
    <row r="84" spans="9:13" x14ac:dyDescent="0.35">
      <c r="I84">
        <v>8.1999999999999993</v>
      </c>
      <c r="J84">
        <f t="shared" si="9"/>
        <v>23.383849633822081</v>
      </c>
      <c r="K84">
        <f t="shared" si="10"/>
        <v>62.450063003110671</v>
      </c>
      <c r="L84">
        <f t="shared" si="11"/>
        <v>86.755621915146534</v>
      </c>
      <c r="M84">
        <f t="shared" si="12"/>
        <v>97.888289308917649</v>
      </c>
    </row>
    <row r="85" spans="9:13" x14ac:dyDescent="0.35">
      <c r="I85">
        <v>8.3000000000000007</v>
      </c>
      <c r="J85">
        <f t="shared" si="9"/>
        <v>23.389060169342692</v>
      </c>
      <c r="K85">
        <f t="shared" si="10"/>
        <v>62.560150264023932</v>
      </c>
      <c r="L85">
        <f t="shared" si="11"/>
        <v>86.859870804061515</v>
      </c>
      <c r="M85">
        <f t="shared" si="12"/>
        <v>97.938425357506475</v>
      </c>
    </row>
    <row r="86" spans="9:13" x14ac:dyDescent="0.35">
      <c r="I86">
        <v>8.4</v>
      </c>
      <c r="J86">
        <f t="shared" si="9"/>
        <v>23.393919982265277</v>
      </c>
      <c r="K86">
        <f t="shared" si="10"/>
        <v>62.66616614766847</v>
      </c>
      <c r="L86">
        <f t="shared" si="11"/>
        <v>86.959635302855105</v>
      </c>
      <c r="M86">
        <f t="shared" si="12"/>
        <v>97.985769780931648</v>
      </c>
    </row>
    <row r="87" spans="9:13" x14ac:dyDescent="0.35">
      <c r="I87">
        <v>8.5</v>
      </c>
      <c r="J87">
        <f t="shared" si="9"/>
        <v>23.398452679825649</v>
      </c>
      <c r="K87">
        <f t="shared" si="10"/>
        <v>62.768261226533099</v>
      </c>
      <c r="L87">
        <f t="shared" si="11"/>
        <v>87.055108312909439</v>
      </c>
      <c r="M87">
        <f t="shared" si="12"/>
        <v>98.030478019665082</v>
      </c>
    </row>
    <row r="88" spans="9:13" x14ac:dyDescent="0.35">
      <c r="I88">
        <v>8.6</v>
      </c>
      <c r="J88">
        <f t="shared" si="9"/>
        <v>23.402680280250003</v>
      </c>
      <c r="K88">
        <f t="shared" si="10"/>
        <v>62.866580504456806</v>
      </c>
      <c r="L88">
        <f t="shared" si="11"/>
        <v>87.146474437723981</v>
      </c>
      <c r="M88">
        <f t="shared" si="12"/>
        <v>98.072696859098301</v>
      </c>
    </row>
    <row r="89" spans="9:13" x14ac:dyDescent="0.35">
      <c r="I89">
        <v>8.6999999999999993</v>
      </c>
      <c r="J89">
        <f t="shared" si="9"/>
        <v>23.406623319711596</v>
      </c>
      <c r="K89">
        <f t="shared" si="10"/>
        <v>62.961263622575146</v>
      </c>
      <c r="L89">
        <f t="shared" si="11"/>
        <v>87.233910339858795</v>
      </c>
      <c r="M89">
        <f t="shared" si="12"/>
        <v>98.112564911465952</v>
      </c>
    </row>
    <row r="90" spans="9:13" x14ac:dyDescent="0.35">
      <c r="I90">
        <v>8.8000000000000007</v>
      </c>
      <c r="J90">
        <f t="shared" si="9"/>
        <v>23.410300952088132</v>
      </c>
      <c r="K90">
        <f t="shared" si="10"/>
        <v>63.052445057650033</v>
      </c>
      <c r="L90">
        <f t="shared" si="11"/>
        <v>87.317585082523536</v>
      </c>
      <c r="M90">
        <f t="shared" si="12"/>
        <v>98.150213070935195</v>
      </c>
    </row>
    <row r="91" spans="9:13" x14ac:dyDescent="0.35">
      <c r="I91">
        <v>8.9</v>
      </c>
      <c r="J91">
        <f t="shared" si="9"/>
        <v>23.413731042004475</v>
      </c>
      <c r="K91">
        <f t="shared" si="10"/>
        <v>63.140254313064759</v>
      </c>
      <c r="L91">
        <f t="shared" si="11"/>
        <v>87.397660456472465</v>
      </c>
      <c r="M91">
        <f t="shared" si="12"/>
        <v>98.185764943355508</v>
      </c>
    </row>
    <row r="92" spans="9:13" x14ac:dyDescent="0.35">
      <c r="I92">
        <v>9</v>
      </c>
      <c r="J92">
        <f t="shared" si="9"/>
        <v>23.416930251612609</v>
      </c>
      <c r="K92">
        <f t="shared" si="10"/>
        <v>63.224816102755355</v>
      </c>
      <c r="L92">
        <f t="shared" si="11"/>
        <v>87.474291292837904</v>
      </c>
      <c r="M92">
        <f t="shared" si="12"/>
        <v>98.219337252079484</v>
      </c>
    </row>
    <row r="93" spans="9:13" x14ac:dyDescent="0.35">
      <c r="I93">
        <v>9.1</v>
      </c>
      <c r="J93">
        <f t="shared" si="9"/>
        <v>23.419914121530422</v>
      </c>
      <c r="K93">
        <f t="shared" si="10"/>
        <v>63.306250528339561</v>
      </c>
      <c r="L93">
        <f t="shared" si="11"/>
        <v>87.547625762506598</v>
      </c>
      <c r="M93">
        <f t="shared" si="12"/>
        <v>98.251040221187083</v>
      </c>
    </row>
    <row r="94" spans="9:13" x14ac:dyDescent="0.35">
      <c r="I94">
        <v>9.1999999999999993</v>
      </c>
      <c r="J94">
        <f t="shared" si="9"/>
        <v>23.422697146332489</v>
      </c>
      <c r="K94">
        <f t="shared" si="10"/>
        <v>63.384673249695091</v>
      </c>
      <c r="L94">
        <f t="shared" si="11"/>
        <v>87.617805662618125</v>
      </c>
      <c r="M94">
        <f t="shared" si="12"/>
        <v>98.280977937371574</v>
      </c>
    </row>
    <row r="95" spans="9:13" x14ac:dyDescent="0.35">
      <c r="I95">
        <v>9.3000000000000007</v>
      </c>
      <c r="J95">
        <f t="shared" si="9"/>
        <v>23.425292844959518</v>
      </c>
      <c r="K95">
        <f t="shared" si="10"/>
        <v>63.460195649229277</v>
      </c>
      <c r="L95">
        <f t="shared" si="11"/>
        <v>87.684966690739174</v>
      </c>
      <c r="M95">
        <f t="shared" si="12"/>
        <v>98.309248691675407</v>
      </c>
    </row>
    <row r="96" spans="9:13" x14ac:dyDescent="0.35">
      <c r="I96">
        <v>9.4</v>
      </c>
      <c r="J96">
        <f t="shared" si="9"/>
        <v>23.427713826388562</v>
      </c>
      <c r="K96">
        <f t="shared" si="10"/>
        <v>63.532924990073539</v>
      </c>
      <c r="L96">
        <f t="shared" si="11"/>
        <v>87.749238707244047</v>
      </c>
      <c r="M96">
        <f t="shared" si="12"/>
        <v>98.335945302197857</v>
      </c>
    </row>
    <row r="97" spans="9:13" x14ac:dyDescent="0.35">
      <c r="I97">
        <v>9.5</v>
      </c>
      <c r="J97">
        <f t="shared" si="9"/>
        <v>23.429971850882904</v>
      </c>
      <c r="K97">
        <f t="shared" si="10"/>
        <v>63.602964568427325</v>
      </c>
      <c r="L97">
        <f t="shared" si="11"/>
        <v>87.810745986408349</v>
      </c>
      <c r="M97">
        <f t="shared" si="12"/>
        <v>98.361155418833818</v>
      </c>
    </row>
    <row r="98" spans="9:13" x14ac:dyDescent="0.35">
      <c r="I98">
        <v>9.6</v>
      </c>
      <c r="J98">
        <f t="shared" si="9"/>
        <v>23.432077887119242</v>
      </c>
      <c r="K98">
        <f t="shared" si="10"/>
        <v>63.670413860267885</v>
      </c>
      <c r="L98">
        <f t="shared" si="11"/>
        <v>87.869607456701686</v>
      </c>
      <c r="M98">
        <f t="shared" si="12"/>
        <v>98.384961811044718</v>
      </c>
    </row>
    <row r="99" spans="9:13" x14ac:dyDescent="0.35">
      <c r="I99">
        <v>9.6999999999999993</v>
      </c>
      <c r="J99">
        <f t="shared" si="9"/>
        <v>23.434042165469574</v>
      </c>
      <c r="K99">
        <f t="shared" si="10"/>
        <v>63.735368662634251</v>
      </c>
      <c r="L99">
        <f t="shared" si="11"/>
        <v>87.925936930743902</v>
      </c>
      <c r="M99">
        <f t="shared" si="12"/>
        <v>98.407442639605861</v>
      </c>
    </row>
    <row r="100" spans="9:13" x14ac:dyDescent="0.35">
      <c r="I100">
        <v>9.8000000000000007</v>
      </c>
      <c r="J100">
        <f t="shared" si="9"/>
        <v>23.435874227696718</v>
      </c>
      <c r="K100">
        <f t="shared" si="10"/>
        <v>63.797921229686047</v>
      </c>
      <c r="L100">
        <f t="shared" si="11"/>
        <v>87.979843325369472</v>
      </c>
      <c r="M100">
        <f t="shared" si="12"/>
        <v>98.428671713222627</v>
      </c>
    </row>
    <row r="101" spans="9:13" x14ac:dyDescent="0.35">
      <c r="I101">
        <v>9.9</v>
      </c>
      <c r="J101">
        <f t="shared" si="9"/>
        <v>23.437582973304767</v>
      </c>
      <c r="K101">
        <f t="shared" si="10"/>
        <v>63.858160403730494</v>
      </c>
      <c r="L101">
        <f t="shared" si="11"/>
        <v>88.031430872225485</v>
      </c>
      <c r="M101">
        <f t="shared" si="12"/>
        <v>98.448718730858175</v>
      </c>
    </row>
    <row r="102" spans="9:13" x14ac:dyDescent="0.35">
      <c r="I102">
        <v>10</v>
      </c>
      <c r="J102">
        <f t="shared" si="9"/>
        <v>23.439176702769725</v>
      </c>
      <c r="K102">
        <f t="shared" si="10"/>
        <v>63.916171741403517</v>
      </c>
      <c r="L102">
        <f t="shared" si="11"/>
        <v>88.080799319310586</v>
      </c>
      <c r="M102">
        <f t="shared" si="12"/>
        <v>98.467649510567838</v>
      </c>
    </row>
  </sheetData>
  <pageMargins left="0.70866141732283472" right="0.70866141732283472" top="0.74803149606299213" bottom="0.74803149606299213" header="0.31496062992125984" footer="0.31496062992125984"/>
  <pageSetup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44</vt:i4>
      </vt:variant>
      <vt:variant>
        <vt:lpstr>Plages nommées</vt:lpstr>
      </vt:variant>
      <vt:variant>
        <vt:i4>44</vt:i4>
      </vt:variant>
    </vt:vector>
  </HeadingPairs>
  <TitlesOfParts>
    <vt:vector size="88" baseType="lpstr">
      <vt:lpstr>Figure 1</vt:lpstr>
      <vt:lpstr>Figure 2_S1</vt:lpstr>
      <vt:lpstr>Figure 3A</vt:lpstr>
      <vt:lpstr>Figure 3B</vt:lpstr>
      <vt:lpstr>Figure 4A</vt:lpstr>
      <vt:lpstr>Figure 4B</vt:lpstr>
      <vt:lpstr>Figure 4C</vt:lpstr>
      <vt:lpstr>Figure S2</vt:lpstr>
      <vt:lpstr>Figure S3</vt:lpstr>
      <vt:lpstr>Figure S4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  <vt:lpstr>Table S3 (2)</vt:lpstr>
      <vt:lpstr>Table S4 (2)</vt:lpstr>
      <vt:lpstr>Table S5 (2)</vt:lpstr>
      <vt:lpstr>Table S6 (2)</vt:lpstr>
      <vt:lpstr>Table S7 (2)</vt:lpstr>
      <vt:lpstr>Figure S5</vt:lpstr>
      <vt:lpstr>Table S8 (2)</vt:lpstr>
      <vt:lpstr>Table S9 (2)</vt:lpstr>
      <vt:lpstr>Table S10 (2)</vt:lpstr>
      <vt:lpstr>Table S11 (2)</vt:lpstr>
      <vt:lpstr>Table S12 (2)</vt:lpstr>
      <vt:lpstr>Table S13 (2)</vt:lpstr>
      <vt:lpstr>Table S14 (2)</vt:lpstr>
      <vt:lpstr>Table S15 (2)</vt:lpstr>
      <vt:lpstr>Figure S6A</vt:lpstr>
      <vt:lpstr>Figure S6B</vt:lpstr>
      <vt:lpstr>Figure S7A</vt:lpstr>
      <vt:lpstr>Figure S7B</vt:lpstr>
      <vt:lpstr>Figure S7C</vt:lpstr>
      <vt:lpstr>'Table S10'!Table_S11</vt:lpstr>
      <vt:lpstr>'Table S10 (2)'!Table_S11</vt:lpstr>
      <vt:lpstr>'Table S11'!Table_S11</vt:lpstr>
      <vt:lpstr>'Table S11 (2)'!Table_S11</vt:lpstr>
      <vt:lpstr>'Table S12'!Table_S11</vt:lpstr>
      <vt:lpstr>'Table S12 (2)'!Table_S11</vt:lpstr>
      <vt:lpstr>'Table S13'!Table_S11</vt:lpstr>
      <vt:lpstr>'Table S13 (2)'!Table_S11</vt:lpstr>
      <vt:lpstr>'Table S14'!Table_S11</vt:lpstr>
      <vt:lpstr>'Table S14 (2)'!Table_S11</vt:lpstr>
      <vt:lpstr>'Table S15'!Table_S11</vt:lpstr>
      <vt:lpstr>'Table S15 (2)'!Table_S11</vt:lpstr>
      <vt:lpstr>'Table S8'!Table_S11</vt:lpstr>
      <vt:lpstr>'Table S8 (2)'!Table_S11</vt:lpstr>
      <vt:lpstr>'Table S9'!Table_S11</vt:lpstr>
      <vt:lpstr>'Table S9 (2)'!Table_S11</vt:lpstr>
      <vt:lpstr>'Figure 2_S1'!Table_S6</vt:lpstr>
      <vt:lpstr>'Figure S5'!Table_S6</vt:lpstr>
      <vt:lpstr>'Table S10'!Table_S6</vt:lpstr>
      <vt:lpstr>'Table S10 (2)'!Table_S6</vt:lpstr>
      <vt:lpstr>'Table S11'!Table_S6</vt:lpstr>
      <vt:lpstr>'Table S11 (2)'!Table_S6</vt:lpstr>
      <vt:lpstr>'Table S12'!Table_S6</vt:lpstr>
      <vt:lpstr>'Table S12 (2)'!Table_S6</vt:lpstr>
      <vt:lpstr>'Table S13'!Table_S6</vt:lpstr>
      <vt:lpstr>'Table S13 (2)'!Table_S6</vt:lpstr>
      <vt:lpstr>'Table S14'!Table_S6</vt:lpstr>
      <vt:lpstr>'Table S14 (2)'!Table_S6</vt:lpstr>
      <vt:lpstr>'Table S15'!Table_S6</vt:lpstr>
      <vt:lpstr>'Table S15 (2)'!Table_S6</vt:lpstr>
      <vt:lpstr>'Table S3'!Table_S6</vt:lpstr>
      <vt:lpstr>'Table S3 (2)'!Table_S6</vt:lpstr>
      <vt:lpstr>'Table S4'!Table_S6</vt:lpstr>
      <vt:lpstr>'Table S4 (2)'!Table_S6</vt:lpstr>
      <vt:lpstr>'Table S5'!Table_S6</vt:lpstr>
      <vt:lpstr>'Table S5 (2)'!Table_S6</vt:lpstr>
      <vt:lpstr>'Table S6'!Table_S6</vt:lpstr>
      <vt:lpstr>'Table S6 (2)'!Table_S6</vt:lpstr>
      <vt:lpstr>'Table S7'!Table_S6</vt:lpstr>
      <vt:lpstr>'Table S7 (2)'!Table_S6</vt:lpstr>
      <vt:lpstr>'Table S8'!Table_S6</vt:lpstr>
      <vt:lpstr>'Table S8 (2)'!Table_S6</vt:lpstr>
      <vt:lpstr>'Table S9'!Table_S6</vt:lpstr>
      <vt:lpstr>'Table S9 (2)'!Table_S6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Harrisson</dc:creator>
  <cp:lastModifiedBy>Simon Harrisson</cp:lastModifiedBy>
  <cp:lastPrinted>2026-04-14T09:28:48Z</cp:lastPrinted>
  <dcterms:created xsi:type="dcterms:W3CDTF">2026-02-04T15:58:42Z</dcterms:created>
  <dcterms:modified xsi:type="dcterms:W3CDTF">2026-04-14T09:28:54Z</dcterms:modified>
</cp:coreProperties>
</file>