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1715" windowHeight="5010"/>
  </bookViews>
  <sheets>
    <sheet name="Figure 1.a for H2 =1e-6 bar" sheetId="1" r:id="rId1"/>
    <sheet name="Figure 1.b for H2 =1e-6 bar" sheetId="3" r:id="rId2"/>
  </sheets>
  <calcPr calcId="145621"/>
</workbook>
</file>

<file path=xl/calcChain.xml><?xml version="1.0" encoding="utf-8"?>
<calcChain xmlns="http://schemas.openxmlformats.org/spreadsheetml/2006/main">
  <c r="C19" i="1" l="1"/>
  <c r="C18" i="3" l="1"/>
  <c r="K12" i="3" l="1"/>
  <c r="Q34" i="3" l="1"/>
  <c r="Z34" i="3"/>
  <c r="Q35" i="3"/>
  <c r="Z35" i="3"/>
  <c r="Q36" i="3"/>
  <c r="Z36" i="3"/>
  <c r="Q37" i="3"/>
  <c r="Z37" i="3"/>
  <c r="Q38" i="3"/>
  <c r="Z38" i="3"/>
  <c r="Q39" i="3"/>
  <c r="Z39" i="3"/>
  <c r="Q40" i="3"/>
  <c r="Z40" i="3"/>
  <c r="Q41" i="3"/>
  <c r="Z41" i="3"/>
  <c r="Q42" i="3"/>
  <c r="Z42" i="3"/>
  <c r="Q43" i="3"/>
  <c r="Z43" i="3"/>
  <c r="Q44" i="3"/>
  <c r="Z44" i="3"/>
  <c r="Q45" i="3"/>
  <c r="Z45" i="3"/>
  <c r="Q46" i="3"/>
  <c r="Z46" i="3"/>
  <c r="Q47" i="3"/>
  <c r="Z47" i="3"/>
  <c r="Q48" i="3"/>
  <c r="Z48" i="3"/>
  <c r="Q49" i="3"/>
  <c r="Z49" i="3"/>
  <c r="Q50" i="3"/>
  <c r="Z50" i="3"/>
  <c r="Q51" i="3"/>
  <c r="AN3" i="3" s="1"/>
  <c r="Z51" i="3"/>
  <c r="Q25" i="3"/>
  <c r="Z25" i="3"/>
  <c r="Q26" i="3"/>
  <c r="Z26" i="3"/>
  <c r="Q27" i="3"/>
  <c r="Z27" i="3"/>
  <c r="Q28" i="3"/>
  <c r="Z28" i="3"/>
  <c r="Q29" i="3"/>
  <c r="Z29" i="3"/>
  <c r="Q30" i="3"/>
  <c r="Z30" i="3"/>
  <c r="Q31" i="3"/>
  <c r="Z31" i="3"/>
  <c r="Q32" i="3"/>
  <c r="Z32" i="3"/>
  <c r="Q33" i="3"/>
  <c r="Z33" i="3"/>
  <c r="Q4" i="3"/>
  <c r="Z4" i="3"/>
  <c r="Q5" i="3"/>
  <c r="Z5" i="3"/>
  <c r="Q6" i="3"/>
  <c r="Z6" i="3"/>
  <c r="Q7" i="3"/>
  <c r="Z7" i="3"/>
  <c r="Q8" i="3"/>
  <c r="Z8" i="3"/>
  <c r="Q9" i="3"/>
  <c r="Z9" i="3"/>
  <c r="Q10" i="3"/>
  <c r="Z10" i="3"/>
  <c r="Q11" i="3"/>
  <c r="Z11" i="3"/>
  <c r="Q12" i="3"/>
  <c r="Z12" i="3"/>
  <c r="Q13" i="3"/>
  <c r="Z13" i="3"/>
  <c r="Q14" i="3"/>
  <c r="Z14" i="3"/>
  <c r="Q15" i="3"/>
  <c r="Z15" i="3"/>
  <c r="Q16" i="3"/>
  <c r="Z16" i="3"/>
  <c r="Q17" i="3"/>
  <c r="Z17" i="3"/>
  <c r="Q18" i="3"/>
  <c r="Z18" i="3"/>
  <c r="Q19" i="3"/>
  <c r="Z19" i="3"/>
  <c r="Q20" i="3"/>
  <c r="Z20" i="3"/>
  <c r="Q21" i="3"/>
  <c r="Z21" i="3"/>
  <c r="Q22" i="3"/>
  <c r="Z22" i="3"/>
  <c r="Q23" i="3"/>
  <c r="Z23" i="3"/>
  <c r="Q24" i="3"/>
  <c r="Z24" i="3"/>
  <c r="K14" i="3"/>
  <c r="K15" i="1"/>
  <c r="K13" i="3"/>
  <c r="G11" i="3"/>
  <c r="G9" i="3"/>
  <c r="AC3" i="3"/>
  <c r="AB3" i="3"/>
  <c r="AD3" i="3" s="1"/>
  <c r="AA3" i="3"/>
  <c r="Z3" i="3"/>
  <c r="Q3" i="3"/>
  <c r="X31" i="3" l="1"/>
  <c r="X27" i="3"/>
  <c r="AY3" i="3"/>
  <c r="AV3" i="3"/>
  <c r="X3" i="3"/>
  <c r="W3" i="3" s="1"/>
  <c r="V3" i="3" s="1"/>
  <c r="U3" i="3" s="1"/>
  <c r="T3" i="3" s="1"/>
  <c r="X21" i="3"/>
  <c r="X17" i="3"/>
  <c r="X41" i="3"/>
  <c r="X18" i="3"/>
  <c r="X14" i="3"/>
  <c r="X10" i="3"/>
  <c r="X28" i="3"/>
  <c r="X11" i="3"/>
  <c r="X7" i="3"/>
  <c r="X48" i="3"/>
  <c r="X46" i="3"/>
  <c r="X42" i="3"/>
  <c r="X4" i="3"/>
  <c r="X49" i="3"/>
  <c r="X45" i="3"/>
  <c r="X38" i="3"/>
  <c r="X51" i="3"/>
  <c r="AU3" i="3" s="1"/>
  <c r="X20" i="3"/>
  <c r="X34" i="3"/>
  <c r="X24" i="3"/>
  <c r="X13" i="3"/>
  <c r="X6" i="3"/>
  <c r="X30" i="3"/>
  <c r="X44" i="3"/>
  <c r="X37" i="3"/>
  <c r="X9" i="3"/>
  <c r="X26" i="3"/>
  <c r="X47" i="3"/>
  <c r="X40" i="3"/>
  <c r="X23" i="3"/>
  <c r="X16" i="3"/>
  <c r="X5" i="3"/>
  <c r="X33" i="3"/>
  <c r="X43" i="3"/>
  <c r="X36" i="3"/>
  <c r="X19" i="3"/>
  <c r="X12" i="3"/>
  <c r="X29" i="3"/>
  <c r="X50" i="3"/>
  <c r="X39" i="3"/>
  <c r="X22" i="3"/>
  <c r="X15" i="3"/>
  <c r="X8" i="3"/>
  <c r="X32" i="3"/>
  <c r="X25" i="3"/>
  <c r="X35" i="3"/>
  <c r="G19" i="3"/>
  <c r="R3" i="3"/>
  <c r="S3" i="3" s="1"/>
  <c r="K13" i="1"/>
  <c r="AE3" i="3" l="1"/>
  <c r="AA4" i="3" s="1"/>
  <c r="AF3" i="3"/>
  <c r="AB4" i="3" s="1"/>
  <c r="AD4" i="3" s="1"/>
  <c r="Y3" i="3"/>
  <c r="AK3" i="3" s="1"/>
  <c r="AL3" i="3" s="1"/>
  <c r="G10" i="1"/>
  <c r="G12" i="1"/>
  <c r="N41" i="1"/>
  <c r="W41" i="1"/>
  <c r="N42" i="1"/>
  <c r="W42" i="1"/>
  <c r="N43" i="1"/>
  <c r="W43" i="1"/>
  <c r="N44" i="1"/>
  <c r="W44" i="1"/>
  <c r="N45" i="1"/>
  <c r="W45" i="1"/>
  <c r="N46" i="1"/>
  <c r="W46" i="1"/>
  <c r="N47" i="1"/>
  <c r="W47" i="1"/>
  <c r="N48" i="1"/>
  <c r="W48" i="1"/>
  <c r="N49" i="1"/>
  <c r="W49" i="1"/>
  <c r="N50" i="1"/>
  <c r="W50" i="1"/>
  <c r="N51" i="1"/>
  <c r="W51" i="1"/>
  <c r="N52" i="1"/>
  <c r="AK4" i="1" s="1"/>
  <c r="W52" i="1"/>
  <c r="N14" i="1"/>
  <c r="W14" i="1"/>
  <c r="N15" i="1"/>
  <c r="W15" i="1"/>
  <c r="N16" i="1"/>
  <c r="W16" i="1"/>
  <c r="N17" i="1"/>
  <c r="W17" i="1"/>
  <c r="N18" i="1"/>
  <c r="W18" i="1"/>
  <c r="N19" i="1"/>
  <c r="W19" i="1"/>
  <c r="N20" i="1"/>
  <c r="W20" i="1"/>
  <c r="N21" i="1"/>
  <c r="W21" i="1"/>
  <c r="N22" i="1"/>
  <c r="W22" i="1"/>
  <c r="N23" i="1"/>
  <c r="W23" i="1"/>
  <c r="N24" i="1"/>
  <c r="W24" i="1"/>
  <c r="N25" i="1"/>
  <c r="W25" i="1"/>
  <c r="N26" i="1"/>
  <c r="W26" i="1"/>
  <c r="N27" i="1"/>
  <c r="W27" i="1"/>
  <c r="N28" i="1"/>
  <c r="W28" i="1"/>
  <c r="N29" i="1"/>
  <c r="W29" i="1"/>
  <c r="N30" i="1"/>
  <c r="W30" i="1"/>
  <c r="N31" i="1"/>
  <c r="W31" i="1"/>
  <c r="N32" i="1"/>
  <c r="W32" i="1"/>
  <c r="N33" i="1"/>
  <c r="W33" i="1"/>
  <c r="N34" i="1"/>
  <c r="W34" i="1"/>
  <c r="N35" i="1"/>
  <c r="W35" i="1"/>
  <c r="N36" i="1"/>
  <c r="W36" i="1"/>
  <c r="N37" i="1"/>
  <c r="W37" i="1"/>
  <c r="N38" i="1"/>
  <c r="W38" i="1"/>
  <c r="N39" i="1"/>
  <c r="W39" i="1"/>
  <c r="N40" i="1"/>
  <c r="W40" i="1"/>
  <c r="W6" i="1"/>
  <c r="W7" i="1"/>
  <c r="W8" i="1"/>
  <c r="W9" i="1"/>
  <c r="W10" i="1"/>
  <c r="W11" i="1"/>
  <c r="W12" i="1"/>
  <c r="W13" i="1"/>
  <c r="W5" i="1"/>
  <c r="N5" i="1"/>
  <c r="N6" i="1"/>
  <c r="N7" i="1"/>
  <c r="N8" i="1"/>
  <c r="N9" i="1"/>
  <c r="N10" i="1"/>
  <c r="N11" i="1"/>
  <c r="N12" i="1"/>
  <c r="N13" i="1"/>
  <c r="W4" i="1"/>
  <c r="N4" i="1"/>
  <c r="X4" i="1"/>
  <c r="Y4" i="1"/>
  <c r="AA4" i="1" s="1"/>
  <c r="Z4" i="1"/>
  <c r="K14" i="1"/>
  <c r="U4" i="1" l="1"/>
  <c r="T4" i="1"/>
  <c r="S4" i="1" s="1"/>
  <c r="R4" i="1" s="1"/>
  <c r="Q4" i="1" s="1"/>
  <c r="U5" i="1"/>
  <c r="AV4" i="1"/>
  <c r="AS4" i="1"/>
  <c r="R4" i="3"/>
  <c r="W4" i="3"/>
  <c r="V4" i="3" s="1"/>
  <c r="U4" i="3" s="1"/>
  <c r="T4" i="3" s="1"/>
  <c r="AH3" i="3"/>
  <c r="AG3" i="3"/>
  <c r="AC4" i="3" s="1"/>
  <c r="AI3" i="3"/>
  <c r="G20" i="1"/>
  <c r="O4" i="1"/>
  <c r="P4" i="1" s="1"/>
  <c r="U38" i="1"/>
  <c r="U26" i="1"/>
  <c r="U43" i="1"/>
  <c r="U14" i="1"/>
  <c r="U46" i="1"/>
  <c r="U8" i="1"/>
  <c r="U18" i="1"/>
  <c r="U49" i="1"/>
  <c r="U34" i="1"/>
  <c r="U15" i="1"/>
  <c r="U37" i="1"/>
  <c r="U28" i="1"/>
  <c r="U20" i="1"/>
  <c r="U48" i="1"/>
  <c r="U45" i="1"/>
  <c r="U31" i="1"/>
  <c r="U23" i="1"/>
  <c r="U40" i="1"/>
  <c r="U51" i="1"/>
  <c r="U36" i="1"/>
  <c r="U39" i="1"/>
  <c r="U41" i="1"/>
  <c r="U52" i="1"/>
  <c r="AR4" i="1" s="1"/>
  <c r="U30" i="1"/>
  <c r="U22" i="1"/>
  <c r="U44" i="1"/>
  <c r="U6" i="1"/>
  <c r="U19" i="1"/>
  <c r="U47" i="1"/>
  <c r="U42" i="1"/>
  <c r="U7" i="1"/>
  <c r="U10" i="1"/>
  <c r="U35" i="1"/>
  <c r="U24" i="1"/>
  <c r="U16" i="1"/>
  <c r="U50" i="1"/>
  <c r="U13" i="1"/>
  <c r="U25" i="1"/>
  <c r="U17" i="1"/>
  <c r="U12" i="1"/>
  <c r="U33" i="1"/>
  <c r="U11" i="1"/>
  <c r="U27" i="1"/>
  <c r="U9" i="1"/>
  <c r="U32" i="1"/>
  <c r="U29" i="1"/>
  <c r="U21" i="1"/>
  <c r="AC4" i="1" l="1"/>
  <c r="V4" i="1"/>
  <c r="AH4" i="1" s="1"/>
  <c r="AI4" i="1" s="1"/>
  <c r="AE4" i="3"/>
  <c r="S4" i="3"/>
  <c r="AF4" i="3"/>
  <c r="AJ3" i="3"/>
  <c r="AB4" i="1"/>
  <c r="Y5" i="1"/>
  <c r="AA5" i="1" s="1"/>
  <c r="AF4" i="1"/>
  <c r="AD4" i="1"/>
  <c r="AH4" i="3" l="1"/>
  <c r="AA5" i="3"/>
  <c r="AG4" i="3"/>
  <c r="Y4" i="3"/>
  <c r="AI4" i="3"/>
  <c r="AB5" i="3"/>
  <c r="AD5" i="3" s="1"/>
  <c r="O5" i="1"/>
  <c r="AC5" i="1" s="1"/>
  <c r="AG4" i="1"/>
  <c r="Z5" i="1"/>
  <c r="AE4" i="1"/>
  <c r="X5" i="1"/>
  <c r="T5" i="1" l="1"/>
  <c r="S5" i="1" s="1"/>
  <c r="R5" i="1" s="1"/>
  <c r="Q5" i="1" s="1"/>
  <c r="R5" i="3"/>
  <c r="W5" i="3"/>
  <c r="V5" i="3" s="1"/>
  <c r="U5" i="3" s="1"/>
  <c r="T5" i="3" s="1"/>
  <c r="AJ4" i="3"/>
  <c r="AC5" i="3"/>
  <c r="AF5" i="1"/>
  <c r="Y6" i="1"/>
  <c r="AA6" i="1" s="1"/>
  <c r="O6" i="1" s="1"/>
  <c r="AC6" i="1" s="1"/>
  <c r="P5" i="1"/>
  <c r="AD5" i="1" s="1"/>
  <c r="Z6" i="1" s="1"/>
  <c r="AG5" i="1" l="1"/>
  <c r="V5" i="1"/>
  <c r="AE5" i="3"/>
  <c r="AH5" i="3" s="1"/>
  <c r="S5" i="3"/>
  <c r="AF5" i="3"/>
  <c r="AB5" i="1"/>
  <c r="P6" i="1"/>
  <c r="AD6" i="1" s="1"/>
  <c r="Z7" i="1" s="1"/>
  <c r="Y7" i="1"/>
  <c r="AA7" i="1" s="1"/>
  <c r="AF6" i="1"/>
  <c r="AA6" i="3" l="1"/>
  <c r="Y5" i="3"/>
  <c r="AG5" i="3"/>
  <c r="AI5" i="3"/>
  <c r="AB6" i="3"/>
  <c r="AD6" i="3" s="1"/>
  <c r="R6" i="3" s="1"/>
  <c r="X6" i="1"/>
  <c r="AE5" i="1"/>
  <c r="AG6" i="1"/>
  <c r="O7" i="1"/>
  <c r="T6" i="1" l="1"/>
  <c r="S6" i="1" s="1"/>
  <c r="R6" i="1" s="1"/>
  <c r="Q6" i="1" s="1"/>
  <c r="V6" i="1" s="1"/>
  <c r="W6" i="3"/>
  <c r="V6" i="3" s="1"/>
  <c r="U6" i="3" s="1"/>
  <c r="T6" i="3" s="1"/>
  <c r="AJ5" i="3"/>
  <c r="AC6" i="3"/>
  <c r="S6" i="3" s="1"/>
  <c r="AF6" i="3"/>
  <c r="P7" i="1"/>
  <c r="AD7" i="1" s="1"/>
  <c r="Z8" i="1" s="1"/>
  <c r="AC7" i="1"/>
  <c r="AF7" i="1" s="1"/>
  <c r="Y8" i="1"/>
  <c r="AA8" i="1" s="1"/>
  <c r="Y6" i="3" l="1"/>
  <c r="AG6" i="3"/>
  <c r="AI6" i="3"/>
  <c r="AB7" i="3"/>
  <c r="AB6" i="1"/>
  <c r="AG7" i="1"/>
  <c r="O8" i="1"/>
  <c r="AE6" i="3" l="1"/>
  <c r="AD7" i="3"/>
  <c r="AJ6" i="3"/>
  <c r="AC7" i="3"/>
  <c r="X7" i="1"/>
  <c r="AE6" i="1"/>
  <c r="P8" i="1"/>
  <c r="AD8" i="1" s="1"/>
  <c r="AC8" i="1"/>
  <c r="AH6" i="3" l="1"/>
  <c r="AA7" i="3"/>
  <c r="W7" i="3" s="1"/>
  <c r="V7" i="3" s="1"/>
  <c r="U7" i="3" s="1"/>
  <c r="T7" i="3" s="1"/>
  <c r="R7" i="3"/>
  <c r="S7" i="3" s="1"/>
  <c r="T7" i="1"/>
  <c r="S7" i="1" s="1"/>
  <c r="R7" i="1" s="1"/>
  <c r="Y9" i="1"/>
  <c r="AA9" i="1" s="1"/>
  <c r="AF8" i="1"/>
  <c r="Z9" i="1"/>
  <c r="AG8" i="1"/>
  <c r="AE7" i="3" l="1"/>
  <c r="AA8" i="3" s="1"/>
  <c r="Y7" i="3"/>
  <c r="AF7" i="3"/>
  <c r="Q7" i="1"/>
  <c r="V7" i="1" s="1"/>
  <c r="O9" i="1"/>
  <c r="AH7" i="3" l="1"/>
  <c r="AI7" i="3"/>
  <c r="AB8" i="3"/>
  <c r="AG7" i="3"/>
  <c r="AB7" i="1"/>
  <c r="P9" i="1"/>
  <c r="AC9" i="1"/>
  <c r="AJ7" i="3" l="1"/>
  <c r="AC8" i="3"/>
  <c r="AD8" i="3"/>
  <c r="X8" i="1"/>
  <c r="AE7" i="1"/>
  <c r="AD9" i="1"/>
  <c r="Y10" i="1"/>
  <c r="AA10" i="1" s="1"/>
  <c r="AF9" i="1"/>
  <c r="R8" i="3" l="1"/>
  <c r="S8" i="3" s="1"/>
  <c r="W8" i="3"/>
  <c r="V8" i="3" s="1"/>
  <c r="U8" i="3" s="1"/>
  <c r="T8" i="3" s="1"/>
  <c r="T8" i="1"/>
  <c r="S8" i="1" s="1"/>
  <c r="R8" i="1" s="1"/>
  <c r="O10" i="1"/>
  <c r="Z10" i="1"/>
  <c r="AG9" i="1"/>
  <c r="AE8" i="3" l="1"/>
  <c r="AA9" i="3" s="1"/>
  <c r="Y8" i="3"/>
  <c r="AF8" i="3"/>
  <c r="Q8" i="1"/>
  <c r="V8" i="1" s="1"/>
  <c r="P10" i="1"/>
  <c r="AC10" i="1"/>
  <c r="AH8" i="3" l="1"/>
  <c r="AG8" i="3"/>
  <c r="AI8" i="3"/>
  <c r="AB9" i="3"/>
  <c r="AB8" i="1"/>
  <c r="AD10" i="1"/>
  <c r="Y11" i="1"/>
  <c r="AA11" i="1" s="1"/>
  <c r="AF10" i="1"/>
  <c r="AD9" i="3" l="1"/>
  <c r="AJ8" i="3"/>
  <c r="AC9" i="3"/>
  <c r="X9" i="1"/>
  <c r="AE8" i="1"/>
  <c r="O11" i="1"/>
  <c r="Z11" i="1"/>
  <c r="AG10" i="1"/>
  <c r="R9" i="3" l="1"/>
  <c r="S9" i="3" s="1"/>
  <c r="W9" i="3"/>
  <c r="V9" i="3" s="1"/>
  <c r="U9" i="3" s="1"/>
  <c r="T9" i="3" s="1"/>
  <c r="T9" i="1"/>
  <c r="S9" i="1" s="1"/>
  <c r="R9" i="1" s="1"/>
  <c r="P11" i="1"/>
  <c r="AC11" i="1"/>
  <c r="AE9" i="3" l="1"/>
  <c r="AA10" i="3" s="1"/>
  <c r="Y9" i="3"/>
  <c r="AF9" i="3"/>
  <c r="Q9" i="1"/>
  <c r="V9" i="1" s="1"/>
  <c r="Y12" i="1"/>
  <c r="AA12" i="1" s="1"/>
  <c r="AF11" i="1"/>
  <c r="AD11" i="1"/>
  <c r="AH9" i="3" l="1"/>
  <c r="AI9" i="3"/>
  <c r="AB10" i="3"/>
  <c r="AG9" i="3"/>
  <c r="AB9" i="1"/>
  <c r="Z12" i="1"/>
  <c r="AG11" i="1"/>
  <c r="O12" i="1"/>
  <c r="AJ9" i="3" l="1"/>
  <c r="AC10" i="3"/>
  <c r="AD10" i="3"/>
  <c r="X10" i="1"/>
  <c r="AE9" i="1"/>
  <c r="P12" i="1"/>
  <c r="AC12" i="1"/>
  <c r="R10" i="3" l="1"/>
  <c r="S10" i="3" s="1"/>
  <c r="W10" i="3"/>
  <c r="V10" i="3" s="1"/>
  <c r="U10" i="3" s="1"/>
  <c r="T10" i="3" s="1"/>
  <c r="T10" i="1"/>
  <c r="S10" i="1" s="1"/>
  <c r="R10" i="1" s="1"/>
  <c r="Y13" i="1"/>
  <c r="AA13" i="1" s="1"/>
  <c r="AF12" i="1"/>
  <c r="AD12" i="1"/>
  <c r="AE10" i="3" l="1"/>
  <c r="AA11" i="3" s="1"/>
  <c r="Y10" i="3"/>
  <c r="AF10" i="3"/>
  <c r="Q10" i="1"/>
  <c r="V10" i="1" s="1"/>
  <c r="Z13" i="1"/>
  <c r="AG12" i="1"/>
  <c r="AH10" i="3" l="1"/>
  <c r="AI10" i="3"/>
  <c r="AB11" i="3"/>
  <c r="AG10" i="3"/>
  <c r="AB10" i="1"/>
  <c r="O13" i="1"/>
  <c r="AJ10" i="3" l="1"/>
  <c r="AC11" i="3"/>
  <c r="AD11" i="3"/>
  <c r="AE10" i="1"/>
  <c r="X11" i="1"/>
  <c r="P13" i="1"/>
  <c r="AC13" i="1"/>
  <c r="R11" i="3" l="1"/>
  <c r="S11" i="3" s="1"/>
  <c r="W11" i="3"/>
  <c r="V11" i="3" s="1"/>
  <c r="U11" i="3" s="1"/>
  <c r="T11" i="3" s="1"/>
  <c r="T11" i="1"/>
  <c r="S11" i="1" s="1"/>
  <c r="R11" i="1" s="1"/>
  <c r="AF13" i="1"/>
  <c r="Y14" i="1"/>
  <c r="AA14" i="1" s="1"/>
  <c r="AD13" i="1"/>
  <c r="AE11" i="3" l="1"/>
  <c r="AA12" i="3" s="1"/>
  <c r="Y11" i="3"/>
  <c r="AF11" i="3"/>
  <c r="Q11" i="1"/>
  <c r="V11" i="1" s="1"/>
  <c r="AG13" i="1"/>
  <c r="Z14" i="1"/>
  <c r="AH11" i="3" l="1"/>
  <c r="AG11" i="3"/>
  <c r="AI11" i="3"/>
  <c r="AB12" i="3"/>
  <c r="AB11" i="1"/>
  <c r="O14" i="1"/>
  <c r="AD12" i="3" l="1"/>
  <c r="AJ11" i="3"/>
  <c r="AC12" i="3"/>
  <c r="AE11" i="1"/>
  <c r="X12" i="1"/>
  <c r="P14" i="1"/>
  <c r="AC14" i="1"/>
  <c r="R12" i="3" l="1"/>
  <c r="S12" i="3" s="1"/>
  <c r="W12" i="3"/>
  <c r="V12" i="3" s="1"/>
  <c r="U12" i="3" s="1"/>
  <c r="T12" i="3" s="1"/>
  <c r="T12" i="1"/>
  <c r="S12" i="1" s="1"/>
  <c r="R12" i="1" s="1"/>
  <c r="AF14" i="1"/>
  <c r="Y15" i="1"/>
  <c r="AA15" i="1" s="1"/>
  <c r="AD14" i="1"/>
  <c r="AE12" i="3" l="1"/>
  <c r="AA13" i="3" s="1"/>
  <c r="Y12" i="3"/>
  <c r="AF12" i="3"/>
  <c r="Q12" i="1"/>
  <c r="V12" i="1" s="1"/>
  <c r="AG14" i="1"/>
  <c r="Z15" i="1"/>
  <c r="AH12" i="3" l="1"/>
  <c r="AB12" i="1"/>
  <c r="X13" i="1" s="1"/>
  <c r="AG12" i="3"/>
  <c r="AI12" i="3"/>
  <c r="AB13" i="3"/>
  <c r="O15" i="1"/>
  <c r="AE12" i="1" l="1"/>
  <c r="AD13" i="3"/>
  <c r="AJ12" i="3"/>
  <c r="AC13" i="3"/>
  <c r="T13" i="1"/>
  <c r="S13" i="1" s="1"/>
  <c r="R13" i="1" s="1"/>
  <c r="P15" i="1"/>
  <c r="AC15" i="1"/>
  <c r="R13" i="3" l="1"/>
  <c r="S13" i="3" s="1"/>
  <c r="W13" i="3"/>
  <c r="V13" i="3" s="1"/>
  <c r="U13" i="3" s="1"/>
  <c r="T13" i="3" s="1"/>
  <c r="Q13" i="1"/>
  <c r="V13" i="1" s="1"/>
  <c r="AF15" i="1"/>
  <c r="Y16" i="1"/>
  <c r="AA16" i="1" s="1"/>
  <c r="AD15" i="1"/>
  <c r="AE13" i="3" l="1"/>
  <c r="AA14" i="3" s="1"/>
  <c r="Y13" i="3"/>
  <c r="AF13" i="3"/>
  <c r="AB13" i="1"/>
  <c r="AG15" i="1"/>
  <c r="Z16" i="1"/>
  <c r="AH13" i="3" l="1"/>
  <c r="AG13" i="3"/>
  <c r="AI13" i="3"/>
  <c r="AB14" i="3"/>
  <c r="AE13" i="1"/>
  <c r="X14" i="1"/>
  <c r="O16" i="1"/>
  <c r="AD14" i="3" l="1"/>
  <c r="AJ13" i="3"/>
  <c r="AC14" i="3"/>
  <c r="T14" i="1"/>
  <c r="S14" i="1" s="1"/>
  <c r="R14" i="1" s="1"/>
  <c r="P16" i="1"/>
  <c r="AC16" i="1"/>
  <c r="R14" i="3" l="1"/>
  <c r="S14" i="3" s="1"/>
  <c r="W14" i="3"/>
  <c r="V14" i="3" s="1"/>
  <c r="U14" i="3" s="1"/>
  <c r="T14" i="3" s="1"/>
  <c r="Q14" i="1"/>
  <c r="V14" i="1" s="1"/>
  <c r="AF16" i="1"/>
  <c r="Y17" i="1"/>
  <c r="AA17" i="1" s="1"/>
  <c r="AD16" i="1"/>
  <c r="Y14" i="3" l="1"/>
  <c r="AF14" i="3"/>
  <c r="AB14" i="1"/>
  <c r="AG16" i="1"/>
  <c r="Z17" i="1"/>
  <c r="AE14" i="3" l="1"/>
  <c r="AG14" i="3"/>
  <c r="AI14" i="3"/>
  <c r="AB15" i="3"/>
  <c r="AE14" i="1"/>
  <c r="X15" i="1"/>
  <c r="O17" i="1"/>
  <c r="AA15" i="3" l="1"/>
  <c r="AH14" i="3"/>
  <c r="AD15" i="3"/>
  <c r="AJ14" i="3"/>
  <c r="AC15" i="3"/>
  <c r="T15" i="1"/>
  <c r="S15" i="1" s="1"/>
  <c r="R15" i="1" s="1"/>
  <c r="P17" i="1"/>
  <c r="AC17" i="1"/>
  <c r="R15" i="3" l="1"/>
  <c r="S15" i="3" s="1"/>
  <c r="W15" i="3"/>
  <c r="V15" i="3" s="1"/>
  <c r="U15" i="3" s="1"/>
  <c r="T15" i="3" s="1"/>
  <c r="Q15" i="1"/>
  <c r="V15" i="1" s="1"/>
  <c r="AD17" i="1"/>
  <c r="AF17" i="1"/>
  <c r="Y18" i="1"/>
  <c r="AA18" i="1" s="1"/>
  <c r="AE15" i="3" l="1"/>
  <c r="AA16" i="3" s="1"/>
  <c r="Y15" i="3"/>
  <c r="AF15" i="3"/>
  <c r="AB15" i="1"/>
  <c r="AG17" i="1"/>
  <c r="Z18" i="1"/>
  <c r="AH15" i="3" l="1"/>
  <c r="AI15" i="3"/>
  <c r="AB16" i="3"/>
  <c r="AG15" i="3"/>
  <c r="AE15" i="1"/>
  <c r="X16" i="1"/>
  <c r="O18" i="1"/>
  <c r="AJ15" i="3" l="1"/>
  <c r="AC16" i="3"/>
  <c r="AD16" i="3"/>
  <c r="T16" i="1"/>
  <c r="S16" i="1" s="1"/>
  <c r="R16" i="1" s="1"/>
  <c r="P18" i="1"/>
  <c r="AC18" i="1"/>
  <c r="R16" i="3" l="1"/>
  <c r="S16" i="3" s="1"/>
  <c r="W16" i="3"/>
  <c r="V16" i="3" s="1"/>
  <c r="U16" i="3" s="1"/>
  <c r="T16" i="3" s="1"/>
  <c r="Q16" i="1"/>
  <c r="V16" i="1" s="1"/>
  <c r="AF18" i="1"/>
  <c r="Y19" i="1"/>
  <c r="AA19" i="1" s="1"/>
  <c r="AD18" i="1"/>
  <c r="AE16" i="3" l="1"/>
  <c r="AA17" i="3" s="1"/>
  <c r="Y16" i="3"/>
  <c r="AB16" i="1"/>
  <c r="X17" i="1" s="1"/>
  <c r="AF16" i="3"/>
  <c r="AG18" i="1"/>
  <c r="Z19" i="1"/>
  <c r="AH16" i="3" l="1"/>
  <c r="AE16" i="1"/>
  <c r="AG16" i="3"/>
  <c r="AI16" i="3"/>
  <c r="AB17" i="3"/>
  <c r="T17" i="1"/>
  <c r="S17" i="1" s="1"/>
  <c r="R17" i="1" s="1"/>
  <c r="O19" i="1"/>
  <c r="AD17" i="3" l="1"/>
  <c r="AJ16" i="3"/>
  <c r="AC17" i="3"/>
  <c r="Q17" i="1"/>
  <c r="V17" i="1" s="1"/>
  <c r="AC19" i="1"/>
  <c r="P19" i="1"/>
  <c r="R17" i="3" l="1"/>
  <c r="S17" i="3" s="1"/>
  <c r="W17" i="3"/>
  <c r="V17" i="3" s="1"/>
  <c r="U17" i="3" s="1"/>
  <c r="T17" i="3" s="1"/>
  <c r="AB17" i="1"/>
  <c r="AF19" i="1"/>
  <c r="Y20" i="1"/>
  <c r="AA20" i="1" s="1"/>
  <c r="AD19" i="1"/>
  <c r="AE17" i="3" l="1"/>
  <c r="AA18" i="3" s="1"/>
  <c r="Y17" i="3"/>
  <c r="AF17" i="3"/>
  <c r="AE17" i="1"/>
  <c r="X18" i="1"/>
  <c r="AG19" i="1"/>
  <c r="Z20" i="1"/>
  <c r="AH17" i="3" l="1"/>
  <c r="AG17" i="3"/>
  <c r="AI17" i="3"/>
  <c r="AB18" i="3"/>
  <c r="T18" i="1"/>
  <c r="S18" i="1" s="1"/>
  <c r="R18" i="1" s="1"/>
  <c r="O20" i="1"/>
  <c r="AD18" i="3" l="1"/>
  <c r="AJ17" i="3"/>
  <c r="AC18" i="3"/>
  <c r="Q18" i="1"/>
  <c r="V18" i="1" s="1"/>
  <c r="P20" i="1"/>
  <c r="AC20" i="1"/>
  <c r="R18" i="3" l="1"/>
  <c r="S18" i="3" s="1"/>
  <c r="W18" i="3"/>
  <c r="V18" i="3" s="1"/>
  <c r="U18" i="3" s="1"/>
  <c r="T18" i="3" s="1"/>
  <c r="AB18" i="1"/>
  <c r="AF20" i="1"/>
  <c r="Y21" i="1"/>
  <c r="AA21" i="1" s="1"/>
  <c r="AD20" i="1"/>
  <c r="AE18" i="3" l="1"/>
  <c r="AA19" i="3" s="1"/>
  <c r="Y18" i="3"/>
  <c r="AF18" i="3"/>
  <c r="AE18" i="1"/>
  <c r="X19" i="1"/>
  <c r="AG20" i="1"/>
  <c r="Z21" i="1"/>
  <c r="AH18" i="3" l="1"/>
  <c r="AI18" i="3"/>
  <c r="AB19" i="3"/>
  <c r="AG18" i="3"/>
  <c r="T19" i="1"/>
  <c r="S19" i="1" s="1"/>
  <c r="R19" i="1" s="1"/>
  <c r="O21" i="1"/>
  <c r="AJ18" i="3" l="1"/>
  <c r="AC19" i="3"/>
  <c r="AD19" i="3"/>
  <c r="Q19" i="1"/>
  <c r="V19" i="1" s="1"/>
  <c r="P21" i="1"/>
  <c r="AC21" i="1"/>
  <c r="R19" i="3" l="1"/>
  <c r="S19" i="3" s="1"/>
  <c r="W19" i="3"/>
  <c r="V19" i="3" s="1"/>
  <c r="U19" i="3" s="1"/>
  <c r="T19" i="3" s="1"/>
  <c r="AB19" i="1"/>
  <c r="AF21" i="1"/>
  <c r="Y22" i="1"/>
  <c r="AA22" i="1" s="1"/>
  <c r="AD21" i="1"/>
  <c r="Y19" i="3" l="1"/>
  <c r="AF19" i="3"/>
  <c r="AE19" i="1"/>
  <c r="X20" i="1"/>
  <c r="AG21" i="1"/>
  <c r="Z22" i="1"/>
  <c r="AE19" i="3" l="1"/>
  <c r="AI19" i="3"/>
  <c r="AB20" i="3"/>
  <c r="AG19" i="3"/>
  <c r="T20" i="1"/>
  <c r="S20" i="1" s="1"/>
  <c r="R20" i="1" s="1"/>
  <c r="O22" i="1"/>
  <c r="AA20" i="3" l="1"/>
  <c r="AH19" i="3"/>
  <c r="AJ19" i="3"/>
  <c r="AC20" i="3"/>
  <c r="AD20" i="3"/>
  <c r="Q20" i="1"/>
  <c r="V20" i="1" s="1"/>
  <c r="P22" i="1"/>
  <c r="AC22" i="1"/>
  <c r="R20" i="3" l="1"/>
  <c r="S20" i="3" s="1"/>
  <c r="W20" i="3"/>
  <c r="V20" i="3" s="1"/>
  <c r="U20" i="3" s="1"/>
  <c r="T20" i="3" s="1"/>
  <c r="AB20" i="1"/>
  <c r="AF22" i="1"/>
  <c r="Y23" i="1"/>
  <c r="AA23" i="1" s="1"/>
  <c r="AD22" i="1"/>
  <c r="Y20" i="3" l="1"/>
  <c r="AF20" i="3"/>
  <c r="AE20" i="1"/>
  <c r="X21" i="1"/>
  <c r="AG22" i="1"/>
  <c r="Z23" i="1"/>
  <c r="AE20" i="3" l="1"/>
  <c r="AG20" i="3"/>
  <c r="AI20" i="3"/>
  <c r="AB21" i="3"/>
  <c r="T21" i="1"/>
  <c r="S21" i="1" s="1"/>
  <c r="R21" i="1" s="1"/>
  <c r="O23" i="1"/>
  <c r="AA21" i="3" l="1"/>
  <c r="AH20" i="3"/>
  <c r="AD21" i="3"/>
  <c r="AJ20" i="3"/>
  <c r="AC21" i="3"/>
  <c r="Q21" i="1"/>
  <c r="V21" i="1" s="1"/>
  <c r="P23" i="1"/>
  <c r="AC23" i="1"/>
  <c r="R21" i="3" l="1"/>
  <c r="S21" i="3" s="1"/>
  <c r="W21" i="3"/>
  <c r="V21" i="3" s="1"/>
  <c r="U21" i="3" s="1"/>
  <c r="T21" i="3" s="1"/>
  <c r="AB21" i="1"/>
  <c r="AF23" i="1"/>
  <c r="Y24" i="1"/>
  <c r="AA24" i="1" s="1"/>
  <c r="AD23" i="1"/>
  <c r="Y21" i="3" l="1"/>
  <c r="AF21" i="3"/>
  <c r="AE21" i="1"/>
  <c r="X22" i="1"/>
  <c r="AG23" i="1"/>
  <c r="Z24" i="1"/>
  <c r="AE21" i="3" l="1"/>
  <c r="AI21" i="3"/>
  <c r="AB22" i="3"/>
  <c r="AG21" i="3"/>
  <c r="T22" i="1"/>
  <c r="S22" i="1" s="1"/>
  <c r="R22" i="1" s="1"/>
  <c r="O24" i="1"/>
  <c r="AA22" i="3" l="1"/>
  <c r="AH21" i="3"/>
  <c r="AJ21" i="3"/>
  <c r="AC22" i="3"/>
  <c r="AD22" i="3"/>
  <c r="Q22" i="1"/>
  <c r="V22" i="1" s="1"/>
  <c r="P24" i="1"/>
  <c r="AC24" i="1"/>
  <c r="AB22" i="1" l="1"/>
  <c r="X23" i="1" s="1"/>
  <c r="R22" i="3"/>
  <c r="S22" i="3" s="1"/>
  <c r="W22" i="3"/>
  <c r="V22" i="3" s="1"/>
  <c r="U22" i="3" s="1"/>
  <c r="T22" i="3" s="1"/>
  <c r="AF24" i="1"/>
  <c r="Y25" i="1"/>
  <c r="AA25" i="1" s="1"/>
  <c r="AD24" i="1"/>
  <c r="Y22" i="3" l="1"/>
  <c r="AE22" i="1"/>
  <c r="AF22" i="3"/>
  <c r="T23" i="1"/>
  <c r="S23" i="1" s="1"/>
  <c r="R23" i="1" s="1"/>
  <c r="AG24" i="1"/>
  <c r="Z25" i="1"/>
  <c r="AE22" i="3" l="1"/>
  <c r="AI22" i="3"/>
  <c r="AB23" i="3"/>
  <c r="AG22" i="3"/>
  <c r="Q23" i="1"/>
  <c r="V23" i="1" s="1"/>
  <c r="O25" i="1"/>
  <c r="AA23" i="3" l="1"/>
  <c r="AH22" i="3"/>
  <c r="AJ22" i="3"/>
  <c r="AC23" i="3"/>
  <c r="AD23" i="3"/>
  <c r="AB23" i="1"/>
  <c r="P25" i="1"/>
  <c r="AC25" i="1"/>
  <c r="R23" i="3" l="1"/>
  <c r="S23" i="3" s="1"/>
  <c r="W23" i="3"/>
  <c r="V23" i="3" s="1"/>
  <c r="U23" i="3" s="1"/>
  <c r="T23" i="3" s="1"/>
  <c r="AE23" i="1"/>
  <c r="X24" i="1"/>
  <c r="AF25" i="1"/>
  <c r="Y26" i="1"/>
  <c r="AA26" i="1" s="1"/>
  <c r="AD25" i="1"/>
  <c r="Y23" i="3" l="1"/>
  <c r="AF23" i="3"/>
  <c r="T24" i="1"/>
  <c r="S24" i="1" s="1"/>
  <c r="R24" i="1" s="1"/>
  <c r="AG25" i="1"/>
  <c r="Z26" i="1"/>
  <c r="AE23" i="3" l="1"/>
  <c r="AI23" i="3"/>
  <c r="AB24" i="3"/>
  <c r="AG23" i="3"/>
  <c r="Q24" i="1"/>
  <c r="V24" i="1" s="1"/>
  <c r="O26" i="1"/>
  <c r="AA24" i="3" l="1"/>
  <c r="AH23" i="3"/>
  <c r="AJ23" i="3"/>
  <c r="AC24" i="3"/>
  <c r="AD24" i="3"/>
  <c r="AB24" i="1"/>
  <c r="P26" i="1"/>
  <c r="AC26" i="1"/>
  <c r="R24" i="3" l="1"/>
  <c r="S24" i="3" s="1"/>
  <c r="W24" i="3"/>
  <c r="V24" i="3" s="1"/>
  <c r="U24" i="3" s="1"/>
  <c r="T24" i="3" s="1"/>
  <c r="AE24" i="1"/>
  <c r="X25" i="1"/>
  <c r="AF26" i="1"/>
  <c r="Y27" i="1"/>
  <c r="AA27" i="1" s="1"/>
  <c r="AD26" i="1"/>
  <c r="Y24" i="3" l="1"/>
  <c r="AF24" i="3"/>
  <c r="T25" i="1"/>
  <c r="S25" i="1" s="1"/>
  <c r="R25" i="1" s="1"/>
  <c r="AG26" i="1"/>
  <c r="Z27" i="1"/>
  <c r="AE24" i="3" l="1"/>
  <c r="AG24" i="3"/>
  <c r="AI24" i="3"/>
  <c r="AB25" i="3"/>
  <c r="Q25" i="1"/>
  <c r="V25" i="1" s="1"/>
  <c r="O27" i="1"/>
  <c r="AA25" i="3" l="1"/>
  <c r="AH24" i="3"/>
  <c r="AD25" i="3"/>
  <c r="AJ24" i="3"/>
  <c r="AC25" i="3"/>
  <c r="AB25" i="1"/>
  <c r="AC27" i="1"/>
  <c r="P27" i="1"/>
  <c r="R25" i="3" l="1"/>
  <c r="S25" i="3" s="1"/>
  <c r="W25" i="3"/>
  <c r="V25" i="3" s="1"/>
  <c r="U25" i="3" s="1"/>
  <c r="T25" i="3" s="1"/>
  <c r="AE25" i="1"/>
  <c r="X26" i="1"/>
  <c r="AF27" i="1"/>
  <c r="Y28" i="1"/>
  <c r="AA28" i="1" s="1"/>
  <c r="AD27" i="1"/>
  <c r="AE25" i="3" l="1"/>
  <c r="AA26" i="3" s="1"/>
  <c r="Y25" i="3"/>
  <c r="AF25" i="3"/>
  <c r="T26" i="1"/>
  <c r="S26" i="1" s="1"/>
  <c r="R26" i="1" s="1"/>
  <c r="AG27" i="1"/>
  <c r="Z28" i="1"/>
  <c r="AH25" i="3" l="1"/>
  <c r="AI25" i="3"/>
  <c r="AB26" i="3"/>
  <c r="AG25" i="3"/>
  <c r="Q26" i="1"/>
  <c r="V26" i="1" s="1"/>
  <c r="O28" i="1"/>
  <c r="AJ25" i="3" l="1"/>
  <c r="AC26" i="3"/>
  <c r="AD26" i="3"/>
  <c r="AB26" i="1"/>
  <c r="P28" i="1"/>
  <c r="AC28" i="1"/>
  <c r="R26" i="3" l="1"/>
  <c r="S26" i="3" s="1"/>
  <c r="W26" i="3"/>
  <c r="V26" i="3" s="1"/>
  <c r="U26" i="3" s="1"/>
  <c r="T26" i="3" s="1"/>
  <c r="AE26" i="1"/>
  <c r="X27" i="1"/>
  <c r="AD28" i="1"/>
  <c r="AF28" i="1"/>
  <c r="Y29" i="1"/>
  <c r="AA29" i="1" s="1"/>
  <c r="AE26" i="3" l="1"/>
  <c r="AA27" i="3" s="1"/>
  <c r="Y26" i="3"/>
  <c r="AF26" i="3"/>
  <c r="T27" i="1"/>
  <c r="S27" i="1" s="1"/>
  <c r="R27" i="1" s="1"/>
  <c r="AG28" i="1"/>
  <c r="Z29" i="1"/>
  <c r="AH26" i="3" l="1"/>
  <c r="AG26" i="3"/>
  <c r="AI26" i="3"/>
  <c r="AB27" i="3"/>
  <c r="Q27" i="1"/>
  <c r="V27" i="1" s="1"/>
  <c r="O29" i="1"/>
  <c r="AJ26" i="3" l="1"/>
  <c r="AC27" i="3"/>
  <c r="AD27" i="3"/>
  <c r="AB27" i="1"/>
  <c r="P29" i="1"/>
  <c r="AC29" i="1"/>
  <c r="R27" i="3" l="1"/>
  <c r="S27" i="3" s="1"/>
  <c r="W27" i="3"/>
  <c r="V27" i="3" s="1"/>
  <c r="U27" i="3" s="1"/>
  <c r="T27" i="3" s="1"/>
  <c r="AE27" i="1"/>
  <c r="X28" i="1"/>
  <c r="AD29" i="1"/>
  <c r="AF29" i="1"/>
  <c r="Y30" i="1"/>
  <c r="AA30" i="1" s="1"/>
  <c r="Y27" i="3" l="1"/>
  <c r="AF27" i="3"/>
  <c r="T28" i="1"/>
  <c r="S28" i="1" s="1"/>
  <c r="R28" i="1" s="1"/>
  <c r="AG29" i="1"/>
  <c r="Z30" i="1"/>
  <c r="AE27" i="3" l="1"/>
  <c r="AI27" i="3"/>
  <c r="AB28" i="3"/>
  <c r="AG27" i="3"/>
  <c r="Q28" i="1"/>
  <c r="V28" i="1" s="1"/>
  <c r="O30" i="1"/>
  <c r="AA28" i="3" l="1"/>
  <c r="AH27" i="3"/>
  <c r="AJ27" i="3"/>
  <c r="AC28" i="3"/>
  <c r="AD28" i="3"/>
  <c r="AB28" i="1"/>
  <c r="P30" i="1"/>
  <c r="AC30" i="1"/>
  <c r="R28" i="3" l="1"/>
  <c r="S28" i="3" s="1"/>
  <c r="W28" i="3"/>
  <c r="V28" i="3" s="1"/>
  <c r="U28" i="3" s="1"/>
  <c r="T28" i="3" s="1"/>
  <c r="AE28" i="1"/>
  <c r="X29" i="1"/>
  <c r="AF30" i="1"/>
  <c r="Y31" i="1"/>
  <c r="AA31" i="1" s="1"/>
  <c r="AD30" i="1"/>
  <c r="Y28" i="3" l="1"/>
  <c r="AF28" i="3"/>
  <c r="T29" i="1"/>
  <c r="S29" i="1" s="1"/>
  <c r="R29" i="1" s="1"/>
  <c r="AG30" i="1"/>
  <c r="Z31" i="1"/>
  <c r="AE28" i="3" l="1"/>
  <c r="AG28" i="3"/>
  <c r="AI28" i="3"/>
  <c r="AB29" i="3"/>
  <c r="Q29" i="1"/>
  <c r="V29" i="1" s="1"/>
  <c r="O31" i="1"/>
  <c r="AA29" i="3" l="1"/>
  <c r="AH28" i="3"/>
  <c r="AD29" i="3"/>
  <c r="AJ28" i="3"/>
  <c r="AC29" i="3"/>
  <c r="AB29" i="1"/>
  <c r="AC31" i="1"/>
  <c r="P31" i="1"/>
  <c r="R29" i="3" l="1"/>
  <c r="S29" i="3" s="1"/>
  <c r="W29" i="3"/>
  <c r="V29" i="3" s="1"/>
  <c r="U29" i="3" s="1"/>
  <c r="T29" i="3" s="1"/>
  <c r="AE29" i="1"/>
  <c r="X30" i="1"/>
  <c r="AD31" i="1"/>
  <c r="AF31" i="1"/>
  <c r="Y32" i="1"/>
  <c r="AA32" i="1" s="1"/>
  <c r="Y29" i="3" l="1"/>
  <c r="AF29" i="3"/>
  <c r="T30" i="1"/>
  <c r="S30" i="1" s="1"/>
  <c r="R30" i="1" s="1"/>
  <c r="AG31" i="1"/>
  <c r="Z32" i="1"/>
  <c r="AE29" i="3" l="1"/>
  <c r="AG29" i="3"/>
  <c r="AI29" i="3"/>
  <c r="AB30" i="3"/>
  <c r="Q30" i="1"/>
  <c r="V30" i="1" s="1"/>
  <c r="O32" i="1"/>
  <c r="AA30" i="3" l="1"/>
  <c r="AH29" i="3"/>
  <c r="AD30" i="3"/>
  <c r="AJ29" i="3"/>
  <c r="AC30" i="3"/>
  <c r="AB30" i="1"/>
  <c r="AC32" i="1"/>
  <c r="P32" i="1"/>
  <c r="R30" i="3" l="1"/>
  <c r="S30" i="3" s="1"/>
  <c r="W30" i="3"/>
  <c r="V30" i="3" s="1"/>
  <c r="U30" i="3" s="1"/>
  <c r="T30" i="3" s="1"/>
  <c r="AE30" i="1"/>
  <c r="X31" i="1"/>
  <c r="AD32" i="1"/>
  <c r="AF32" i="1"/>
  <c r="Y33" i="1"/>
  <c r="AA33" i="1" s="1"/>
  <c r="Y30" i="3" l="1"/>
  <c r="AF30" i="3"/>
  <c r="T31" i="1"/>
  <c r="S31" i="1" s="1"/>
  <c r="R31" i="1" s="1"/>
  <c r="AG32" i="1"/>
  <c r="Z33" i="1"/>
  <c r="AE30" i="3" l="1"/>
  <c r="AG30" i="3"/>
  <c r="AI30" i="3"/>
  <c r="AB31" i="3"/>
  <c r="Q31" i="1"/>
  <c r="V31" i="1" s="1"/>
  <c r="O33" i="1"/>
  <c r="AA31" i="3" l="1"/>
  <c r="AH30" i="3"/>
  <c r="AD31" i="3"/>
  <c r="AJ30" i="3"/>
  <c r="AC31" i="3"/>
  <c r="AB31" i="1"/>
  <c r="P33" i="1"/>
  <c r="AC33" i="1"/>
  <c r="R31" i="3" l="1"/>
  <c r="S31" i="3" s="1"/>
  <c r="W31" i="3"/>
  <c r="V31" i="3" s="1"/>
  <c r="U31" i="3" s="1"/>
  <c r="T31" i="3" s="1"/>
  <c r="AE31" i="1"/>
  <c r="X32" i="1"/>
  <c r="AF33" i="1"/>
  <c r="Y34" i="1"/>
  <c r="AA34" i="1" s="1"/>
  <c r="AD33" i="1"/>
  <c r="Y31" i="3" l="1"/>
  <c r="AF31" i="3"/>
  <c r="T32" i="1"/>
  <c r="S32" i="1" s="1"/>
  <c r="R32" i="1" s="1"/>
  <c r="AG33" i="1"/>
  <c r="Z34" i="1"/>
  <c r="AE31" i="3" l="1"/>
  <c r="AI31" i="3"/>
  <c r="AB32" i="3"/>
  <c r="AG31" i="3"/>
  <c r="Q32" i="1"/>
  <c r="V32" i="1" s="1"/>
  <c r="O34" i="1"/>
  <c r="AA32" i="3" l="1"/>
  <c r="AH31" i="3"/>
  <c r="AJ31" i="3"/>
  <c r="AC32" i="3"/>
  <c r="AD32" i="3"/>
  <c r="AB32" i="1"/>
  <c r="AC34" i="1"/>
  <c r="P34" i="1"/>
  <c r="R32" i="3" l="1"/>
  <c r="S32" i="3" s="1"/>
  <c r="W32" i="3"/>
  <c r="V32" i="3" s="1"/>
  <c r="U32" i="3" s="1"/>
  <c r="T32" i="3" s="1"/>
  <c r="AE32" i="1"/>
  <c r="X33" i="1"/>
  <c r="AD34" i="1"/>
  <c r="AF34" i="1"/>
  <c r="Y35" i="1"/>
  <c r="AA35" i="1" s="1"/>
  <c r="Y32" i="3" l="1"/>
  <c r="AF32" i="3"/>
  <c r="T33" i="1"/>
  <c r="S33" i="1" s="1"/>
  <c r="R33" i="1" s="1"/>
  <c r="AG34" i="1"/>
  <c r="Z35" i="1"/>
  <c r="AE32" i="3" l="1"/>
  <c r="AG32" i="3"/>
  <c r="AI32" i="3"/>
  <c r="AB33" i="3"/>
  <c r="Q33" i="1"/>
  <c r="V33" i="1" s="1"/>
  <c r="O35" i="1"/>
  <c r="AA33" i="3" l="1"/>
  <c r="AH32" i="3"/>
  <c r="AJ32" i="3"/>
  <c r="AC33" i="3"/>
  <c r="AD33" i="3"/>
  <c r="AB33" i="1"/>
  <c r="P35" i="1"/>
  <c r="AC35" i="1"/>
  <c r="R33" i="3" l="1"/>
  <c r="S33" i="3" s="1"/>
  <c r="W33" i="3"/>
  <c r="V33" i="3" s="1"/>
  <c r="U33" i="3" s="1"/>
  <c r="T33" i="3" s="1"/>
  <c r="AE33" i="1"/>
  <c r="X34" i="1"/>
  <c r="AF35" i="1"/>
  <c r="Y36" i="1"/>
  <c r="AA36" i="1" s="1"/>
  <c r="AD35" i="1"/>
  <c r="AE33" i="3" l="1"/>
  <c r="AF33" i="3"/>
  <c r="T34" i="1"/>
  <c r="S34" i="1" s="1"/>
  <c r="R34" i="1" s="1"/>
  <c r="AG35" i="1"/>
  <c r="Z36" i="1"/>
  <c r="AA34" i="3" l="1"/>
  <c r="AH33" i="3"/>
  <c r="Y33" i="3"/>
  <c r="AG33" i="3"/>
  <c r="AI33" i="3"/>
  <c r="AB34" i="3"/>
  <c r="Q34" i="1"/>
  <c r="V34" i="1" s="1"/>
  <c r="O36" i="1"/>
  <c r="AD34" i="3" l="1"/>
  <c r="AJ33" i="3"/>
  <c r="AC34" i="3"/>
  <c r="AB34" i="1"/>
  <c r="P36" i="1"/>
  <c r="AC36" i="1"/>
  <c r="R34" i="3" l="1"/>
  <c r="S34" i="3" s="1"/>
  <c r="W34" i="3"/>
  <c r="V34" i="3" s="1"/>
  <c r="U34" i="3" s="1"/>
  <c r="T34" i="3" s="1"/>
  <c r="AE34" i="1"/>
  <c r="X35" i="1"/>
  <c r="AD36" i="1"/>
  <c r="AF36" i="1"/>
  <c r="Y37" i="1"/>
  <c r="AA37" i="1" s="1"/>
  <c r="Y34" i="3" l="1"/>
  <c r="AF34" i="3"/>
  <c r="T35" i="1"/>
  <c r="S35" i="1" s="1"/>
  <c r="R35" i="1" s="1"/>
  <c r="AG36" i="1"/>
  <c r="Z37" i="1"/>
  <c r="AE34" i="3" l="1"/>
  <c r="AG34" i="3"/>
  <c r="AI34" i="3"/>
  <c r="AB35" i="3"/>
  <c r="Q35" i="1"/>
  <c r="V35" i="1" s="1"/>
  <c r="O37" i="1"/>
  <c r="AA35" i="3" l="1"/>
  <c r="AH34" i="3"/>
  <c r="AD35" i="3"/>
  <c r="AJ34" i="3"/>
  <c r="AC35" i="3"/>
  <c r="AB35" i="1"/>
  <c r="P37" i="1"/>
  <c r="AC37" i="1"/>
  <c r="R35" i="3" l="1"/>
  <c r="S35" i="3" s="1"/>
  <c r="W35" i="3"/>
  <c r="V35" i="3" s="1"/>
  <c r="U35" i="3" s="1"/>
  <c r="T35" i="3" s="1"/>
  <c r="AE35" i="1"/>
  <c r="X36" i="1"/>
  <c r="AF37" i="1"/>
  <c r="Y38" i="1"/>
  <c r="AA38" i="1" s="1"/>
  <c r="AD37" i="1"/>
  <c r="Y35" i="3" l="1"/>
  <c r="AF35" i="3"/>
  <c r="T36" i="1"/>
  <c r="S36" i="1" s="1"/>
  <c r="R36" i="1" s="1"/>
  <c r="AG37" i="1"/>
  <c r="Z38" i="1"/>
  <c r="AE35" i="3" l="1"/>
  <c r="AI35" i="3"/>
  <c r="AB36" i="3"/>
  <c r="AG35" i="3"/>
  <c r="Q36" i="1"/>
  <c r="V36" i="1" s="1"/>
  <c r="O38" i="1"/>
  <c r="AA36" i="3" l="1"/>
  <c r="AH35" i="3"/>
  <c r="AJ35" i="3"/>
  <c r="AC36" i="3"/>
  <c r="AD36" i="3"/>
  <c r="AB36" i="1"/>
  <c r="AC38" i="1"/>
  <c r="P38" i="1"/>
  <c r="R36" i="3" l="1"/>
  <c r="S36" i="3" s="1"/>
  <c r="W36" i="3"/>
  <c r="V36" i="3" s="1"/>
  <c r="U36" i="3" s="1"/>
  <c r="T36" i="3" s="1"/>
  <c r="AE36" i="1"/>
  <c r="X37" i="1"/>
  <c r="AF38" i="1"/>
  <c r="Y39" i="1"/>
  <c r="AA39" i="1" s="1"/>
  <c r="AD38" i="1"/>
  <c r="Y36" i="3" l="1"/>
  <c r="AF36" i="3"/>
  <c r="T37" i="1"/>
  <c r="S37" i="1" s="1"/>
  <c r="R37" i="1" s="1"/>
  <c r="AG38" i="1"/>
  <c r="Z39" i="1"/>
  <c r="AE36" i="3" l="1"/>
  <c r="AI36" i="3"/>
  <c r="AB37" i="3"/>
  <c r="AG36" i="3"/>
  <c r="Q37" i="1"/>
  <c r="V37" i="1" s="1"/>
  <c r="O39" i="1"/>
  <c r="AA37" i="3" l="1"/>
  <c r="AH36" i="3"/>
  <c r="AJ36" i="3"/>
  <c r="AC37" i="3"/>
  <c r="AD37" i="3"/>
  <c r="AB37" i="1"/>
  <c r="P39" i="1"/>
  <c r="AC39" i="1"/>
  <c r="R37" i="3" l="1"/>
  <c r="S37" i="3" s="1"/>
  <c r="W37" i="3"/>
  <c r="V37" i="3" s="1"/>
  <c r="U37" i="3" s="1"/>
  <c r="T37" i="3" s="1"/>
  <c r="AE37" i="1"/>
  <c r="X38" i="1"/>
  <c r="AF39" i="1"/>
  <c r="Y40" i="1"/>
  <c r="AA40" i="1" s="1"/>
  <c r="AD39" i="1"/>
  <c r="Y37" i="3" l="1"/>
  <c r="AF37" i="3"/>
  <c r="T38" i="1"/>
  <c r="S38" i="1" s="1"/>
  <c r="R38" i="1" s="1"/>
  <c r="AG39" i="1"/>
  <c r="Z40" i="1"/>
  <c r="AE37" i="3" l="1"/>
  <c r="AI37" i="3"/>
  <c r="AB38" i="3"/>
  <c r="AG37" i="3"/>
  <c r="Q38" i="1"/>
  <c r="V38" i="1" s="1"/>
  <c r="O40" i="1"/>
  <c r="AA38" i="3" l="1"/>
  <c r="AH37" i="3"/>
  <c r="AD38" i="3"/>
  <c r="AJ37" i="3"/>
  <c r="AC38" i="3"/>
  <c r="AB38" i="1"/>
  <c r="P40" i="1"/>
  <c r="AC40" i="1"/>
  <c r="R38" i="3" l="1"/>
  <c r="S38" i="3" s="1"/>
  <c r="W38" i="3"/>
  <c r="V38" i="3" s="1"/>
  <c r="U38" i="3" s="1"/>
  <c r="T38" i="3" s="1"/>
  <c r="AE38" i="1"/>
  <c r="X39" i="1"/>
  <c r="AD40" i="1"/>
  <c r="AF40" i="1"/>
  <c r="Y41" i="1"/>
  <c r="AA41" i="1" s="1"/>
  <c r="AE38" i="3" l="1"/>
  <c r="AF38" i="3"/>
  <c r="T39" i="1"/>
  <c r="S39" i="1" s="1"/>
  <c r="R39" i="1" s="1"/>
  <c r="AG40" i="1"/>
  <c r="Z41" i="1"/>
  <c r="AA39" i="3" l="1"/>
  <c r="AH38" i="3"/>
  <c r="Y38" i="3"/>
  <c r="AI38" i="3"/>
  <c r="AB39" i="3"/>
  <c r="AG38" i="3"/>
  <c r="Q39" i="1"/>
  <c r="V39" i="1" s="1"/>
  <c r="O41" i="1"/>
  <c r="AJ38" i="3" l="1"/>
  <c r="AC39" i="3"/>
  <c r="AD39" i="3"/>
  <c r="AB39" i="1"/>
  <c r="P41" i="1"/>
  <c r="AC41" i="1"/>
  <c r="R39" i="3" l="1"/>
  <c r="S39" i="3" s="1"/>
  <c r="W39" i="3"/>
  <c r="V39" i="3" s="1"/>
  <c r="U39" i="3" s="1"/>
  <c r="T39" i="3" s="1"/>
  <c r="AE39" i="1"/>
  <c r="X40" i="1"/>
  <c r="AD41" i="1"/>
  <c r="AF41" i="1"/>
  <c r="Y42" i="1"/>
  <c r="AA42" i="1" s="1"/>
  <c r="Y39" i="3" l="1"/>
  <c r="AF39" i="3"/>
  <c r="T40" i="1"/>
  <c r="S40" i="1" s="1"/>
  <c r="R40" i="1" s="1"/>
  <c r="AG41" i="1"/>
  <c r="Z42" i="1"/>
  <c r="AE39" i="3" l="1"/>
  <c r="AG39" i="3"/>
  <c r="AI39" i="3"/>
  <c r="AB40" i="3"/>
  <c r="Q40" i="1"/>
  <c r="V40" i="1" s="1"/>
  <c r="O42" i="1"/>
  <c r="AA40" i="3" l="1"/>
  <c r="AH39" i="3"/>
  <c r="AD40" i="3"/>
  <c r="AJ39" i="3"/>
  <c r="AC40" i="3"/>
  <c r="AB40" i="1"/>
  <c r="AC42" i="1"/>
  <c r="P42" i="1"/>
  <c r="R40" i="3" l="1"/>
  <c r="S40" i="3" s="1"/>
  <c r="W40" i="3"/>
  <c r="V40" i="3" s="1"/>
  <c r="U40" i="3" s="1"/>
  <c r="T40" i="3" s="1"/>
  <c r="AE40" i="1"/>
  <c r="X41" i="1"/>
  <c r="AD42" i="1"/>
  <c r="AF42" i="1"/>
  <c r="Y43" i="1"/>
  <c r="AA43" i="1" s="1"/>
  <c r="AE40" i="3" l="1"/>
  <c r="AF40" i="3"/>
  <c r="T41" i="1"/>
  <c r="S41" i="1" s="1"/>
  <c r="R41" i="1" s="1"/>
  <c r="O43" i="1"/>
  <c r="AG42" i="1"/>
  <c r="Z43" i="1"/>
  <c r="AA41" i="3" l="1"/>
  <c r="AH40" i="3"/>
  <c r="Y40" i="3"/>
  <c r="AG40" i="3"/>
  <c r="AI40" i="3"/>
  <c r="AB41" i="3"/>
  <c r="Q41" i="1"/>
  <c r="V41" i="1" s="1"/>
  <c r="AC43" i="1"/>
  <c r="P43" i="1"/>
  <c r="AJ40" i="3" l="1"/>
  <c r="AC41" i="3"/>
  <c r="AD41" i="3"/>
  <c r="AB41" i="1"/>
  <c r="AD43" i="1"/>
  <c r="Y44" i="1"/>
  <c r="AA44" i="1" s="1"/>
  <c r="AF43" i="1"/>
  <c r="R41" i="3" l="1"/>
  <c r="S41" i="3" s="1"/>
  <c r="W41" i="3"/>
  <c r="V41" i="3" s="1"/>
  <c r="U41" i="3" s="1"/>
  <c r="T41" i="3" s="1"/>
  <c r="AE41" i="1"/>
  <c r="X42" i="1"/>
  <c r="AG43" i="1"/>
  <c r="Z44" i="1"/>
  <c r="Y41" i="3" l="1"/>
  <c r="AF41" i="3"/>
  <c r="T42" i="1"/>
  <c r="S42" i="1" s="1"/>
  <c r="R42" i="1" s="1"/>
  <c r="O44" i="1"/>
  <c r="AE41" i="3" l="1"/>
  <c r="AG41" i="3"/>
  <c r="AI41" i="3"/>
  <c r="AB42" i="3"/>
  <c r="Q42" i="1"/>
  <c r="V42" i="1" s="1"/>
  <c r="AC44" i="1"/>
  <c r="P44" i="1"/>
  <c r="AA42" i="3" l="1"/>
  <c r="AH41" i="3"/>
  <c r="AD42" i="3"/>
  <c r="AJ41" i="3"/>
  <c r="AC42" i="3"/>
  <c r="AB42" i="1"/>
  <c r="AD44" i="1"/>
  <c r="AF44" i="1"/>
  <c r="Y45" i="1"/>
  <c r="AA45" i="1" s="1"/>
  <c r="R42" i="3" l="1"/>
  <c r="S42" i="3" s="1"/>
  <c r="W42" i="3"/>
  <c r="V42" i="3" s="1"/>
  <c r="U42" i="3" s="1"/>
  <c r="T42" i="3" s="1"/>
  <c r="AE42" i="1"/>
  <c r="X43" i="1"/>
  <c r="AG44" i="1"/>
  <c r="Z45" i="1"/>
  <c r="AE42" i="3" l="1"/>
  <c r="AF42" i="3"/>
  <c r="T43" i="1"/>
  <c r="S43" i="1" s="1"/>
  <c r="R43" i="1" s="1"/>
  <c r="O45" i="1"/>
  <c r="AH42" i="3" l="1"/>
  <c r="AA43" i="3"/>
  <c r="Y42" i="3"/>
  <c r="AI42" i="3"/>
  <c r="AB43" i="3"/>
  <c r="AG42" i="3"/>
  <c r="Q43" i="1"/>
  <c r="V43" i="1" s="1"/>
  <c r="AC45" i="1"/>
  <c r="P45" i="1"/>
  <c r="AB43" i="1" l="1"/>
  <c r="X44" i="1" s="1"/>
  <c r="AJ42" i="3"/>
  <c r="AC43" i="3"/>
  <c r="AD43" i="3"/>
  <c r="AD45" i="1"/>
  <c r="AF45" i="1"/>
  <c r="Y46" i="1"/>
  <c r="AA46" i="1" s="1"/>
  <c r="AE43" i="1" l="1"/>
  <c r="R43" i="3"/>
  <c r="S43" i="3" s="1"/>
  <c r="W43" i="3"/>
  <c r="V43" i="3" s="1"/>
  <c r="U43" i="3" s="1"/>
  <c r="T43" i="3" s="1"/>
  <c r="T44" i="1"/>
  <c r="S44" i="1" s="1"/>
  <c r="R44" i="1" s="1"/>
  <c r="AG45" i="1"/>
  <c r="Z46" i="1"/>
  <c r="Y43" i="3" l="1"/>
  <c r="AF43" i="3"/>
  <c r="Q44" i="1"/>
  <c r="V44" i="1" s="1"/>
  <c r="O46" i="1"/>
  <c r="AE43" i="3" l="1"/>
  <c r="AG43" i="3"/>
  <c r="AI43" i="3"/>
  <c r="AB44" i="3"/>
  <c r="AB44" i="1"/>
  <c r="AC46" i="1"/>
  <c r="P46" i="1"/>
  <c r="AA44" i="3" l="1"/>
  <c r="AH43" i="3"/>
  <c r="AD44" i="3"/>
  <c r="AJ43" i="3"/>
  <c r="AC44" i="3"/>
  <c r="AE44" i="1"/>
  <c r="X45" i="1"/>
  <c r="AF46" i="1"/>
  <c r="Y47" i="1"/>
  <c r="AA47" i="1" s="1"/>
  <c r="AD46" i="1"/>
  <c r="R44" i="3" l="1"/>
  <c r="S44" i="3" s="1"/>
  <c r="W44" i="3"/>
  <c r="V44" i="3" s="1"/>
  <c r="U44" i="3" s="1"/>
  <c r="T44" i="3" s="1"/>
  <c r="T45" i="1"/>
  <c r="S45" i="1" s="1"/>
  <c r="R45" i="1" s="1"/>
  <c r="AG46" i="1"/>
  <c r="Z47" i="1"/>
  <c r="Y44" i="3" l="1"/>
  <c r="AF44" i="3"/>
  <c r="Q45" i="1"/>
  <c r="V45" i="1" s="1"/>
  <c r="O47" i="1"/>
  <c r="AE44" i="3" l="1"/>
  <c r="AG44" i="3"/>
  <c r="AI44" i="3"/>
  <c r="AB45" i="3"/>
  <c r="AB45" i="1"/>
  <c r="AC47" i="1"/>
  <c r="P47" i="1"/>
  <c r="AA45" i="3" l="1"/>
  <c r="AH44" i="3"/>
  <c r="AD45" i="3"/>
  <c r="AJ44" i="3"/>
  <c r="AC45" i="3"/>
  <c r="AE45" i="1"/>
  <c r="X46" i="1"/>
  <c r="AD47" i="1"/>
  <c r="AF47" i="1"/>
  <c r="Y48" i="1"/>
  <c r="AA48" i="1" s="1"/>
  <c r="R45" i="3" l="1"/>
  <c r="S45" i="3" s="1"/>
  <c r="W45" i="3"/>
  <c r="V45" i="3" s="1"/>
  <c r="U45" i="3" s="1"/>
  <c r="T45" i="3" s="1"/>
  <c r="T46" i="1"/>
  <c r="S46" i="1" s="1"/>
  <c r="R46" i="1" s="1"/>
  <c r="AG47" i="1"/>
  <c r="Z48" i="1"/>
  <c r="Y45" i="3" l="1"/>
  <c r="AF45" i="3"/>
  <c r="Q46" i="1"/>
  <c r="V46" i="1" s="1"/>
  <c r="O48" i="1"/>
  <c r="AE45" i="3" l="1"/>
  <c r="AI45" i="3"/>
  <c r="AB46" i="3"/>
  <c r="AG45" i="3"/>
  <c r="AB46" i="1"/>
  <c r="AC48" i="1"/>
  <c r="P48" i="1"/>
  <c r="AA46" i="3" l="1"/>
  <c r="AH45" i="3"/>
  <c r="AJ45" i="3"/>
  <c r="AC46" i="3"/>
  <c r="AD46" i="3"/>
  <c r="AE46" i="1"/>
  <c r="X47" i="1"/>
  <c r="AD48" i="1"/>
  <c r="AF48" i="1"/>
  <c r="Y49" i="1"/>
  <c r="AA49" i="1" s="1"/>
  <c r="R46" i="3" l="1"/>
  <c r="S46" i="3" s="1"/>
  <c r="W46" i="3"/>
  <c r="V46" i="3" s="1"/>
  <c r="U46" i="3" s="1"/>
  <c r="T46" i="3" s="1"/>
  <c r="T47" i="1"/>
  <c r="S47" i="1" s="1"/>
  <c r="R47" i="1" s="1"/>
  <c r="AG48" i="1"/>
  <c r="Z49" i="1"/>
  <c r="AE46" i="3" l="1"/>
  <c r="AF46" i="3"/>
  <c r="Q47" i="1"/>
  <c r="V47" i="1" s="1"/>
  <c r="O49" i="1"/>
  <c r="AA47" i="3" l="1"/>
  <c r="AH46" i="3"/>
  <c r="Y46" i="3"/>
  <c r="AI46" i="3"/>
  <c r="AB47" i="3"/>
  <c r="AG46" i="3"/>
  <c r="AB47" i="1"/>
  <c r="AC49" i="1"/>
  <c r="P49" i="1"/>
  <c r="AJ46" i="3" l="1"/>
  <c r="AC47" i="3"/>
  <c r="AD47" i="3"/>
  <c r="AE47" i="1"/>
  <c r="X48" i="1"/>
  <c r="AD49" i="1"/>
  <c r="AF49" i="1"/>
  <c r="Y50" i="1"/>
  <c r="AA50" i="1" s="1"/>
  <c r="R47" i="3" l="1"/>
  <c r="S47" i="3" s="1"/>
  <c r="W47" i="3"/>
  <c r="V47" i="3" s="1"/>
  <c r="U47" i="3" s="1"/>
  <c r="T47" i="3" s="1"/>
  <c r="T48" i="1"/>
  <c r="S48" i="1" s="1"/>
  <c r="R48" i="1" s="1"/>
  <c r="AG49" i="1"/>
  <c r="Z50" i="1"/>
  <c r="AE47" i="3" l="1"/>
  <c r="AF47" i="3"/>
  <c r="Q48" i="1"/>
  <c r="V48" i="1" s="1"/>
  <c r="O50" i="1"/>
  <c r="AA48" i="3" l="1"/>
  <c r="AH47" i="3"/>
  <c r="Y47" i="3"/>
  <c r="AB48" i="1"/>
  <c r="AE48" i="1" s="1"/>
  <c r="AI47" i="3"/>
  <c r="AB48" i="3"/>
  <c r="AG47" i="3"/>
  <c r="AC50" i="1"/>
  <c r="P50" i="1"/>
  <c r="X49" i="1" l="1"/>
  <c r="T49" i="1" s="1"/>
  <c r="S49" i="1" s="1"/>
  <c r="R49" i="1" s="1"/>
  <c r="AJ47" i="3"/>
  <c r="AC48" i="3"/>
  <c r="AD48" i="3"/>
  <c r="AF50" i="1"/>
  <c r="Y51" i="1"/>
  <c r="AA51" i="1" s="1"/>
  <c r="AD50" i="1"/>
  <c r="R48" i="3" l="1"/>
  <c r="S48" i="3" s="1"/>
  <c r="W48" i="3"/>
  <c r="V48" i="3" s="1"/>
  <c r="U48" i="3" s="1"/>
  <c r="T48" i="3" s="1"/>
  <c r="Q49" i="1"/>
  <c r="V49" i="1" s="1"/>
  <c r="AG50" i="1"/>
  <c r="Z51" i="1"/>
  <c r="Y48" i="3" l="1"/>
  <c r="AF48" i="3"/>
  <c r="AB49" i="1"/>
  <c r="O51" i="1"/>
  <c r="AE48" i="3" l="1"/>
  <c r="AG48" i="3"/>
  <c r="AI48" i="3"/>
  <c r="AB49" i="3"/>
  <c r="AE49" i="1"/>
  <c r="X50" i="1"/>
  <c r="AC51" i="1"/>
  <c r="P51" i="1"/>
  <c r="AH48" i="3" l="1"/>
  <c r="AA49" i="3"/>
  <c r="AD49" i="3"/>
  <c r="AJ48" i="3"/>
  <c r="AC49" i="3"/>
  <c r="T50" i="1"/>
  <c r="S50" i="1" s="1"/>
  <c r="R50" i="1" s="1"/>
  <c r="AD51" i="1"/>
  <c r="AF51" i="1"/>
  <c r="Y52" i="1"/>
  <c r="AA52" i="1" s="1"/>
  <c r="W49" i="3" l="1"/>
  <c r="V49" i="3" s="1"/>
  <c r="U49" i="3" s="1"/>
  <c r="T49" i="3" s="1"/>
  <c r="R49" i="3"/>
  <c r="S49" i="3" s="1"/>
  <c r="Q50" i="1"/>
  <c r="V50" i="1" s="1"/>
  <c r="O52" i="1"/>
  <c r="AL4" i="1" s="1"/>
  <c r="AG51" i="1"/>
  <c r="Z52" i="1"/>
  <c r="Y49" i="3" l="1"/>
  <c r="AB50" i="1"/>
  <c r="AE50" i="1" s="1"/>
  <c r="AF49" i="3"/>
  <c r="P52" i="1"/>
  <c r="AC52" i="1"/>
  <c r="AF52" i="1" s="1"/>
  <c r="AM4" i="1" l="1"/>
  <c r="AT4" i="1"/>
  <c r="AE49" i="3"/>
  <c r="X51" i="1"/>
  <c r="T51" i="1" s="1"/>
  <c r="S51" i="1" s="1"/>
  <c r="R51" i="1" s="1"/>
  <c r="AI49" i="3"/>
  <c r="AB50" i="3"/>
  <c r="AG49" i="3"/>
  <c r="AD52" i="1"/>
  <c r="AG52" i="1" s="1"/>
  <c r="AA50" i="3" l="1"/>
  <c r="AH49" i="3"/>
  <c r="AJ49" i="3"/>
  <c r="AC50" i="3"/>
  <c r="AD50" i="3"/>
  <c r="Q51" i="1"/>
  <c r="V51" i="1" s="1"/>
  <c r="R50" i="3" l="1"/>
  <c r="S50" i="3" s="1"/>
  <c r="W50" i="3"/>
  <c r="V50" i="3" s="1"/>
  <c r="U50" i="3" s="1"/>
  <c r="T50" i="3" s="1"/>
  <c r="AB51" i="1"/>
  <c r="AE50" i="3" l="1"/>
  <c r="AA51" i="3" s="1"/>
  <c r="Y50" i="3"/>
  <c r="AF50" i="3"/>
  <c r="AE51" i="1"/>
  <c r="X52" i="1"/>
  <c r="AH50" i="3" l="1"/>
  <c r="AI50" i="3"/>
  <c r="AB51" i="3"/>
  <c r="AD51" i="3" s="1"/>
  <c r="AG50" i="3"/>
  <c r="T52" i="1"/>
  <c r="S52" i="1" l="1"/>
  <c r="AQ4" i="1"/>
  <c r="R51" i="3"/>
  <c r="AO3" i="3" s="1"/>
  <c r="W51" i="3"/>
  <c r="AJ50" i="3"/>
  <c r="AC51" i="3"/>
  <c r="V51" i="3" l="1"/>
  <c r="AT3" i="3"/>
  <c r="R52" i="1"/>
  <c r="AP4" i="1"/>
  <c r="S51" i="3"/>
  <c r="AF51" i="3"/>
  <c r="AI51" i="3" s="1"/>
  <c r="U51" i="3" l="1"/>
  <c r="AS3" i="3"/>
  <c r="AP3" i="3"/>
  <c r="AW3" i="3"/>
  <c r="AO4" i="1"/>
  <c r="Q52" i="1"/>
  <c r="AG51" i="3"/>
  <c r="AJ51" i="3" s="1"/>
  <c r="V52" i="1" l="1"/>
  <c r="AU4" i="1" s="1"/>
  <c r="AN4" i="1"/>
  <c r="AB52" i="1"/>
  <c r="AE52" i="1" s="1"/>
  <c r="T51" i="3"/>
  <c r="AR3" i="3"/>
  <c r="AQ3" i="3" l="1"/>
  <c r="AE51" i="3"/>
  <c r="AH51" i="3" s="1"/>
  <c r="Y51" i="3"/>
  <c r="AX3" i="3" s="1"/>
</calcChain>
</file>

<file path=xl/comments1.xml><?xml version="1.0" encoding="utf-8"?>
<comments xmlns="http://schemas.openxmlformats.org/spreadsheetml/2006/main">
  <authors>
    <author>Rebeca</author>
  </authors>
  <commentList>
    <comment ref="AC4" authorId="0">
      <text>
        <r>
          <rPr>
            <sz val="9"/>
            <color indexed="81"/>
            <rFont val="Tahoma"/>
            <family val="2"/>
          </rPr>
          <t xml:space="preserve">Assuming 10 mM of ATP
</t>
        </r>
        <r>
          <rPr>
            <i/>
            <sz val="9"/>
            <color indexed="81"/>
            <rFont val="Tahoma"/>
            <family val="2"/>
          </rPr>
          <t>Kleerebezem and Stams 2000</t>
        </r>
      </text>
    </comment>
    <comment ref="G9" authorId="0">
      <text>
        <r>
          <rPr>
            <sz val="9"/>
            <color indexed="81"/>
            <rFont val="Tahoma"/>
            <family val="2"/>
          </rPr>
          <t xml:space="preserve">Values of </t>
        </r>
        <r>
          <rPr>
            <sz val="9"/>
            <color indexed="81"/>
            <rFont val="Calibri"/>
            <family val="2"/>
          </rPr>
          <t>∆</t>
        </r>
        <r>
          <rPr>
            <sz val="9"/>
            <color indexed="81"/>
            <rFont val="Tahoma"/>
            <family val="2"/>
          </rPr>
          <t xml:space="preserve">G0 for these 2 reactions were not found. In this pathway is not possible to calculate Methyl-corrinoid/Fe-S concentration. 
 </t>
        </r>
      </text>
    </comment>
  </commentList>
</comments>
</file>

<file path=xl/comments2.xml><?xml version="1.0" encoding="utf-8"?>
<comments xmlns="http://schemas.openxmlformats.org/spreadsheetml/2006/main">
  <authors>
    <author>Rebeca</author>
  </authors>
  <commentList>
    <comment ref="AF3" authorId="0">
      <text>
        <r>
          <rPr>
            <sz val="9"/>
            <color indexed="81"/>
            <rFont val="Tahoma"/>
            <family val="2"/>
          </rPr>
          <t xml:space="preserve">Assuming 10 mM of ATP
</t>
        </r>
        <r>
          <rPr>
            <i/>
            <sz val="9"/>
            <color indexed="81"/>
            <rFont val="Tahoma"/>
            <family val="2"/>
          </rPr>
          <t>Kleerebezem and Stams 2000</t>
        </r>
      </text>
    </comment>
    <comment ref="AL3" authorId="0">
      <text>
        <r>
          <rPr>
            <b/>
            <sz val="11"/>
            <color indexed="81"/>
            <rFont val="Tahoma"/>
            <family val="2"/>
          </rPr>
          <t xml:space="preserve">Global Energy </t>
        </r>
        <r>
          <rPr>
            <sz val="11"/>
            <color indexed="81"/>
            <rFont val="Tahoma"/>
            <family val="2"/>
          </rPr>
          <t xml:space="preserve">
2 </t>
        </r>
        <r>
          <rPr>
            <sz val="11"/>
            <color indexed="81"/>
            <rFont val="Symbol"/>
            <family val="1"/>
            <charset val="2"/>
          </rPr>
          <t>DmH+</t>
        </r>
        <r>
          <rPr>
            <sz val="11"/>
            <color indexed="81"/>
            <rFont val="Tahoma"/>
            <family val="2"/>
          </rPr>
          <t xml:space="preserve"> gained: One invested in the pathway + One for anabolism and maintenance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11"/>
            <color indexed="81"/>
            <rFont val="Tahoma"/>
            <family val="2"/>
          </rPr>
          <t xml:space="preserve">One </t>
        </r>
        <r>
          <rPr>
            <b/>
            <sz val="11"/>
            <color indexed="81"/>
            <rFont val="Calibri"/>
            <family val="2"/>
          </rPr>
          <t>∆</t>
        </r>
        <r>
          <rPr>
            <b/>
            <sz val="11"/>
            <color indexed="81"/>
            <rFont val="Symbol"/>
            <family val="1"/>
            <charset val="2"/>
          </rPr>
          <t>m</t>
        </r>
        <r>
          <rPr>
            <b/>
            <sz val="11"/>
            <color indexed="81"/>
            <rFont val="Calibri"/>
            <family val="2"/>
          </rPr>
          <t xml:space="preserve">H+ </t>
        </r>
        <r>
          <rPr>
            <b/>
            <sz val="11"/>
            <color indexed="81"/>
            <rFont val="Tahoma"/>
            <family val="2"/>
          </rPr>
          <t>invested</t>
        </r>
      </text>
    </comment>
  </commentList>
</comments>
</file>

<file path=xl/sharedStrings.xml><?xml version="1.0" encoding="utf-8"?>
<sst xmlns="http://schemas.openxmlformats.org/spreadsheetml/2006/main" count="158" uniqueCount="68">
  <si>
    <t>CONDITIONS CONSIDERED</t>
  </si>
  <si>
    <t>CO2</t>
  </si>
  <si>
    <t>H2</t>
  </si>
  <si>
    <t>Acetate</t>
  </si>
  <si>
    <t>H+</t>
  </si>
  <si>
    <r>
      <t>Ac</t>
    </r>
    <r>
      <rPr>
        <vertAlign val="superscript"/>
        <sz val="20"/>
        <color rgb="FF000000"/>
        <rFont val="Times New Roman"/>
        <family val="1"/>
      </rPr>
      <t>-</t>
    </r>
    <r>
      <rPr>
        <sz val="20"/>
        <color rgb="FF000000"/>
        <rFont val="Times New Roman"/>
        <family val="1"/>
      </rPr>
      <t xml:space="preserve"> + H</t>
    </r>
    <r>
      <rPr>
        <vertAlign val="superscript"/>
        <sz val="20"/>
        <color rgb="FF000000"/>
        <rFont val="Times New Roman"/>
        <family val="1"/>
      </rPr>
      <t>+</t>
    </r>
    <r>
      <rPr>
        <sz val="20"/>
        <color rgb="FF000000"/>
        <rFont val="Times New Roman"/>
        <family val="1"/>
      </rPr>
      <t xml:space="preserve"> + 2H</t>
    </r>
    <r>
      <rPr>
        <vertAlign val="subscript"/>
        <sz val="20"/>
        <color rgb="FF000000"/>
        <rFont val="Times New Roman"/>
        <family val="1"/>
      </rPr>
      <t>2</t>
    </r>
    <r>
      <rPr>
        <sz val="20"/>
        <color rgb="FF000000"/>
        <rFont val="Times New Roman"/>
        <family val="1"/>
      </rPr>
      <t>O → 4H</t>
    </r>
    <r>
      <rPr>
        <vertAlign val="subscript"/>
        <sz val="20"/>
        <color rgb="FF000000"/>
        <rFont val="Times New Roman"/>
        <family val="1"/>
      </rPr>
      <t>2</t>
    </r>
    <r>
      <rPr>
        <sz val="20"/>
        <color rgb="FF000000"/>
        <rFont val="Times New Roman"/>
        <family val="1"/>
      </rPr>
      <t xml:space="preserve"> + 2CO</t>
    </r>
    <r>
      <rPr>
        <vertAlign val="subscript"/>
        <sz val="20"/>
        <color rgb="FF000000"/>
        <rFont val="Times New Roman"/>
        <family val="1"/>
      </rPr>
      <t>2</t>
    </r>
  </si>
  <si>
    <t>bar</t>
  </si>
  <si>
    <t>M</t>
  </si>
  <si>
    <t>T, P, Concentrations of products and substrates</t>
  </si>
  <si>
    <t>T</t>
  </si>
  <si>
    <t>K</t>
  </si>
  <si>
    <t>kJ/mol K</t>
  </si>
  <si>
    <t xml:space="preserve">for each reaction in the fig. </t>
  </si>
  <si>
    <t>3+4</t>
  </si>
  <si>
    <t>TOTAL</t>
  </si>
  <si>
    <t>NADH(oxid)</t>
  </si>
  <si>
    <t>NADPH(oxid)</t>
  </si>
  <si>
    <t>Fd(oxid)</t>
  </si>
  <si>
    <t>ATP (production)</t>
  </si>
  <si>
    <t>conserved moieties</t>
  </si>
  <si>
    <r>
      <t>Maximum (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 for</t>
    </r>
  </si>
  <si>
    <t xml:space="preserve">maxCoA </t>
  </si>
  <si>
    <t>maxTHF</t>
  </si>
  <si>
    <t>maxPi</t>
  </si>
  <si>
    <t>AcetylPi</t>
  </si>
  <si>
    <t>AcetylCoA</t>
  </si>
  <si>
    <t>Methyl-THF</t>
  </si>
  <si>
    <t>Methylene-THF</t>
  </si>
  <si>
    <t>Methenyl-THF</t>
  </si>
  <si>
    <t>Formyl-THF</t>
  </si>
  <si>
    <t>Formate</t>
  </si>
  <si>
    <t>CO</t>
  </si>
  <si>
    <t>THF</t>
  </si>
  <si>
    <t>Pi</t>
  </si>
  <si>
    <t>CoA</t>
  </si>
  <si>
    <t>ratio ATP/ADP</t>
  </si>
  <si>
    <t>ratio NADH/NAD+</t>
  </si>
  <si>
    <t>ratio NADPH/NADP+</t>
  </si>
  <si>
    <t>ratios for e-carriers</t>
  </si>
  <si>
    <t>TOTAL Pi</t>
  </si>
  <si>
    <t>TOTAL CoA</t>
  </si>
  <si>
    <t>TOTAL THF</t>
  </si>
  <si>
    <t>Check THF</t>
  </si>
  <si>
    <t>Check Pi</t>
  </si>
  <si>
    <t>Check CoA</t>
  </si>
  <si>
    <t>IT.</t>
  </si>
  <si>
    <t>kJ/mol</t>
  </si>
  <si>
    <t>ψ</t>
  </si>
  <si>
    <t>V</t>
  </si>
  <si>
    <t>F</t>
  </si>
  <si>
    <t>ratio Fdred/Fdox</t>
  </si>
  <si>
    <t>Global Energy</t>
  </si>
  <si>
    <t>considered in some reactions</t>
  </si>
  <si>
    <t>Translocated protons</t>
  </si>
  <si>
    <t>considering theoretical eq. w H2</t>
  </si>
  <si>
    <t>kC/mole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</si>
  <si>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GDis (kJ/mol)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</si>
  <si>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G0 (kJ/mol)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</si>
  <si>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 ATP</t>
    </r>
  </si>
  <si>
    <t>R</t>
  </si>
  <si>
    <t>RESULTS</t>
  </si>
  <si>
    <t>Protons translocated</t>
  </si>
  <si>
    <r>
      <rPr>
        <sz val="11"/>
        <color theme="1"/>
        <rFont val="Calibri"/>
        <family val="2"/>
      </rPr>
      <t>∆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scheme val="minor"/>
      </rPr>
      <t>H+</t>
    </r>
  </si>
  <si>
    <t>reac. 6</t>
  </si>
  <si>
    <t>reac. 9</t>
  </si>
  <si>
    <t>Ac-</t>
  </si>
  <si>
    <t>Ac-Pi</t>
  </si>
  <si>
    <t>Ac-CoA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</si>
</sst>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Times New Roman"/>
      <family val="1"/>
    </font>
    <font>
      <vertAlign val="superscript"/>
      <sz val="20"/>
      <color rgb="FF000000"/>
      <name val="Times New Roman"/>
      <family val="1"/>
    </font>
    <font>
      <vertAlign val="subscript"/>
      <sz val="20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9"/>
      <color indexed="81"/>
      <name val="Calibri"/>
      <family val="2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1"/>
      <name val="Tahoma"/>
      <family val="2"/>
    </font>
    <font>
      <sz val="11"/>
      <color indexed="81"/>
      <name val="Symbol"/>
      <family val="1"/>
      <charset val="2"/>
    </font>
    <font>
      <b/>
      <sz val="11"/>
      <color indexed="81"/>
      <name val="Tahoma"/>
      <family val="2"/>
    </font>
    <font>
      <b/>
      <sz val="11"/>
      <color indexed="81"/>
      <name val="Calibri"/>
      <family val="2"/>
    </font>
    <font>
      <b/>
      <sz val="11"/>
      <color indexed="8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NumberFormat="1"/>
    <xf numFmtId="0" fontId="0" fillId="0" borderId="0" xfId="0" applyBorder="1"/>
    <xf numFmtId="0" fontId="0" fillId="0" borderId="10" xfId="0" applyBorder="1"/>
    <xf numFmtId="11" fontId="0" fillId="0" borderId="0" xfId="0" applyNumberFormat="1" applyBorder="1"/>
    <xf numFmtId="11" fontId="0" fillId="0" borderId="10" xfId="0" applyNumberFormat="1" applyBorder="1"/>
    <xf numFmtId="11" fontId="0" fillId="0" borderId="11" xfId="0" applyNumberFormat="1" applyBorder="1"/>
    <xf numFmtId="0" fontId="0" fillId="0" borderId="0" xfId="0" applyNumberFormat="1" applyBorder="1"/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1" fontId="1" fillId="3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11" fontId="1" fillId="0" borderId="0" xfId="0" applyNumberFormat="1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1" fontId="0" fillId="0" borderId="14" xfId="0" applyNumberFormat="1" applyBorder="1"/>
    <xf numFmtId="11" fontId="0" fillId="0" borderId="15" xfId="0" applyNumberFormat="1" applyBorder="1"/>
    <xf numFmtId="11" fontId="0" fillId="0" borderId="16" xfId="0" applyNumberFormat="1" applyBorder="1"/>
    <xf numFmtId="0" fontId="0" fillId="0" borderId="17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5" xfId="0" applyNumberForma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/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/>
    <xf numFmtId="11" fontId="0" fillId="0" borderId="0" xfId="0" applyNumberFormat="1" applyBorder="1" applyAlignment="1">
      <alignment horizontal="center" vertical="center"/>
    </xf>
    <xf numFmtId="11" fontId="0" fillId="3" borderId="15" xfId="0" applyNumberFormat="1" applyFill="1" applyBorder="1"/>
    <xf numFmtId="0" fontId="0" fillId="3" borderId="15" xfId="0" applyNumberFormat="1" applyFill="1" applyBorder="1"/>
    <xf numFmtId="0" fontId="0" fillId="3" borderId="16" xfId="0" applyFill="1" applyBorder="1"/>
    <xf numFmtId="11" fontId="0" fillId="3" borderId="16" xfId="0" applyNumberFormat="1" applyFill="1" applyBorder="1"/>
    <xf numFmtId="11" fontId="0" fillId="3" borderId="14" xfId="0" applyNumberFormat="1" applyFill="1" applyBorder="1"/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8435988158617"/>
          <c:y val="6.7603074155107912E-2"/>
          <c:w val="0.82008813807079983"/>
          <c:h val="0.70107536849912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12"/>
            <c:spPr>
              <a:solidFill>
                <a:schemeClr val="tx1">
                  <a:lumMod val="75000"/>
                  <a:lumOff val="25000"/>
                  <a:alpha val="50000"/>
                </a:schemeClr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'Figure 1.a for H2 =1e-6 bar'!$AK$3:$AV$3</c:f>
              <c:strCache>
                <c:ptCount val="12"/>
                <c:pt idx="0">
                  <c:v>Ac-</c:v>
                </c:pt>
                <c:pt idx="1">
                  <c:v>Ac-Pi</c:v>
                </c:pt>
                <c:pt idx="2">
                  <c:v>Ac-CoA</c:v>
                </c:pt>
                <c:pt idx="3">
                  <c:v>Methyl-THF</c:v>
                </c:pt>
                <c:pt idx="4">
                  <c:v>Methylene-THF</c:v>
                </c:pt>
                <c:pt idx="5">
                  <c:v>Methenyl-THF</c:v>
                </c:pt>
                <c:pt idx="6">
                  <c:v>Formyl-THF</c:v>
                </c:pt>
                <c:pt idx="7">
                  <c:v>Formate</c:v>
                </c:pt>
                <c:pt idx="8">
                  <c:v>CO2</c:v>
                </c:pt>
                <c:pt idx="9">
                  <c:v>Ac-CoA</c:v>
                </c:pt>
                <c:pt idx="10">
                  <c:v>CO</c:v>
                </c:pt>
                <c:pt idx="11">
                  <c:v>CO2</c:v>
                </c:pt>
              </c:strCache>
            </c:strRef>
          </c:cat>
          <c:val>
            <c:numRef>
              <c:f>('Figure 1.a for H2 =1e-6 bar'!$AK$4:$AS$4,'Figure 1.a for H2 =1e-6 bar'!$AT$5:$AV$5)</c:f>
              <c:numCache>
                <c:formatCode>0.00</c:formatCode>
                <c:ptCount val="12"/>
                <c:pt idx="0">
                  <c:v>-2</c:v>
                </c:pt>
                <c:pt idx="1">
                  <c:v>-2.248252273234951</c:v>
                </c:pt>
                <c:pt idx="2">
                  <c:v>-2.1326932379478842</c:v>
                </c:pt>
                <c:pt idx="3">
                  <c:v>-7.4481844633035008</c:v>
                </c:pt>
                <c:pt idx="4">
                  <c:v>-8.4832248970248045</c:v>
                </c:pt>
                <c:pt idx="5">
                  <c:v>-5.8740602237305781</c:v>
                </c:pt>
                <c:pt idx="6">
                  <c:v>-6.5748688981566419</c:v>
                </c:pt>
                <c:pt idx="7">
                  <c:v>-9.2345019245062439</c:v>
                </c:pt>
                <c:pt idx="8">
                  <c:v>-2</c:v>
                </c:pt>
              </c:numCache>
            </c:numRef>
          </c:val>
          <c:smooth val="0"/>
        </c:ser>
        <c:ser>
          <c:idx val="1"/>
          <c:order val="1"/>
          <c:spPr>
            <a:ln w="15875">
              <a:solidFill>
                <a:schemeClr val="tx1"/>
              </a:solidFill>
            </a:ln>
          </c:spPr>
          <c:marker>
            <c:symbol val="circle"/>
            <c:size val="12"/>
            <c:spPr>
              <a:solidFill>
                <a:schemeClr val="tx1">
                  <a:lumMod val="75000"/>
                  <a:lumOff val="25000"/>
                  <a:alpha val="50000"/>
                </a:schemeClr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'Figure 1.a for H2 =1e-6 bar'!$AK$3:$AV$3</c:f>
              <c:strCache>
                <c:ptCount val="12"/>
                <c:pt idx="0">
                  <c:v>Ac-</c:v>
                </c:pt>
                <c:pt idx="1">
                  <c:v>Ac-Pi</c:v>
                </c:pt>
                <c:pt idx="2">
                  <c:v>Ac-CoA</c:v>
                </c:pt>
                <c:pt idx="3">
                  <c:v>Methyl-THF</c:v>
                </c:pt>
                <c:pt idx="4">
                  <c:v>Methylene-THF</c:v>
                </c:pt>
                <c:pt idx="5">
                  <c:v>Methenyl-THF</c:v>
                </c:pt>
                <c:pt idx="6">
                  <c:v>Formyl-THF</c:v>
                </c:pt>
                <c:pt idx="7">
                  <c:v>Formate</c:v>
                </c:pt>
                <c:pt idx="8">
                  <c:v>CO2</c:v>
                </c:pt>
                <c:pt idx="9">
                  <c:v>Ac-CoA</c:v>
                </c:pt>
                <c:pt idx="10">
                  <c:v>CO</c:v>
                </c:pt>
                <c:pt idx="11">
                  <c:v>CO2</c:v>
                </c:pt>
              </c:strCache>
            </c:strRef>
          </c:cat>
          <c:val>
            <c:numRef>
              <c:f>('Figure 1.a for H2 =1e-6 bar'!$AK$5:$AS$5,'Figure 1.a for H2 =1e-6 bar'!$AT$4:$AV$4)</c:f>
              <c:numCache>
                <c:formatCode>General</c:formatCode>
                <c:ptCount val="12"/>
                <c:pt idx="9" formatCode="0.00">
                  <c:v>-2.1326932379478842</c:v>
                </c:pt>
                <c:pt idx="10" formatCode="0.00">
                  <c:v>-5.2233155196166869</c:v>
                </c:pt>
                <c:pt idx="11" formatCode="0.00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7520"/>
        <c:axId val="115629440"/>
      </c:lineChart>
      <c:catAx>
        <c:axId val="1156275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25400">
            <a:solidFill>
              <a:schemeClr val="tx1">
                <a:lumMod val="95000"/>
                <a:lumOff val="5000"/>
              </a:schemeClr>
            </a:solidFill>
          </a:ln>
        </c:spPr>
        <c:txPr>
          <a:bodyPr rot="-2100000"/>
          <a:lstStyle/>
          <a:p>
            <a:pPr>
              <a:defRPr sz="2000" kern="0" spc="-100" baseline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629440"/>
        <c:crossesAt val="-22"/>
        <c:auto val="1"/>
        <c:lblAlgn val="ctr"/>
        <c:lblOffset val="100"/>
        <c:noMultiLvlLbl val="0"/>
      </c:catAx>
      <c:valAx>
        <c:axId val="115629440"/>
        <c:scaling>
          <c:orientation val="minMax"/>
          <c:max val="6"/>
          <c:min val="-18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>
                    <a:latin typeface="Times New Roman" pitchFamily="18" charset="0"/>
                    <a:cs typeface="Times New Roman" pitchFamily="18" charset="0"/>
                  </a:rPr>
                  <a:t>log(C)</a:t>
                </a:r>
              </a:p>
            </c:rich>
          </c:tx>
          <c:layout>
            <c:manualLayout>
              <c:xMode val="edge"/>
              <c:yMode val="edge"/>
              <c:x val="1.4731441614559812E-2"/>
              <c:y val="0.3116646711692172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spPr>
          <a:ln w="25400">
            <a:solidFill>
              <a:schemeClr val="tx1">
                <a:lumMod val="95000"/>
                <a:lumOff val="5000"/>
              </a:schemeClr>
            </a:solidFill>
            <a:miter lim="800000"/>
          </a:ln>
        </c:spPr>
        <c:txPr>
          <a:bodyPr/>
          <a:lstStyle/>
          <a:p>
            <a:pPr>
              <a:defRPr sz="2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627520"/>
        <c:crosses val="autoZero"/>
        <c:crossBetween val="between"/>
        <c:majorUnit val="4"/>
      </c:valAx>
      <c:spPr>
        <a:noFill/>
        <a:ln w="254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8435988158626"/>
          <c:y val="6.7603074155107939E-2"/>
          <c:w val="0.82008813807079983"/>
          <c:h val="0.70107536849912022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12"/>
            <c:spPr>
              <a:solidFill>
                <a:schemeClr val="tx1">
                  <a:lumMod val="75000"/>
                  <a:lumOff val="25000"/>
                  <a:alpha val="50000"/>
                </a:schemeClr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'Figure 1.b for H2 =1e-6 bar'!$AN$2:$AY$2</c:f>
              <c:strCache>
                <c:ptCount val="12"/>
                <c:pt idx="0">
                  <c:v>Ac-</c:v>
                </c:pt>
                <c:pt idx="1">
                  <c:v>Ac-Pi</c:v>
                </c:pt>
                <c:pt idx="2">
                  <c:v>Ac-CoA</c:v>
                </c:pt>
                <c:pt idx="3">
                  <c:v>Methyl-THF</c:v>
                </c:pt>
                <c:pt idx="4">
                  <c:v>Methylene-THF</c:v>
                </c:pt>
                <c:pt idx="5">
                  <c:v>Methenyl-THF</c:v>
                </c:pt>
                <c:pt idx="6">
                  <c:v>Formyl-THF</c:v>
                </c:pt>
                <c:pt idx="7">
                  <c:v>Formate</c:v>
                </c:pt>
                <c:pt idx="8">
                  <c:v>CO2</c:v>
                </c:pt>
                <c:pt idx="9">
                  <c:v>Ac-CoA</c:v>
                </c:pt>
                <c:pt idx="10">
                  <c:v>CO</c:v>
                </c:pt>
                <c:pt idx="11">
                  <c:v>CO2</c:v>
                </c:pt>
              </c:strCache>
            </c:strRef>
          </c:cat>
          <c:val>
            <c:numRef>
              <c:f>('Figure 1.b for H2 =1e-6 bar'!$AN$3:$AV$3,'Figure 1.b for H2 =1e-6 bar'!$AW$4:$AY$4)</c:f>
              <c:numCache>
                <c:formatCode>0.00</c:formatCode>
                <c:ptCount val="12"/>
                <c:pt idx="0">
                  <c:v>-2</c:v>
                </c:pt>
                <c:pt idx="1">
                  <c:v>-2.248252273234951</c:v>
                </c:pt>
                <c:pt idx="2">
                  <c:v>-2.1326932379478842</c:v>
                </c:pt>
                <c:pt idx="3">
                  <c:v>-5.9625994142746235</c:v>
                </c:pt>
                <c:pt idx="4">
                  <c:v>-3.61676360039599</c:v>
                </c:pt>
                <c:pt idx="5">
                  <c:v>-3.2852271189864695</c:v>
                </c:pt>
                <c:pt idx="6">
                  <c:v>-3.9860357934125332</c:v>
                </c:pt>
                <c:pt idx="7">
                  <c:v>-6.6064693954085065</c:v>
                </c:pt>
                <c:pt idx="8">
                  <c:v>-2</c:v>
                </c:pt>
              </c:numCache>
            </c:numRef>
          </c:val>
          <c:smooth val="0"/>
        </c:ser>
        <c:ser>
          <c:idx val="1"/>
          <c:order val="1"/>
          <c:spPr>
            <a:ln w="15875">
              <a:solidFill>
                <a:schemeClr val="tx1"/>
              </a:solidFill>
            </a:ln>
          </c:spPr>
          <c:marker>
            <c:symbol val="circle"/>
            <c:size val="12"/>
            <c:spPr>
              <a:solidFill>
                <a:schemeClr val="tx1">
                  <a:lumMod val="75000"/>
                  <a:lumOff val="25000"/>
                  <a:alpha val="50000"/>
                </a:schemeClr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'Figure 1.b for H2 =1e-6 bar'!$AN$2:$AY$2</c:f>
              <c:strCache>
                <c:ptCount val="12"/>
                <c:pt idx="0">
                  <c:v>Ac-</c:v>
                </c:pt>
                <c:pt idx="1">
                  <c:v>Ac-Pi</c:v>
                </c:pt>
                <c:pt idx="2">
                  <c:v>Ac-CoA</c:v>
                </c:pt>
                <c:pt idx="3">
                  <c:v>Methyl-THF</c:v>
                </c:pt>
                <c:pt idx="4">
                  <c:v>Methylene-THF</c:v>
                </c:pt>
                <c:pt idx="5">
                  <c:v>Methenyl-THF</c:v>
                </c:pt>
                <c:pt idx="6">
                  <c:v>Formyl-THF</c:v>
                </c:pt>
                <c:pt idx="7">
                  <c:v>Formate</c:v>
                </c:pt>
                <c:pt idx="8">
                  <c:v>CO2</c:v>
                </c:pt>
                <c:pt idx="9">
                  <c:v>Ac-CoA</c:v>
                </c:pt>
                <c:pt idx="10">
                  <c:v>CO</c:v>
                </c:pt>
                <c:pt idx="11">
                  <c:v>CO2</c:v>
                </c:pt>
              </c:strCache>
            </c:strRef>
          </c:cat>
          <c:val>
            <c:numRef>
              <c:f>('Figure 1.b for H2 =1e-6 bar'!$AN$4:$AV$4,'Figure 1.b for H2 =1e-6 bar'!$AW$3:$AY$3)</c:f>
              <c:numCache>
                <c:formatCode>General</c:formatCode>
                <c:ptCount val="12"/>
                <c:pt idx="9" formatCode="0.00">
                  <c:v>-2.1326932379478842</c:v>
                </c:pt>
                <c:pt idx="10" formatCode="0.00">
                  <c:v>-6.7480999929991929</c:v>
                </c:pt>
                <c:pt idx="11" formatCode="0.00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2720"/>
        <c:axId val="145664640"/>
      </c:lineChart>
      <c:catAx>
        <c:axId val="1456627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25400">
            <a:solidFill>
              <a:schemeClr val="tx1">
                <a:lumMod val="95000"/>
                <a:lumOff val="5000"/>
              </a:schemeClr>
            </a:solidFill>
          </a:ln>
        </c:spPr>
        <c:txPr>
          <a:bodyPr rot="-2100000"/>
          <a:lstStyle/>
          <a:p>
            <a:pPr>
              <a:defRPr sz="2000" kern="0" spc="-100" baseline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5664640"/>
        <c:crossesAt val="-22"/>
        <c:auto val="1"/>
        <c:lblAlgn val="ctr"/>
        <c:lblOffset val="100"/>
        <c:noMultiLvlLbl val="0"/>
      </c:catAx>
      <c:valAx>
        <c:axId val="145664640"/>
        <c:scaling>
          <c:orientation val="minMax"/>
          <c:max val="6"/>
          <c:min val="-18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>
                    <a:latin typeface="Times New Roman" pitchFamily="18" charset="0"/>
                    <a:cs typeface="Times New Roman" pitchFamily="18" charset="0"/>
                  </a:rPr>
                  <a:t>log(C)</a:t>
                </a:r>
              </a:p>
            </c:rich>
          </c:tx>
          <c:layout>
            <c:manualLayout>
              <c:xMode val="edge"/>
              <c:yMode val="edge"/>
              <c:x val="1.4731441614559816E-2"/>
              <c:y val="0.31166467116921748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spPr>
          <a:ln w="25400">
            <a:solidFill>
              <a:schemeClr val="tx1">
                <a:lumMod val="95000"/>
                <a:lumOff val="5000"/>
              </a:schemeClr>
            </a:solidFill>
            <a:miter lim="800000"/>
          </a:ln>
        </c:spPr>
        <c:txPr>
          <a:bodyPr/>
          <a:lstStyle/>
          <a:p>
            <a:pPr>
              <a:defRPr sz="2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5662720"/>
        <c:crosses val="autoZero"/>
        <c:crossBetween val="between"/>
        <c:majorUnit val="4"/>
      </c:valAx>
      <c:spPr>
        <a:noFill/>
        <a:ln w="254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97560</xdr:colOff>
      <xdr:row>23</xdr:row>
      <xdr:rowOff>104919</xdr:rowOff>
    </xdr:from>
    <xdr:to>
      <xdr:col>4</xdr:col>
      <xdr:colOff>174771</xdr:colOff>
      <xdr:row>50</xdr:row>
      <xdr:rowOff>49500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360" y="4524519"/>
          <a:ext cx="3658611" cy="474518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370609</xdr:colOff>
      <xdr:row>5</xdr:row>
      <xdr:rowOff>175162</xdr:rowOff>
    </xdr:from>
    <xdr:to>
      <xdr:col>46</xdr:col>
      <xdr:colOff>250847</xdr:colOff>
      <xdr:row>38</xdr:row>
      <xdr:rowOff>31481</xdr:rowOff>
    </xdr:to>
    <xdr:grpSp>
      <xdr:nvGrpSpPr>
        <xdr:cNvPr id="18" name="17 Grupo"/>
        <xdr:cNvGrpSpPr/>
      </xdr:nvGrpSpPr>
      <xdr:grpSpPr>
        <a:xfrm>
          <a:off x="35232109" y="1381662"/>
          <a:ext cx="9024238" cy="6174569"/>
          <a:chOff x="36057609" y="1368962"/>
          <a:chExt cx="9354438" cy="5723719"/>
        </a:xfrm>
      </xdr:grpSpPr>
      <xdr:sp macro="" textlink="">
        <xdr:nvSpPr>
          <xdr:cNvPr id="7" name="6 Rectángulo"/>
          <xdr:cNvSpPr/>
        </xdr:nvSpPr>
        <xdr:spPr>
          <a:xfrm>
            <a:off x="37403282" y="3086100"/>
            <a:ext cx="7669018" cy="671697"/>
          </a:xfrm>
          <a:prstGeom prst="rect">
            <a:avLst/>
          </a:prstGeom>
          <a:pattFill prst="ltDnDiag">
            <a:fgClr>
              <a:schemeClr val="bg1">
                <a:lumMod val="65000"/>
              </a:schemeClr>
            </a:fgClr>
            <a:bgClr>
              <a:schemeClr val="bg1"/>
            </a:bgClr>
          </a:pattFill>
          <a:ln w="12700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8" name="7 Conector recto"/>
          <xdr:cNvCxnSpPr/>
        </xdr:nvCxnSpPr>
        <xdr:spPr>
          <a:xfrm flipV="1">
            <a:off x="37363400" y="3091181"/>
            <a:ext cx="7688570" cy="981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  <a:prstDash val="dash"/>
          </a:ln>
          <a:scene3d>
            <a:camera prst="orthographicFront"/>
            <a:lightRig rig="threePt" dir="t"/>
          </a:scene3d>
          <a:sp3d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 flipV="1">
            <a:off x="37375047" y="3769114"/>
            <a:ext cx="7688570" cy="981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  <a:prstDash val="dash"/>
          </a:ln>
          <a:scene3d>
            <a:camera prst="orthographicFront"/>
            <a:lightRig rig="threePt" dir="t"/>
          </a:scene3d>
          <a:sp3d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15 Rectángulo"/>
          <xdr:cNvSpPr/>
        </xdr:nvSpPr>
        <xdr:spPr>
          <a:xfrm>
            <a:off x="44119800" y="1752600"/>
            <a:ext cx="661018" cy="4019158"/>
          </a:xfrm>
          <a:prstGeom prst="rect">
            <a:avLst/>
          </a:prstGeom>
          <a:solidFill>
            <a:schemeClr val="tx2">
              <a:lumMod val="75000"/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3" name="2 Gráfico"/>
          <xdr:cNvGraphicFramePr/>
        </xdr:nvGraphicFramePr>
        <xdr:xfrm>
          <a:off x="36057609" y="1368962"/>
          <a:ext cx="9354438" cy="57237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4 Conector recto"/>
          <xdr:cNvCxnSpPr/>
        </xdr:nvCxnSpPr>
        <xdr:spPr>
          <a:xfrm>
            <a:off x="43167300" y="1752600"/>
            <a:ext cx="0" cy="3982307"/>
          </a:xfrm>
          <a:prstGeom prst="line">
            <a:avLst/>
          </a:prstGeom>
          <a:ln w="25400">
            <a:solidFill>
              <a:schemeClr val="tx1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11 CuadroTexto"/>
          <xdr:cNvSpPr txBox="1"/>
        </xdr:nvSpPr>
        <xdr:spPr>
          <a:xfrm>
            <a:off x="37566600" y="3310385"/>
            <a:ext cx="912225" cy="324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-ATP</a:t>
            </a:r>
          </a:p>
        </xdr:txBody>
      </xdr:sp>
      <xdr:sp macro="" textlink="">
        <xdr:nvSpPr>
          <xdr:cNvPr id="13" name="12 Flecha circular"/>
          <xdr:cNvSpPr/>
        </xdr:nvSpPr>
        <xdr:spPr>
          <a:xfrm rot="16795943">
            <a:off x="37793337" y="2970591"/>
            <a:ext cx="657800" cy="482418"/>
          </a:xfrm>
          <a:prstGeom prst="circularArrow">
            <a:avLst>
              <a:gd name="adj1" fmla="val 12500"/>
              <a:gd name="adj2" fmla="val 1142319"/>
              <a:gd name="adj3" fmla="val 20457674"/>
              <a:gd name="adj4" fmla="val 13727999"/>
              <a:gd name="adj5" fmla="val 13860"/>
            </a:avLst>
          </a:prstGeom>
          <a:solidFill>
            <a:srgbClr val="002060"/>
          </a:solidFill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13 CuadroTexto"/>
          <xdr:cNvSpPr txBox="1"/>
        </xdr:nvSpPr>
        <xdr:spPr>
          <a:xfrm>
            <a:off x="41402816" y="4476874"/>
            <a:ext cx="925681" cy="324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+ATP</a:t>
            </a:r>
          </a:p>
        </xdr:txBody>
      </xdr:sp>
      <xdr:sp macro="" textlink="">
        <xdr:nvSpPr>
          <xdr:cNvPr id="15" name="14 Flecha circular"/>
          <xdr:cNvSpPr/>
        </xdr:nvSpPr>
        <xdr:spPr>
          <a:xfrm rot="2308427">
            <a:off x="41351200" y="4102100"/>
            <a:ext cx="621711" cy="521525"/>
          </a:xfrm>
          <a:prstGeom prst="circularArrow">
            <a:avLst>
              <a:gd name="adj1" fmla="val 12500"/>
              <a:gd name="adj2" fmla="val 1142319"/>
              <a:gd name="adj3" fmla="val 20457681"/>
              <a:gd name="adj4" fmla="val 13503555"/>
              <a:gd name="adj5" fmla="val 12500"/>
            </a:avLst>
          </a:prstGeom>
          <a:solidFill>
            <a:srgbClr val="002060"/>
          </a:solidFill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16 CuadroTexto"/>
          <xdr:cNvSpPr txBox="1"/>
        </xdr:nvSpPr>
        <xdr:spPr>
          <a:xfrm>
            <a:off x="44030900" y="1790700"/>
            <a:ext cx="835574" cy="787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+2</a:t>
            </a:r>
          </a:p>
          <a:p>
            <a:pPr marL="0" indent="0"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∆µ</a:t>
            </a:r>
            <a:r>
              <a:rPr lang="en-US" sz="1800" b="1" i="0" baseline="-2500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H+ </a:t>
            </a:r>
          </a:p>
          <a:p>
            <a:endParaRPr lang="en-US" sz="1100" b="1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54742</xdr:rowOff>
    </xdr:from>
    <xdr:to>
      <xdr:col>4</xdr:col>
      <xdr:colOff>57290</xdr:colOff>
      <xdr:row>47</xdr:row>
      <xdr:rowOff>5912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294" y="3788104"/>
          <a:ext cx="3531178" cy="516254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43793</xdr:colOff>
      <xdr:row>3</xdr:row>
      <xdr:rowOff>113862</xdr:rowOff>
    </xdr:from>
    <xdr:to>
      <xdr:col>50</xdr:col>
      <xdr:colOff>727196</xdr:colOff>
      <xdr:row>34</xdr:row>
      <xdr:rowOff>135719</xdr:rowOff>
    </xdr:to>
    <xdr:grpSp>
      <xdr:nvGrpSpPr>
        <xdr:cNvPr id="22" name="21 Grupo"/>
        <xdr:cNvGrpSpPr/>
      </xdr:nvGrpSpPr>
      <xdr:grpSpPr>
        <a:xfrm>
          <a:off x="34556043" y="939362"/>
          <a:ext cx="9065403" cy="5959107"/>
          <a:chOff x="34517724" y="1734207"/>
          <a:chExt cx="9354438" cy="5723719"/>
        </a:xfrm>
      </xdr:grpSpPr>
      <xdr:sp macro="" textlink="">
        <xdr:nvSpPr>
          <xdr:cNvPr id="5" name="4 Rectángulo"/>
          <xdr:cNvSpPr/>
        </xdr:nvSpPr>
        <xdr:spPr>
          <a:xfrm>
            <a:off x="35863397" y="3451345"/>
            <a:ext cx="7669018" cy="671697"/>
          </a:xfrm>
          <a:prstGeom prst="rect">
            <a:avLst/>
          </a:prstGeom>
          <a:pattFill prst="ltDnDiag">
            <a:fgClr>
              <a:schemeClr val="bg1">
                <a:lumMod val="65000"/>
              </a:schemeClr>
            </a:fgClr>
            <a:bgClr>
              <a:schemeClr val="bg1"/>
            </a:bgClr>
          </a:pattFill>
          <a:ln w="12700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6" name="5 Conector recto"/>
          <xdr:cNvCxnSpPr/>
        </xdr:nvCxnSpPr>
        <xdr:spPr>
          <a:xfrm flipV="1">
            <a:off x="35823515" y="3456426"/>
            <a:ext cx="7688570" cy="981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  <a:prstDash val="dash"/>
          </a:ln>
          <a:scene3d>
            <a:camera prst="orthographicFront"/>
            <a:lightRig rig="threePt" dir="t"/>
          </a:scene3d>
          <a:sp3d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6 Conector recto"/>
          <xdr:cNvCxnSpPr/>
        </xdr:nvCxnSpPr>
        <xdr:spPr>
          <a:xfrm flipV="1">
            <a:off x="35835162" y="4134359"/>
            <a:ext cx="7688570" cy="981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  <a:prstDash val="dash"/>
          </a:ln>
          <a:scene3d>
            <a:camera prst="orthographicFront"/>
            <a:lightRig rig="threePt" dir="t"/>
          </a:scene3d>
          <a:sp3d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7 Rectángulo"/>
          <xdr:cNvSpPr/>
        </xdr:nvSpPr>
        <xdr:spPr>
          <a:xfrm>
            <a:off x="42601931" y="2117845"/>
            <a:ext cx="639002" cy="4019158"/>
          </a:xfrm>
          <a:prstGeom prst="rect">
            <a:avLst/>
          </a:prstGeom>
          <a:solidFill>
            <a:schemeClr val="tx2">
              <a:lumMod val="75000"/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15 Rectángulo"/>
          <xdr:cNvSpPr/>
        </xdr:nvSpPr>
        <xdr:spPr>
          <a:xfrm>
            <a:off x="38765654" y="2128344"/>
            <a:ext cx="639380" cy="4010307"/>
          </a:xfrm>
          <a:prstGeom prst="rect">
            <a:avLst/>
          </a:prstGeom>
          <a:solidFill>
            <a:srgbClr val="FF0000">
              <a:alpha val="3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16 Rectángulo"/>
          <xdr:cNvSpPr/>
        </xdr:nvSpPr>
        <xdr:spPr>
          <a:xfrm>
            <a:off x="38117516" y="2121348"/>
            <a:ext cx="613105" cy="4019158"/>
          </a:xfrm>
          <a:prstGeom prst="rect">
            <a:avLst/>
          </a:prstGeom>
          <a:solidFill>
            <a:schemeClr val="tx2">
              <a:lumMod val="75000"/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18 Rectángulo"/>
          <xdr:cNvSpPr/>
        </xdr:nvSpPr>
        <xdr:spPr>
          <a:xfrm>
            <a:off x="40669777" y="2114333"/>
            <a:ext cx="639380" cy="4010307"/>
          </a:xfrm>
          <a:prstGeom prst="rect">
            <a:avLst/>
          </a:prstGeom>
          <a:solidFill>
            <a:srgbClr val="FF0000">
              <a:alpha val="3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9" name="8 Gráfico"/>
          <xdr:cNvGraphicFramePr/>
        </xdr:nvGraphicFramePr>
        <xdr:xfrm>
          <a:off x="34517724" y="1734207"/>
          <a:ext cx="9354438" cy="57237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0" name="9 Conector recto"/>
          <xdr:cNvCxnSpPr/>
        </xdr:nvCxnSpPr>
        <xdr:spPr>
          <a:xfrm>
            <a:off x="41627415" y="2117845"/>
            <a:ext cx="0" cy="3982307"/>
          </a:xfrm>
          <a:prstGeom prst="line">
            <a:avLst/>
          </a:prstGeom>
          <a:ln w="25400">
            <a:solidFill>
              <a:schemeClr val="tx1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10 CuadroTexto"/>
          <xdr:cNvSpPr txBox="1"/>
        </xdr:nvSpPr>
        <xdr:spPr>
          <a:xfrm>
            <a:off x="36096787" y="3675630"/>
            <a:ext cx="912225" cy="324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-ATP</a:t>
            </a:r>
          </a:p>
        </xdr:txBody>
      </xdr:sp>
      <xdr:sp macro="" textlink="">
        <xdr:nvSpPr>
          <xdr:cNvPr id="12" name="11 Flecha circular"/>
          <xdr:cNvSpPr/>
        </xdr:nvSpPr>
        <xdr:spPr>
          <a:xfrm rot="16795943">
            <a:off x="36323524" y="3335836"/>
            <a:ext cx="657800" cy="482418"/>
          </a:xfrm>
          <a:prstGeom prst="circularArrow">
            <a:avLst>
              <a:gd name="adj1" fmla="val 12500"/>
              <a:gd name="adj2" fmla="val 1142319"/>
              <a:gd name="adj3" fmla="val 20457674"/>
              <a:gd name="adj4" fmla="val 13727999"/>
              <a:gd name="adj5" fmla="val 13860"/>
            </a:avLst>
          </a:prstGeom>
          <a:solidFill>
            <a:srgbClr val="002060"/>
          </a:solidFill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12 CuadroTexto"/>
          <xdr:cNvSpPr txBox="1"/>
        </xdr:nvSpPr>
        <xdr:spPr>
          <a:xfrm>
            <a:off x="39880449" y="4325338"/>
            <a:ext cx="925681" cy="324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+ATP</a:t>
            </a:r>
          </a:p>
        </xdr:txBody>
      </xdr:sp>
      <xdr:sp macro="" textlink="">
        <xdr:nvSpPr>
          <xdr:cNvPr id="14" name="13 Flecha circular"/>
          <xdr:cNvSpPr/>
        </xdr:nvSpPr>
        <xdr:spPr>
          <a:xfrm rot="2308427">
            <a:off x="39828833" y="3950564"/>
            <a:ext cx="621711" cy="521525"/>
          </a:xfrm>
          <a:prstGeom prst="circularArrow">
            <a:avLst>
              <a:gd name="adj1" fmla="val 12500"/>
              <a:gd name="adj2" fmla="val 1142319"/>
              <a:gd name="adj3" fmla="val 20457681"/>
              <a:gd name="adj4" fmla="val 13503555"/>
              <a:gd name="adj5" fmla="val 12500"/>
            </a:avLst>
          </a:prstGeom>
          <a:solidFill>
            <a:srgbClr val="002060"/>
          </a:solidFill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14 CuadroTexto"/>
          <xdr:cNvSpPr txBox="1"/>
        </xdr:nvSpPr>
        <xdr:spPr>
          <a:xfrm>
            <a:off x="42499774" y="2129668"/>
            <a:ext cx="835574" cy="787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+2</a:t>
            </a:r>
          </a:p>
          <a:p>
            <a:pPr marL="0" indent="0"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∆µ</a:t>
            </a:r>
            <a:r>
              <a:rPr lang="en-US" sz="1800" b="1" i="0" baseline="-2500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H+ </a:t>
            </a:r>
          </a:p>
          <a:p>
            <a:endParaRPr lang="en-US" sz="1100" b="1">
              <a:solidFill>
                <a:schemeClr val="tx1"/>
              </a:solidFill>
            </a:endParaRPr>
          </a:p>
        </xdr:txBody>
      </xdr:sp>
      <xdr:sp macro="" textlink="">
        <xdr:nvSpPr>
          <xdr:cNvPr id="18" name="17 CuadroTexto"/>
          <xdr:cNvSpPr txBox="1"/>
        </xdr:nvSpPr>
        <xdr:spPr>
          <a:xfrm>
            <a:off x="38003655" y="2128345"/>
            <a:ext cx="835574" cy="787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-1</a:t>
            </a:r>
          </a:p>
          <a:p>
            <a:pPr marL="0" indent="0" algn="ctr"/>
            <a:r>
              <a:rPr lang="en-US" sz="1800" b="1" i="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∆µ</a:t>
            </a:r>
            <a:r>
              <a:rPr lang="en-US" sz="1800" b="1" i="0" baseline="-25000">
                <a:solidFill>
                  <a:schemeClr val="tx1"/>
                </a:solidFill>
                <a:latin typeface="Times New Roman" pitchFamily="18" charset="0"/>
                <a:ea typeface="Cambria Math"/>
                <a:cs typeface="Times New Roman" pitchFamily="18" charset="0"/>
              </a:rPr>
              <a:t>H+ </a:t>
            </a:r>
          </a:p>
          <a:p>
            <a:endParaRPr lang="en-US" sz="1100" b="1">
              <a:solidFill>
                <a:schemeClr val="tx1"/>
              </a:solidFill>
            </a:endParaRPr>
          </a:p>
        </xdr:txBody>
      </xdr:sp>
      <xdr:sp macro="" textlink="">
        <xdr:nvSpPr>
          <xdr:cNvPr id="20" name="19 CuadroTexto"/>
          <xdr:cNvSpPr txBox="1"/>
        </xdr:nvSpPr>
        <xdr:spPr>
          <a:xfrm>
            <a:off x="38756897" y="2277241"/>
            <a:ext cx="997623" cy="3994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ES_tradnl" sz="1800" b="1" i="0">
                <a:solidFill>
                  <a:sysClr val="windowText" lastClr="000000"/>
                </a:solidFill>
                <a:latin typeface="Symbol" pitchFamily="18" charset="2"/>
                <a:ea typeface="Cambria Math"/>
              </a:rPr>
              <a:t>D</a:t>
            </a:r>
            <a:r>
              <a:rPr lang="es-ES_tradnl" sz="1800" b="1" i="0">
                <a:solidFill>
                  <a:sysClr val="windowText" lastClr="000000"/>
                </a:solidFill>
                <a:latin typeface="+mn-lt"/>
                <a:ea typeface="Cambria Math"/>
              </a:rPr>
              <a:t>G</a:t>
            </a:r>
            <a:r>
              <a:rPr lang="es-ES_tradnl" sz="1800" b="0" i="0" baseline="-25000">
                <a:solidFill>
                  <a:sysClr val="windowText" lastClr="000000"/>
                </a:solidFill>
                <a:latin typeface="Cambria Math"/>
                <a:ea typeface="Cambria Math"/>
              </a:rPr>
              <a:t>𝑫𝒊𝒔</a:t>
            </a:r>
            <a:endParaRPr lang="en-US" sz="1100" b="0" baseline="-25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1" name="20 CuadroTexto"/>
          <xdr:cNvSpPr txBox="1"/>
        </xdr:nvSpPr>
        <xdr:spPr>
          <a:xfrm>
            <a:off x="40625986" y="2280744"/>
            <a:ext cx="997623" cy="3994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ES_tradnl" sz="1800" b="1" i="0">
                <a:solidFill>
                  <a:sysClr val="windowText" lastClr="000000"/>
                </a:solidFill>
                <a:latin typeface="Symbol" pitchFamily="18" charset="2"/>
                <a:ea typeface="Cambria Math"/>
              </a:rPr>
              <a:t>D</a:t>
            </a:r>
            <a:r>
              <a:rPr lang="es-ES_tradnl" sz="1800" b="1" i="0">
                <a:solidFill>
                  <a:sysClr val="windowText" lastClr="000000"/>
                </a:solidFill>
                <a:latin typeface="+mn-lt"/>
                <a:ea typeface="Cambria Math"/>
              </a:rPr>
              <a:t>G</a:t>
            </a:r>
            <a:r>
              <a:rPr lang="es-ES_tradnl" sz="1800" b="0" i="0" baseline="-25000">
                <a:solidFill>
                  <a:sysClr val="windowText" lastClr="000000"/>
                </a:solidFill>
                <a:latin typeface="Cambria Math"/>
                <a:ea typeface="Cambria Math"/>
              </a:rPr>
              <a:t>𝑫𝒊𝒔</a:t>
            </a:r>
            <a:endParaRPr lang="en-US" sz="1100" b="0" baseline="-25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130"/>
  <sheetViews>
    <sheetView tabSelected="1" zoomScale="30" zoomScaleNormal="30" workbookViewId="0">
      <selection activeCell="AV11" sqref="AV11"/>
    </sheetView>
  </sheetViews>
  <sheetFormatPr baseColWidth="10" defaultRowHeight="15" x14ac:dyDescent="0.25"/>
  <cols>
    <col min="1" max="1" width="6.5703125" customWidth="1"/>
    <col min="2" max="2" width="17.85546875" customWidth="1"/>
    <col min="3" max="3" width="22.85546875" customWidth="1"/>
    <col min="6" max="6" width="16.28515625" customWidth="1"/>
    <col min="7" max="7" width="13.42578125" customWidth="1"/>
    <col min="8" max="8" width="4.42578125" customWidth="1"/>
    <col min="9" max="9" width="11.42578125" customWidth="1"/>
    <col min="13" max="13" width="6.7109375" customWidth="1"/>
    <col min="16" max="16" width="15.7109375" customWidth="1"/>
    <col min="17" max="17" width="16.85546875" customWidth="1"/>
    <col min="18" max="18" width="22.28515625" customWidth="1"/>
    <col min="19" max="19" width="16.140625" customWidth="1"/>
    <col min="20" max="20" width="18.7109375" customWidth="1"/>
    <col min="27" max="27" width="17.42578125" customWidth="1"/>
    <col min="28" max="28" width="15.140625" customWidth="1"/>
    <col min="29" max="29" width="17.140625" customWidth="1"/>
    <col min="30" max="30" width="17.7109375" customWidth="1"/>
    <col min="31" max="31" width="15.7109375" customWidth="1"/>
    <col min="33" max="33" width="15.7109375" customWidth="1"/>
    <col min="34" max="34" width="22.7109375" customWidth="1"/>
    <col min="35" max="35" width="29.140625" customWidth="1"/>
    <col min="39" max="39" width="14.85546875" customWidth="1"/>
    <col min="40" max="40" width="17.28515625" customWidth="1"/>
    <col min="41" max="41" width="21.28515625" customWidth="1"/>
    <col min="42" max="42" width="19.140625" customWidth="1"/>
    <col min="43" max="43" width="15.7109375" customWidth="1"/>
    <col min="46" max="46" width="14.7109375" customWidth="1"/>
  </cols>
  <sheetData>
    <row r="1" spans="2:48" ht="15.75" thickBot="1" x14ac:dyDescent="0.3"/>
    <row r="2" spans="2:48" ht="15.75" thickBot="1" x14ac:dyDescent="0.3">
      <c r="AK2" s="75" t="s">
        <v>60</v>
      </c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7"/>
    </row>
    <row r="3" spans="2:48" ht="30" customHeight="1" thickBot="1" x14ac:dyDescent="0.3">
      <c r="B3" s="79" t="s">
        <v>5</v>
      </c>
      <c r="C3" s="80"/>
      <c r="D3" s="80"/>
      <c r="E3" s="80"/>
      <c r="F3" s="80"/>
      <c r="G3" s="81"/>
      <c r="H3" s="8"/>
      <c r="M3" s="18" t="s">
        <v>45</v>
      </c>
      <c r="N3" s="19" t="s">
        <v>3</v>
      </c>
      <c r="O3" s="19" t="s">
        <v>24</v>
      </c>
      <c r="P3" s="19" t="s">
        <v>25</v>
      </c>
      <c r="Q3" s="19" t="s">
        <v>26</v>
      </c>
      <c r="R3" s="19" t="s">
        <v>27</v>
      </c>
      <c r="S3" s="19" t="s">
        <v>28</v>
      </c>
      <c r="T3" s="19" t="s">
        <v>29</v>
      </c>
      <c r="U3" s="19" t="s">
        <v>30</v>
      </c>
      <c r="V3" s="19" t="s">
        <v>31</v>
      </c>
      <c r="W3" s="19" t="s">
        <v>1</v>
      </c>
      <c r="X3" s="20" t="s">
        <v>32</v>
      </c>
      <c r="Y3" s="19" t="s">
        <v>33</v>
      </c>
      <c r="Z3" s="21" t="s">
        <v>34</v>
      </c>
      <c r="AA3" s="19" t="s">
        <v>35</v>
      </c>
      <c r="AB3" s="20" t="s">
        <v>41</v>
      </c>
      <c r="AC3" s="19" t="s">
        <v>39</v>
      </c>
      <c r="AD3" s="21" t="s">
        <v>40</v>
      </c>
      <c r="AE3" s="22" t="s">
        <v>42</v>
      </c>
      <c r="AF3" s="22" t="s">
        <v>43</v>
      </c>
      <c r="AG3" s="23" t="s">
        <v>44</v>
      </c>
      <c r="AH3" s="30" t="s">
        <v>51</v>
      </c>
      <c r="AI3" s="30" t="s">
        <v>61</v>
      </c>
      <c r="AK3" s="67" t="s">
        <v>65</v>
      </c>
      <c r="AL3" s="68" t="s">
        <v>66</v>
      </c>
      <c r="AM3" s="68" t="s">
        <v>67</v>
      </c>
      <c r="AN3" s="68" t="s">
        <v>26</v>
      </c>
      <c r="AO3" s="68" t="s">
        <v>27</v>
      </c>
      <c r="AP3" s="68" t="s">
        <v>28</v>
      </c>
      <c r="AQ3" s="68" t="s">
        <v>29</v>
      </c>
      <c r="AR3" s="68" t="s">
        <v>30</v>
      </c>
      <c r="AS3" s="68" t="s">
        <v>1</v>
      </c>
      <c r="AT3" s="68" t="s">
        <v>67</v>
      </c>
      <c r="AU3" s="68" t="s">
        <v>31</v>
      </c>
      <c r="AV3" s="69" t="s">
        <v>1</v>
      </c>
    </row>
    <row r="4" spans="2:48" ht="19.5" thickBot="1" x14ac:dyDescent="0.35">
      <c r="M4" s="37">
        <v>1</v>
      </c>
      <c r="N4" s="2">
        <f>$C$9</f>
        <v>0.01</v>
      </c>
      <c r="O4" s="2">
        <f t="shared" ref="O4:O35" si="0">N4*AA4*EXP(-$G$7/($C$13*$C$11))</f>
        <v>21.715408879933399</v>
      </c>
      <c r="P4" s="2">
        <f t="shared" ref="P4:P35" si="1">(O4*Z4/Y4)*EXP(-$G$8/($C$13*$C$11))</f>
        <v>2.8263263341296412</v>
      </c>
      <c r="Q4" s="2">
        <f>R4*$C$10*$K$13/EXP(-$G$10/($C$13*$C$11))</f>
        <v>3.5992184374644905E-6</v>
      </c>
      <c r="R4" s="2">
        <f t="shared" ref="R4:R35" si="2">S4*$K$14/EXP(-$G$11/($C$13*$C$11))</f>
        <v>3.3202269560543259E-7</v>
      </c>
      <c r="S4" s="2">
        <f t="shared" ref="S4:S35" si="3">T4*$C$10/EXP(-$G$12/($C$13*$C$11))</f>
        <v>1.3499958842757965E-4</v>
      </c>
      <c r="T4" s="2">
        <f>(U4*AA4*X4/Y4)/EXP(-$G$13/($C$13*$C$11))</f>
        <v>2.6885849921227765E-5</v>
      </c>
      <c r="U4" s="2">
        <f t="shared" ref="U4:U35" si="4">$K$14*W4/EXP(-$G$14/($C$13*$C$11))</f>
        <v>5.8277119233370737E-10</v>
      </c>
      <c r="V4" s="2">
        <f t="shared" ref="V4:V35" si="5">(P4*X4/(Z4*Q4))*EXP(-$G$9/($C$11*$C$13))</f>
        <v>5.9797700048198652E-6</v>
      </c>
      <c r="W4" s="12">
        <f>$C$7</f>
        <v>0.01</v>
      </c>
      <c r="X4" s="13">
        <f>J7+1</f>
        <v>1.01</v>
      </c>
      <c r="Y4" s="13">
        <f>J8+1</f>
        <v>1.02</v>
      </c>
      <c r="Z4" s="14">
        <f>J9+1</f>
        <v>1.01</v>
      </c>
      <c r="AA4" s="2">
        <f>Y4*$C$10*EXP(($C$15-$G$19)/($C$13*$C$11))</f>
        <v>1572.5565658011997</v>
      </c>
      <c r="AB4" s="15">
        <f>Q4+R4+S4+T4+X4</f>
        <v>1.0101658166794818</v>
      </c>
      <c r="AC4" s="13">
        <f>O4+Y4+AA4*0.01+0.01</f>
        <v>38.470974537945395</v>
      </c>
      <c r="AD4" s="14">
        <f>P4+Z4</f>
        <v>3.836326334129641</v>
      </c>
      <c r="AE4" s="1" t="str">
        <f t="shared" ref="AE4:AE35" si="6">IF(AB4&lt;=$J$7,"YES","NO")</f>
        <v>NO</v>
      </c>
      <c r="AF4" s="1" t="str">
        <f t="shared" ref="AF4:AF35" si="7">IF(AC4&lt;=$J$8,"YES","NO")</f>
        <v>NO</v>
      </c>
      <c r="AG4" s="17" t="str">
        <f t="shared" ref="AG4:AG35" si="8">IF(AD4&lt;=$J$9,"YES","NO")</f>
        <v>NO</v>
      </c>
      <c r="AH4" s="31">
        <f>$G$15+$C$13*$C$11*LN(W4*($K$15^2)/V4)</f>
        <v>-53.128459539444577</v>
      </c>
      <c r="AI4" s="31">
        <f>AH4/C19</f>
        <v>2.7531978825436378</v>
      </c>
      <c r="AK4" s="70">
        <f>LOG10(N52)</f>
        <v>-2</v>
      </c>
      <c r="AL4" s="71">
        <f t="shared" ref="AL4:AR4" si="9">LOG10(O52)</f>
        <v>-2.248252273234951</v>
      </c>
      <c r="AM4" s="71">
        <f>LOG10(P52)</f>
        <v>-2.1326932379478842</v>
      </c>
      <c r="AN4" s="71">
        <f t="shared" si="9"/>
        <v>-7.4481844633035008</v>
      </c>
      <c r="AO4" s="71">
        <f t="shared" si="9"/>
        <v>-8.4832248970248045</v>
      </c>
      <c r="AP4" s="71">
        <f t="shared" si="9"/>
        <v>-5.8740602237305781</v>
      </c>
      <c r="AQ4" s="71">
        <f t="shared" si="9"/>
        <v>-6.5748688981566419</v>
      </c>
      <c r="AR4" s="71">
        <f t="shared" si="9"/>
        <v>-9.2345019245062439</v>
      </c>
      <c r="AS4" s="71">
        <f>LOG10(W52)</f>
        <v>-2</v>
      </c>
      <c r="AT4" s="71">
        <f>LOG10(P52)</f>
        <v>-2.1326932379478842</v>
      </c>
      <c r="AU4" s="71">
        <f>LOG10(V52)</f>
        <v>-5.2233155196166869</v>
      </c>
      <c r="AV4" s="72">
        <f>LOG10(W52)</f>
        <v>-2</v>
      </c>
    </row>
    <row r="5" spans="2:48" x14ac:dyDescent="0.25">
      <c r="B5" s="85" t="s">
        <v>0</v>
      </c>
      <c r="C5" s="86"/>
      <c r="D5" s="87"/>
      <c r="F5" s="85" t="s">
        <v>57</v>
      </c>
      <c r="G5" s="87"/>
      <c r="H5" s="5"/>
      <c r="I5" s="88" t="s">
        <v>20</v>
      </c>
      <c r="J5" s="89"/>
      <c r="M5" s="38">
        <v>2</v>
      </c>
      <c r="N5" s="2">
        <f t="shared" ref="N5:N52" si="10">$C$9</f>
        <v>0.01</v>
      </c>
      <c r="O5" s="2">
        <f t="shared" si="0"/>
        <v>1.1289242937432387E-2</v>
      </c>
      <c r="P5" s="2">
        <f t="shared" si="1"/>
        <v>7.3672729793220048E-3</v>
      </c>
      <c r="Q5" s="2">
        <f t="shared" ref="Q5:Q52" si="11">R5*$C$10*$K$13/EXP(-$G$10/($C$13*$C$11))</f>
        <v>3.5629976564595437E-8</v>
      </c>
      <c r="R5" s="2">
        <f t="shared" si="2"/>
        <v>3.2868138094083313E-9</v>
      </c>
      <c r="S5" s="2">
        <f t="shared" si="3"/>
        <v>1.3364101833433516E-6</v>
      </c>
      <c r="T5" s="2">
        <f t="shared" ref="T5:T52" si="12">(U5*AA5*X5/Y5)/EXP(-$G$13/($C$13*$C$11))</f>
        <v>2.6615283824990856E-7</v>
      </c>
      <c r="U5" s="2">
        <f t="shared" si="4"/>
        <v>5.8277119233370737E-10</v>
      </c>
      <c r="V5" s="2">
        <f>(P5*X5/(Z5*Q5))*EXP(-$G$9/($C$11*$C$13))</f>
        <v>5.9797700048198652E-6</v>
      </c>
      <c r="W5" s="12">
        <f>$C$7</f>
        <v>0.01</v>
      </c>
      <c r="X5" s="13">
        <f>X4-X4*((AB4-$J$7)/AB4)</f>
        <v>9.9983585201881553E-3</v>
      </c>
      <c r="Y5" s="13">
        <f>Y4-Y4*((AC4-$J$8)/AC4)</f>
        <v>5.3026990464921653E-4</v>
      </c>
      <c r="Z5" s="14">
        <f>Z4-Z4*((AD4-$J$9)/AD4)</f>
        <v>2.6327270206774056E-3</v>
      </c>
      <c r="AA5" s="2">
        <f t="shared" ref="AA5:AA52" si="13">Y5*$C$10*EXP(($C$15-$G$19)/($C$13*$C$11))</f>
        <v>0.81752884333617792</v>
      </c>
      <c r="AB5" s="15">
        <f>Q5+R5+S5+T5+X5</f>
        <v>1.0000000000000123E-2</v>
      </c>
      <c r="AC5" s="13">
        <f>O5+Y5+AA5*0.01+0.01</f>
        <v>2.9994801275443385E-2</v>
      </c>
      <c r="AD5" s="14">
        <f>P5+Z5</f>
        <v>9.9999999999994104E-3</v>
      </c>
      <c r="AE5" s="1" t="str">
        <f t="shared" si="6"/>
        <v>NO</v>
      </c>
      <c r="AF5" s="1" t="str">
        <f t="shared" si="7"/>
        <v>NO</v>
      </c>
      <c r="AG5" s="17" t="str">
        <f t="shared" si="8"/>
        <v>YES</v>
      </c>
      <c r="AH5" s="34"/>
    </row>
    <row r="6" spans="2:48" x14ac:dyDescent="0.25">
      <c r="B6" s="82" t="s">
        <v>8</v>
      </c>
      <c r="C6" s="83"/>
      <c r="D6" s="84"/>
      <c r="F6" s="82" t="s">
        <v>12</v>
      </c>
      <c r="G6" s="84"/>
      <c r="H6" s="9"/>
      <c r="I6" s="90" t="s">
        <v>19</v>
      </c>
      <c r="J6" s="91"/>
      <c r="M6" s="38">
        <v>3</v>
      </c>
      <c r="N6" s="2">
        <f t="shared" si="10"/>
        <v>0.01</v>
      </c>
      <c r="O6" s="2">
        <f t="shared" si="0"/>
        <v>7.5274663991021932E-3</v>
      </c>
      <c r="P6" s="2">
        <f t="shared" si="1"/>
        <v>7.3672729793224376E-3</v>
      </c>
      <c r="Q6" s="2">
        <f t="shared" si="11"/>
        <v>3.5629976564594993E-8</v>
      </c>
      <c r="R6" s="2">
        <f t="shared" si="2"/>
        <v>3.2868138094082908E-9</v>
      </c>
      <c r="S6" s="2">
        <f t="shared" si="3"/>
        <v>1.3364101833433351E-6</v>
      </c>
      <c r="T6" s="2">
        <f t="shared" si="12"/>
        <v>2.6615283824990527E-7</v>
      </c>
      <c r="U6" s="2">
        <f t="shared" si="4"/>
        <v>5.8277119233370737E-10</v>
      </c>
      <c r="V6" s="2">
        <f>(P6*X6/(Z6*Q6))*EXP(-$G$9/($C$11*$C$13))</f>
        <v>5.9797700048198652E-6</v>
      </c>
      <c r="W6" s="12">
        <f t="shared" ref="W6:W52" si="14">$C$7</f>
        <v>0.01</v>
      </c>
      <c r="X6" s="13">
        <f>X5-X5*(AB5-$J$7)/AB5</f>
        <v>9.9983585201880321E-3</v>
      </c>
      <c r="Y6" s="13">
        <f t="shared" ref="Y6:Y52" si="15">Y5-Y5*(AC5-$J$8)/AC5</f>
        <v>3.5357454098777189E-4</v>
      </c>
      <c r="Z6" s="14">
        <f t="shared" ref="Z6:Z52" si="16">Z5-Z5*(AD5-$J$9)/AD5</f>
        <v>2.6327270206775609E-3</v>
      </c>
      <c r="AA6" s="2">
        <f t="shared" si="13"/>
        <v>0.5451136920886922</v>
      </c>
      <c r="AB6" s="15">
        <f t="shared" ref="AB6:AB13" si="17">Q6+R6+S6+T6+X6</f>
        <v>0.01</v>
      </c>
      <c r="AC6" s="13">
        <f t="shared" ref="AC6:AC13" si="18">O6+Y6+AA6*0.01+0.01</f>
        <v>2.333217786097689E-2</v>
      </c>
      <c r="AD6" s="14">
        <f t="shared" ref="AD6:AD13" si="19">P6+Z6</f>
        <v>9.9999999999999985E-3</v>
      </c>
      <c r="AE6" s="1" t="str">
        <f t="shared" si="6"/>
        <v>YES</v>
      </c>
      <c r="AF6" s="1" t="str">
        <f t="shared" si="7"/>
        <v>NO</v>
      </c>
      <c r="AG6" s="17" t="str">
        <f t="shared" si="8"/>
        <v>YES</v>
      </c>
      <c r="AH6" s="35"/>
    </row>
    <row r="7" spans="2:48" x14ac:dyDescent="0.25">
      <c r="B7" s="1" t="s">
        <v>1</v>
      </c>
      <c r="C7" s="1">
        <v>0.01</v>
      </c>
      <c r="D7" t="s">
        <v>6</v>
      </c>
      <c r="F7" s="7">
        <v>1</v>
      </c>
      <c r="G7" s="24">
        <v>-0.8</v>
      </c>
      <c r="H7" s="1"/>
      <c r="I7" s="7" t="s">
        <v>22</v>
      </c>
      <c r="J7" s="3">
        <v>0.01</v>
      </c>
      <c r="M7" s="38">
        <v>4</v>
      </c>
      <c r="N7" s="2">
        <f t="shared" si="10"/>
        <v>0.01</v>
      </c>
      <c r="O7" s="2">
        <f t="shared" si="0"/>
        <v>6.4524335824577223E-3</v>
      </c>
      <c r="P7" s="2">
        <f t="shared" si="1"/>
        <v>7.3672729793224393E-3</v>
      </c>
      <c r="Q7" s="2">
        <f t="shared" si="11"/>
        <v>3.5629976564594993E-8</v>
      </c>
      <c r="R7" s="2">
        <f t="shared" si="2"/>
        <v>3.2868138094082908E-9</v>
      </c>
      <c r="S7" s="2">
        <f t="shared" si="3"/>
        <v>1.3364101833433351E-6</v>
      </c>
      <c r="T7" s="2">
        <f t="shared" si="12"/>
        <v>2.6615283824990527E-7</v>
      </c>
      <c r="U7" s="2">
        <f t="shared" si="4"/>
        <v>5.8277119233370737E-10</v>
      </c>
      <c r="V7" s="10">
        <f t="shared" si="5"/>
        <v>5.979770004819866E-6</v>
      </c>
      <c r="W7" s="12">
        <f t="shared" si="14"/>
        <v>0.01</v>
      </c>
      <c r="X7" s="16">
        <f>X6-X6*(AB6-$J$7)/AB6</f>
        <v>9.9983585201880321E-3</v>
      </c>
      <c r="Y7" s="13">
        <f t="shared" si="15"/>
        <v>3.0307890081630656E-4</v>
      </c>
      <c r="Z7" s="14">
        <f t="shared" si="16"/>
        <v>2.6327270206775613E-3</v>
      </c>
      <c r="AA7" s="2">
        <f t="shared" si="13"/>
        <v>0.46726344650440532</v>
      </c>
      <c r="AB7" s="15">
        <f t="shared" si="17"/>
        <v>0.01</v>
      </c>
      <c r="AC7" s="13">
        <f t="shared" si="18"/>
        <v>2.1428146948318079E-2</v>
      </c>
      <c r="AD7" s="14">
        <f t="shared" si="19"/>
        <v>0.01</v>
      </c>
      <c r="AE7" s="1" t="str">
        <f t="shared" si="6"/>
        <v>YES</v>
      </c>
      <c r="AF7" s="1" t="str">
        <f t="shared" si="7"/>
        <v>NO</v>
      </c>
      <c r="AG7" s="17" t="str">
        <f t="shared" si="8"/>
        <v>YES</v>
      </c>
      <c r="AH7" s="35"/>
    </row>
    <row r="8" spans="2:48" x14ac:dyDescent="0.25">
      <c r="B8" s="1" t="s">
        <v>2</v>
      </c>
      <c r="C8" s="4">
        <v>9.9999999999999995E-7</v>
      </c>
      <c r="D8" t="s">
        <v>6</v>
      </c>
      <c r="F8" s="7">
        <v>2</v>
      </c>
      <c r="G8" s="24">
        <v>5.03</v>
      </c>
      <c r="H8" s="1"/>
      <c r="I8" s="7" t="s">
        <v>23</v>
      </c>
      <c r="J8" s="3">
        <v>0.02</v>
      </c>
      <c r="M8" s="38">
        <v>5</v>
      </c>
      <c r="N8" s="2">
        <f t="shared" si="10"/>
        <v>0.01</v>
      </c>
      <c r="O8" s="2">
        <f t="shared" si="0"/>
        <v>6.0223906416361234E-3</v>
      </c>
      <c r="P8" s="2">
        <f t="shared" si="1"/>
        <v>7.3672729793224393E-3</v>
      </c>
      <c r="Q8" s="2">
        <f t="shared" si="11"/>
        <v>3.5629976564594993E-8</v>
      </c>
      <c r="R8" s="2">
        <f t="shared" si="2"/>
        <v>3.2868138094082908E-9</v>
      </c>
      <c r="S8" s="2">
        <f t="shared" si="3"/>
        <v>1.3364101833433351E-6</v>
      </c>
      <c r="T8" s="2">
        <f t="shared" si="12"/>
        <v>2.6615283824990527E-7</v>
      </c>
      <c r="U8" s="2">
        <f t="shared" si="4"/>
        <v>5.8277119233370737E-10</v>
      </c>
      <c r="V8" s="10">
        <f t="shared" si="5"/>
        <v>5.979770004819866E-6</v>
      </c>
      <c r="W8" s="12">
        <f t="shared" si="14"/>
        <v>0.01</v>
      </c>
      <c r="X8" s="16">
        <f t="shared" ref="X8:X10" si="20">X7-X7*(AB7-$J$7)/AB7</f>
        <v>9.9983585201880321E-3</v>
      </c>
      <c r="Y8" s="13">
        <f t="shared" si="15"/>
        <v>2.8287924433904031E-4</v>
      </c>
      <c r="Z8" s="14">
        <f t="shared" si="16"/>
        <v>2.6327270206775613E-3</v>
      </c>
      <c r="AA8" s="2">
        <f t="shared" si="13"/>
        <v>0.43612118922964671</v>
      </c>
      <c r="AB8" s="15">
        <f t="shared" si="17"/>
        <v>0.01</v>
      </c>
      <c r="AC8" s="13">
        <f t="shared" si="18"/>
        <v>2.0666481778271628E-2</v>
      </c>
      <c r="AD8" s="14">
        <f t="shared" si="19"/>
        <v>0.01</v>
      </c>
      <c r="AE8" s="1" t="str">
        <f t="shared" si="6"/>
        <v>YES</v>
      </c>
      <c r="AF8" s="1" t="str">
        <f t="shared" si="7"/>
        <v>NO</v>
      </c>
      <c r="AG8" s="17" t="str">
        <f t="shared" si="8"/>
        <v>YES</v>
      </c>
      <c r="AH8" s="35"/>
    </row>
    <row r="9" spans="2:48" x14ac:dyDescent="0.25">
      <c r="B9" s="1" t="s">
        <v>3</v>
      </c>
      <c r="C9" s="4">
        <v>0.01</v>
      </c>
      <c r="D9" t="s">
        <v>7</v>
      </c>
      <c r="F9" s="7" t="s">
        <v>13</v>
      </c>
      <c r="G9" s="24">
        <v>63.46</v>
      </c>
      <c r="H9" s="1"/>
      <c r="I9" s="7" t="s">
        <v>21</v>
      </c>
      <c r="J9" s="3">
        <v>0.01</v>
      </c>
      <c r="M9" s="38">
        <v>6</v>
      </c>
      <c r="N9" s="2">
        <f t="shared" si="10"/>
        <v>0.01</v>
      </c>
      <c r="O9" s="2">
        <f t="shared" si="0"/>
        <v>5.8281721158440795E-3</v>
      </c>
      <c r="P9" s="2">
        <f t="shared" si="1"/>
        <v>7.3672729793224393E-3</v>
      </c>
      <c r="Q9" s="2">
        <f t="shared" si="11"/>
        <v>3.5629976564594993E-8</v>
      </c>
      <c r="R9" s="2">
        <f t="shared" si="2"/>
        <v>3.2868138094082908E-9</v>
      </c>
      <c r="S9" s="2">
        <f t="shared" si="3"/>
        <v>1.3364101833433351E-6</v>
      </c>
      <c r="T9" s="2">
        <f t="shared" si="12"/>
        <v>2.6615283824990527E-7</v>
      </c>
      <c r="U9" s="2">
        <f t="shared" si="4"/>
        <v>5.8277119233370737E-10</v>
      </c>
      <c r="V9" s="10">
        <f t="shared" si="5"/>
        <v>5.979770004819866E-6</v>
      </c>
      <c r="W9" s="12">
        <f t="shared" si="14"/>
        <v>0.01</v>
      </c>
      <c r="X9" s="16">
        <f t="shared" si="20"/>
        <v>9.9983585201880321E-3</v>
      </c>
      <c r="Y9" s="13">
        <f t="shared" si="15"/>
        <v>2.7375655650925019E-4</v>
      </c>
      <c r="Z9" s="14">
        <f t="shared" si="16"/>
        <v>2.6327270206775613E-3</v>
      </c>
      <c r="AA9" s="2">
        <f t="shared" si="13"/>
        <v>0.42205653957818484</v>
      </c>
      <c r="AB9" s="15">
        <f t="shared" si="17"/>
        <v>0.01</v>
      </c>
      <c r="AC9" s="13">
        <f t="shared" si="18"/>
        <v>2.0322494068135178E-2</v>
      </c>
      <c r="AD9" s="14">
        <f t="shared" si="19"/>
        <v>0.01</v>
      </c>
      <c r="AE9" s="1" t="str">
        <f t="shared" si="6"/>
        <v>YES</v>
      </c>
      <c r="AF9" s="1" t="str">
        <f t="shared" si="7"/>
        <v>NO</v>
      </c>
      <c r="AG9" s="17" t="str">
        <f t="shared" si="8"/>
        <v>YES</v>
      </c>
      <c r="AH9" s="35"/>
    </row>
    <row r="10" spans="2:48" x14ac:dyDescent="0.25">
      <c r="B10" s="1" t="s">
        <v>4</v>
      </c>
      <c r="C10" s="4">
        <v>9.9999999999999995E-8</v>
      </c>
      <c r="D10" t="s">
        <v>7</v>
      </c>
      <c r="F10" s="7">
        <v>5</v>
      </c>
      <c r="G10" s="24">
        <f>22-C13*C11*LN(C10)</f>
        <v>61.953843355222418</v>
      </c>
      <c r="H10" s="1"/>
      <c r="M10" s="38">
        <v>7</v>
      </c>
      <c r="N10" s="2">
        <f t="shared" si="10"/>
        <v>0.01</v>
      </c>
      <c r="O10" s="2">
        <f t="shared" si="0"/>
        <v>5.7356858821599162E-3</v>
      </c>
      <c r="P10" s="2">
        <f t="shared" si="1"/>
        <v>7.3672729793224393E-3</v>
      </c>
      <c r="Q10" s="2">
        <f t="shared" si="11"/>
        <v>3.5629976564594993E-8</v>
      </c>
      <c r="R10" s="2">
        <f t="shared" si="2"/>
        <v>3.2868138094082908E-9</v>
      </c>
      <c r="S10" s="2">
        <f t="shared" si="3"/>
        <v>1.3364101833433351E-6</v>
      </c>
      <c r="T10" s="2">
        <f t="shared" si="12"/>
        <v>2.6615283824990527E-7</v>
      </c>
      <c r="U10" s="2">
        <f t="shared" si="4"/>
        <v>5.8277119233370737E-10</v>
      </c>
      <c r="V10" s="10">
        <f t="shared" si="5"/>
        <v>5.979770004819866E-6</v>
      </c>
      <c r="W10" s="12">
        <f t="shared" si="14"/>
        <v>0.01</v>
      </c>
      <c r="X10" s="16">
        <f t="shared" si="20"/>
        <v>9.9983585201880321E-3</v>
      </c>
      <c r="Y10" s="13">
        <f t="shared" si="15"/>
        <v>2.6941236207664987E-4</v>
      </c>
      <c r="Z10" s="14">
        <f t="shared" si="16"/>
        <v>2.6327270206775613E-3</v>
      </c>
      <c r="AA10" s="2">
        <f t="shared" si="13"/>
        <v>0.4153589989133783</v>
      </c>
      <c r="AB10" s="15">
        <f t="shared" si="17"/>
        <v>0.01</v>
      </c>
      <c r="AC10" s="13">
        <f t="shared" si="18"/>
        <v>2.0158688233370352E-2</v>
      </c>
      <c r="AD10" s="14">
        <f t="shared" si="19"/>
        <v>0.01</v>
      </c>
      <c r="AE10" s="1" t="str">
        <f t="shared" si="6"/>
        <v>YES</v>
      </c>
      <c r="AF10" s="1" t="str">
        <f t="shared" si="7"/>
        <v>NO</v>
      </c>
      <c r="AG10" s="17" t="str">
        <f t="shared" si="8"/>
        <v>YES</v>
      </c>
      <c r="AH10" s="35"/>
    </row>
    <row r="11" spans="2:48" x14ac:dyDescent="0.25">
      <c r="B11" s="1" t="s">
        <v>9</v>
      </c>
      <c r="C11" s="4">
        <v>298.14999999999998</v>
      </c>
      <c r="D11" t="s">
        <v>10</v>
      </c>
      <c r="F11" s="7">
        <v>6</v>
      </c>
      <c r="G11" s="24">
        <v>4.9000000000000004</v>
      </c>
      <c r="H11" s="1"/>
      <c r="I11" s="85" t="s">
        <v>38</v>
      </c>
      <c r="J11" s="86"/>
      <c r="K11" s="87"/>
      <c r="M11" s="38">
        <v>8</v>
      </c>
      <c r="N11" s="2">
        <f t="shared" si="10"/>
        <v>0.01</v>
      </c>
      <c r="O11" s="2">
        <f t="shared" si="0"/>
        <v>5.6905348361558162E-3</v>
      </c>
      <c r="P11" s="2">
        <f t="shared" si="1"/>
        <v>7.3672729793224393E-3</v>
      </c>
      <c r="Q11" s="2">
        <f t="shared" si="11"/>
        <v>3.5629976564594993E-8</v>
      </c>
      <c r="R11" s="2">
        <f t="shared" si="2"/>
        <v>3.2868138094082908E-9</v>
      </c>
      <c r="S11" s="2">
        <f t="shared" si="3"/>
        <v>1.3364101833433351E-6</v>
      </c>
      <c r="T11" s="2">
        <f t="shared" si="12"/>
        <v>2.6615283824990527E-7</v>
      </c>
      <c r="U11" s="2">
        <f t="shared" si="4"/>
        <v>5.8277119233370737E-10</v>
      </c>
      <c r="V11" s="10">
        <f t="shared" si="5"/>
        <v>5.979770004819866E-6</v>
      </c>
      <c r="W11" s="12">
        <f t="shared" si="14"/>
        <v>0.01</v>
      </c>
      <c r="X11" s="16">
        <f t="shared" ref="X11:X52" si="21">X10-X10*(AB10-$J$7)/AB10</f>
        <v>9.9983585201880321E-3</v>
      </c>
      <c r="Y11" s="13">
        <f t="shared" si="15"/>
        <v>2.6729156079775986E-4</v>
      </c>
      <c r="Z11" s="14">
        <f t="shared" si="16"/>
        <v>2.6327270206775613E-3</v>
      </c>
      <c r="AA11" s="2">
        <f t="shared" si="13"/>
        <v>0.41208931266251747</v>
      </c>
      <c r="AB11" s="15">
        <f t="shared" si="17"/>
        <v>0.01</v>
      </c>
      <c r="AC11" s="13">
        <f t="shared" si="18"/>
        <v>2.0078719523578752E-2</v>
      </c>
      <c r="AD11" s="14">
        <f t="shared" si="19"/>
        <v>0.01</v>
      </c>
      <c r="AE11" s="1" t="str">
        <f t="shared" si="6"/>
        <v>YES</v>
      </c>
      <c r="AF11" s="1" t="str">
        <f t="shared" si="7"/>
        <v>NO</v>
      </c>
      <c r="AG11" s="17" t="str">
        <f t="shared" si="8"/>
        <v>YES</v>
      </c>
      <c r="AH11" s="35"/>
    </row>
    <row r="12" spans="2:48" x14ac:dyDescent="0.25">
      <c r="F12" s="7">
        <v>7</v>
      </c>
      <c r="G12" s="24">
        <f>4-C13*C11*LN(C10)</f>
        <v>43.953843355222418</v>
      </c>
      <c r="H12" s="1"/>
      <c r="I12" s="92" t="s">
        <v>54</v>
      </c>
      <c r="J12" s="93"/>
      <c r="K12" s="94"/>
      <c r="M12" s="38">
        <v>9</v>
      </c>
      <c r="N12" s="2">
        <f t="shared" si="10"/>
        <v>0.01</v>
      </c>
      <c r="O12" s="2">
        <f t="shared" si="0"/>
        <v>5.6682248382157376E-3</v>
      </c>
      <c r="P12" s="2">
        <f t="shared" si="1"/>
        <v>7.3672729793224402E-3</v>
      </c>
      <c r="Q12" s="2">
        <f t="shared" si="11"/>
        <v>3.5629976564594993E-8</v>
      </c>
      <c r="R12" s="2">
        <f t="shared" si="2"/>
        <v>3.2868138094082912E-9</v>
      </c>
      <c r="S12" s="2">
        <f t="shared" si="3"/>
        <v>1.3364101833433353E-6</v>
      </c>
      <c r="T12" s="2">
        <f t="shared" si="12"/>
        <v>2.6615283824990533E-7</v>
      </c>
      <c r="U12" s="2">
        <f t="shared" si="4"/>
        <v>5.8277119233370737E-10</v>
      </c>
      <c r="V12" s="10">
        <f t="shared" si="5"/>
        <v>5.979770004819866E-6</v>
      </c>
      <c r="W12" s="12">
        <f t="shared" si="14"/>
        <v>0.01</v>
      </c>
      <c r="X12" s="16">
        <f t="shared" si="21"/>
        <v>9.9983585201880321E-3</v>
      </c>
      <c r="Y12" s="13">
        <f t="shared" si="15"/>
        <v>2.6624363220361264E-4</v>
      </c>
      <c r="Z12" s="14">
        <f t="shared" si="16"/>
        <v>2.6327270206775613E-3</v>
      </c>
      <c r="AA12" s="2">
        <f t="shared" si="13"/>
        <v>0.41047369796524585</v>
      </c>
      <c r="AB12" s="15">
        <f t="shared" si="17"/>
        <v>0.01</v>
      </c>
      <c r="AC12" s="13">
        <f t="shared" si="18"/>
        <v>2.0039205450071811E-2</v>
      </c>
      <c r="AD12" s="14">
        <f t="shared" si="19"/>
        <v>1.0000000000000002E-2</v>
      </c>
      <c r="AE12" s="1" t="str">
        <f t="shared" si="6"/>
        <v>YES</v>
      </c>
      <c r="AF12" s="1" t="str">
        <f t="shared" si="7"/>
        <v>NO</v>
      </c>
      <c r="AG12" s="17" t="str">
        <f t="shared" si="8"/>
        <v>YES</v>
      </c>
      <c r="AH12" s="35"/>
    </row>
    <row r="13" spans="2:48" x14ac:dyDescent="0.25">
      <c r="B13" s="6" t="s">
        <v>59</v>
      </c>
      <c r="C13" s="1">
        <v>8.3140000000000002E-3</v>
      </c>
      <c r="D13" t="s">
        <v>11</v>
      </c>
      <c r="F13" s="7">
        <v>8</v>
      </c>
      <c r="G13" s="24">
        <v>8.4</v>
      </c>
      <c r="H13" s="1"/>
      <c r="I13" s="78" t="s">
        <v>36</v>
      </c>
      <c r="J13" s="78"/>
      <c r="K13" s="4">
        <f>(C8/C10)*EXP(G16/(C13*C11))</f>
        <v>1.5156283645580862E-3</v>
      </c>
      <c r="M13" s="38">
        <v>10</v>
      </c>
      <c r="N13" s="2">
        <f t="shared" si="10"/>
        <v>0.01</v>
      </c>
      <c r="O13" s="2">
        <f t="shared" si="0"/>
        <v>5.6571353114156795E-3</v>
      </c>
      <c r="P13" s="2">
        <f t="shared" si="1"/>
        <v>7.3672729793224393E-3</v>
      </c>
      <c r="Q13" s="2">
        <f t="shared" si="11"/>
        <v>3.5629976564594993E-8</v>
      </c>
      <c r="R13" s="2">
        <f t="shared" si="2"/>
        <v>3.2868138094082912E-9</v>
      </c>
      <c r="S13" s="2">
        <f t="shared" si="3"/>
        <v>1.3364101833433353E-6</v>
      </c>
      <c r="T13" s="2">
        <f t="shared" si="12"/>
        <v>2.6615283824990533E-7</v>
      </c>
      <c r="U13" s="2">
        <f t="shared" si="4"/>
        <v>5.8277119233370737E-10</v>
      </c>
      <c r="V13" s="10">
        <f t="shared" si="5"/>
        <v>5.9797700048198668E-6</v>
      </c>
      <c r="W13" s="12">
        <f t="shared" si="14"/>
        <v>0.01</v>
      </c>
      <c r="X13" s="16">
        <f t="shared" si="21"/>
        <v>9.9983585201880321E-3</v>
      </c>
      <c r="Y13" s="13">
        <f t="shared" si="15"/>
        <v>2.657227432165067E-4</v>
      </c>
      <c r="Z13" s="14">
        <f t="shared" si="16"/>
        <v>2.6327270206775609E-3</v>
      </c>
      <c r="AA13" s="2">
        <f t="shared" si="13"/>
        <v>0.40967063189002334</v>
      </c>
      <c r="AB13" s="15">
        <f t="shared" si="17"/>
        <v>0.01</v>
      </c>
      <c r="AC13" s="13">
        <f t="shared" si="18"/>
        <v>2.001956437353242E-2</v>
      </c>
      <c r="AD13" s="14">
        <f t="shared" si="19"/>
        <v>0.01</v>
      </c>
      <c r="AE13" s="1" t="str">
        <f t="shared" si="6"/>
        <v>YES</v>
      </c>
      <c r="AF13" s="1" t="str">
        <f t="shared" si="7"/>
        <v>NO</v>
      </c>
      <c r="AG13" s="17" t="str">
        <f t="shared" si="8"/>
        <v>YES</v>
      </c>
      <c r="AH13" s="35"/>
    </row>
    <row r="14" spans="2:48" x14ac:dyDescent="0.25">
      <c r="F14" s="7">
        <v>9</v>
      </c>
      <c r="G14" s="24">
        <v>-21.5</v>
      </c>
      <c r="H14" s="1"/>
      <c r="I14" s="78" t="s">
        <v>37</v>
      </c>
      <c r="J14" s="78"/>
      <c r="K14" s="4">
        <f>(C8/C10)*EXP(G17/(C13*C11))</f>
        <v>3.4067847971849184E-4</v>
      </c>
      <c r="M14" s="38">
        <v>11</v>
      </c>
      <c r="N14" s="2">
        <f t="shared" si="10"/>
        <v>0.01</v>
      </c>
      <c r="O14" s="2">
        <f t="shared" si="0"/>
        <v>5.6516068040870027E-3</v>
      </c>
      <c r="P14" s="2">
        <f t="shared" si="1"/>
        <v>7.3672729793224385E-3</v>
      </c>
      <c r="Q14" s="2">
        <f t="shared" si="11"/>
        <v>3.5629976564594993E-8</v>
      </c>
      <c r="R14" s="2">
        <f t="shared" si="2"/>
        <v>3.2868138094082908E-9</v>
      </c>
      <c r="S14" s="2">
        <f t="shared" si="3"/>
        <v>1.3364101833433351E-6</v>
      </c>
      <c r="T14" s="2">
        <f t="shared" si="12"/>
        <v>2.6615283824990527E-7</v>
      </c>
      <c r="U14" s="2">
        <f t="shared" si="4"/>
        <v>5.8277119233370737E-10</v>
      </c>
      <c r="V14" s="10">
        <f t="shared" si="5"/>
        <v>5.979770004819866E-6</v>
      </c>
      <c r="W14" s="12">
        <f t="shared" si="14"/>
        <v>0.01</v>
      </c>
      <c r="X14" s="16">
        <f t="shared" si="21"/>
        <v>9.9983585201880321E-3</v>
      </c>
      <c r="Y14" s="13">
        <f t="shared" si="15"/>
        <v>2.6546306229102061E-4</v>
      </c>
      <c r="Z14" s="14">
        <f t="shared" si="16"/>
        <v>2.6327270206775609E-3</v>
      </c>
      <c r="AA14" s="2">
        <f t="shared" si="13"/>
        <v>0.40927027606219346</v>
      </c>
      <c r="AB14" s="15">
        <f t="shared" ref="AB14:AB41" si="22">Q14+R14+S14+T14+X14</f>
        <v>0.01</v>
      </c>
      <c r="AC14" s="13">
        <f t="shared" ref="AC14:AC41" si="23">O14+Y14+AA14*0.01+0.01</f>
        <v>2.0009772626999961E-2</v>
      </c>
      <c r="AD14" s="14">
        <f t="shared" ref="AD14:AD41" si="24">P14+Z14</f>
        <v>9.9999999999999985E-3</v>
      </c>
      <c r="AE14" s="1" t="str">
        <f t="shared" si="6"/>
        <v>YES</v>
      </c>
      <c r="AF14" s="1" t="str">
        <f t="shared" si="7"/>
        <v>NO</v>
      </c>
      <c r="AG14" s="17" t="str">
        <f t="shared" si="8"/>
        <v>YES</v>
      </c>
      <c r="AH14" s="35"/>
    </row>
    <row r="15" spans="2:48" x14ac:dyDescent="0.25">
      <c r="B15" s="1" t="s">
        <v>58</v>
      </c>
      <c r="C15" s="1">
        <v>50</v>
      </c>
      <c r="D15" t="s">
        <v>46</v>
      </c>
      <c r="F15" s="7">
        <v>10</v>
      </c>
      <c r="G15" s="24">
        <v>38.92</v>
      </c>
      <c r="H15" s="1"/>
      <c r="I15" s="78" t="s">
        <v>50</v>
      </c>
      <c r="J15" s="78"/>
      <c r="K15" s="4">
        <f>((C8)*EXP(G18/(C13*C11)))^0.5</f>
        <v>2.1125032029395303E-10</v>
      </c>
      <c r="M15" s="38">
        <v>12</v>
      </c>
      <c r="N15" s="2">
        <f t="shared" si="10"/>
        <v>0.01</v>
      </c>
      <c r="O15" s="2">
        <f t="shared" si="0"/>
        <v>5.6488466005466462E-3</v>
      </c>
      <c r="P15" s="2">
        <f t="shared" si="1"/>
        <v>7.3672729793224402E-3</v>
      </c>
      <c r="Q15" s="2">
        <f t="shared" si="11"/>
        <v>3.5629976564594993E-8</v>
      </c>
      <c r="R15" s="2">
        <f t="shared" si="2"/>
        <v>3.2868138094082908E-9</v>
      </c>
      <c r="S15" s="2">
        <f t="shared" si="3"/>
        <v>1.3364101833433351E-6</v>
      </c>
      <c r="T15" s="2">
        <f t="shared" si="12"/>
        <v>2.6615283824990527E-7</v>
      </c>
      <c r="U15" s="2">
        <f t="shared" si="4"/>
        <v>5.8277119233370737E-10</v>
      </c>
      <c r="V15" s="10">
        <f t="shared" si="5"/>
        <v>5.979770004819866E-6</v>
      </c>
      <c r="W15" s="12">
        <f t="shared" si="14"/>
        <v>0.01</v>
      </c>
      <c r="X15" s="16">
        <f t="shared" si="21"/>
        <v>9.9983585201880321E-3</v>
      </c>
      <c r="Y15" s="13">
        <f t="shared" si="15"/>
        <v>2.6533341206768241E-4</v>
      </c>
      <c r="Z15" s="14">
        <f t="shared" si="16"/>
        <v>2.6327270206775613E-3</v>
      </c>
      <c r="AA15" s="2">
        <f t="shared" si="13"/>
        <v>0.40907039144457769</v>
      </c>
      <c r="AB15" s="15">
        <f t="shared" si="22"/>
        <v>0.01</v>
      </c>
      <c r="AC15" s="13">
        <f t="shared" si="23"/>
        <v>2.0004883927060103E-2</v>
      </c>
      <c r="AD15" s="14">
        <f t="shared" si="24"/>
        <v>1.0000000000000002E-2</v>
      </c>
      <c r="AE15" s="1" t="str">
        <f t="shared" si="6"/>
        <v>YES</v>
      </c>
      <c r="AF15" s="1" t="str">
        <f t="shared" si="7"/>
        <v>NO</v>
      </c>
      <c r="AG15" s="17" t="str">
        <f t="shared" si="8"/>
        <v>YES</v>
      </c>
      <c r="AH15" s="35"/>
    </row>
    <row r="16" spans="2:48" x14ac:dyDescent="0.25">
      <c r="F16" s="7" t="s">
        <v>15</v>
      </c>
      <c r="G16" s="24">
        <v>-21.8</v>
      </c>
      <c r="H16" s="1"/>
      <c r="M16" s="38">
        <v>13</v>
      </c>
      <c r="N16" s="2">
        <f t="shared" si="10"/>
        <v>0.01</v>
      </c>
      <c r="O16" s="2">
        <f t="shared" si="0"/>
        <v>5.6474675095770921E-3</v>
      </c>
      <c r="P16" s="2">
        <f t="shared" si="1"/>
        <v>7.3672729793224385E-3</v>
      </c>
      <c r="Q16" s="2">
        <f t="shared" si="11"/>
        <v>3.5629976564594993E-8</v>
      </c>
      <c r="R16" s="2">
        <f t="shared" si="2"/>
        <v>3.2868138094082908E-9</v>
      </c>
      <c r="S16" s="2">
        <f t="shared" si="3"/>
        <v>1.3364101833433351E-6</v>
      </c>
      <c r="T16" s="2">
        <f t="shared" si="12"/>
        <v>2.6615283824990527E-7</v>
      </c>
      <c r="U16" s="2">
        <f t="shared" si="4"/>
        <v>5.8277119233370737E-10</v>
      </c>
      <c r="V16" s="10">
        <f t="shared" si="5"/>
        <v>5.979770004819866E-6</v>
      </c>
      <c r="W16" s="12">
        <f t="shared" si="14"/>
        <v>0.01</v>
      </c>
      <c r="X16" s="16">
        <f t="shared" si="21"/>
        <v>9.9983585201880321E-3</v>
      </c>
      <c r="Y16" s="13">
        <f t="shared" si="15"/>
        <v>2.6526863443458682E-4</v>
      </c>
      <c r="Z16" s="14">
        <f t="shared" si="16"/>
        <v>2.6327270206775609E-3</v>
      </c>
      <c r="AA16" s="2">
        <f t="shared" si="13"/>
        <v>0.40897052233453696</v>
      </c>
      <c r="AB16" s="15">
        <f t="shared" si="22"/>
        <v>0.01</v>
      </c>
      <c r="AC16" s="13">
        <f t="shared" si="23"/>
        <v>2.000244136735705E-2</v>
      </c>
      <c r="AD16" s="14">
        <f t="shared" si="24"/>
        <v>9.9999999999999985E-3</v>
      </c>
      <c r="AE16" s="1" t="str">
        <f t="shared" si="6"/>
        <v>YES</v>
      </c>
      <c r="AF16" s="1" t="str">
        <f t="shared" si="7"/>
        <v>NO</v>
      </c>
      <c r="AG16" s="17" t="str">
        <f t="shared" si="8"/>
        <v>YES</v>
      </c>
      <c r="AH16" s="35"/>
    </row>
    <row r="17" spans="2:34" x14ac:dyDescent="0.25">
      <c r="B17" s="49" t="s">
        <v>47</v>
      </c>
      <c r="C17" s="50">
        <v>0.2</v>
      </c>
      <c r="D17" s="51" t="s">
        <v>48</v>
      </c>
      <c r="F17" s="7" t="s">
        <v>16</v>
      </c>
      <c r="G17" s="24">
        <v>-25.5</v>
      </c>
      <c r="H17" s="1"/>
      <c r="M17" s="38">
        <v>14</v>
      </c>
      <c r="N17" s="2">
        <f t="shared" si="10"/>
        <v>0.01</v>
      </c>
      <c r="O17" s="2">
        <f t="shared" si="0"/>
        <v>5.6467782165765699E-3</v>
      </c>
      <c r="P17" s="2">
        <f t="shared" si="1"/>
        <v>7.3672729793224393E-3</v>
      </c>
      <c r="Q17" s="2">
        <f t="shared" si="11"/>
        <v>3.5629976564594993E-8</v>
      </c>
      <c r="R17" s="2">
        <f t="shared" si="2"/>
        <v>3.2868138094082912E-9</v>
      </c>
      <c r="S17" s="2">
        <f t="shared" si="3"/>
        <v>1.3364101833433353E-6</v>
      </c>
      <c r="T17" s="2">
        <f t="shared" si="12"/>
        <v>2.6615283824990533E-7</v>
      </c>
      <c r="U17" s="2">
        <f t="shared" si="4"/>
        <v>5.8277119233370737E-10</v>
      </c>
      <c r="V17" s="10">
        <f t="shared" si="5"/>
        <v>5.979770004819866E-6</v>
      </c>
      <c r="W17" s="12">
        <f t="shared" si="14"/>
        <v>0.01</v>
      </c>
      <c r="X17" s="16">
        <f t="shared" si="21"/>
        <v>9.9983585201880321E-3</v>
      </c>
      <c r="Y17" s="13">
        <f t="shared" si="15"/>
        <v>2.6523625747754126E-4</v>
      </c>
      <c r="Z17" s="14">
        <f t="shared" si="16"/>
        <v>2.6327270206775613E-3</v>
      </c>
      <c r="AA17" s="2">
        <f t="shared" si="13"/>
        <v>0.40892060606357356</v>
      </c>
      <c r="AB17" s="15">
        <f t="shared" si="22"/>
        <v>0.01</v>
      </c>
      <c r="AC17" s="13">
        <f t="shared" si="23"/>
        <v>2.0001220534689848E-2</v>
      </c>
      <c r="AD17" s="14">
        <f t="shared" si="24"/>
        <v>0.01</v>
      </c>
      <c r="AE17" s="1" t="str">
        <f t="shared" si="6"/>
        <v>YES</v>
      </c>
      <c r="AF17" s="1" t="str">
        <f t="shared" si="7"/>
        <v>NO</v>
      </c>
      <c r="AG17" s="17" t="str">
        <f t="shared" si="8"/>
        <v>YES</v>
      </c>
      <c r="AH17" s="35"/>
    </row>
    <row r="18" spans="2:34" x14ac:dyDescent="0.25">
      <c r="B18" s="52" t="s">
        <v>49</v>
      </c>
      <c r="C18" s="53">
        <v>96.484999999999999</v>
      </c>
      <c r="D18" s="54" t="s">
        <v>55</v>
      </c>
      <c r="F18" s="7" t="s">
        <v>17</v>
      </c>
      <c r="G18" s="24">
        <v>-76.2</v>
      </c>
      <c r="H18" s="1"/>
      <c r="M18" s="38">
        <v>15</v>
      </c>
      <c r="N18" s="2">
        <f t="shared" si="10"/>
        <v>0.01</v>
      </c>
      <c r="O18" s="2">
        <f t="shared" si="0"/>
        <v>5.6464336331704104E-3</v>
      </c>
      <c r="P18" s="2">
        <f t="shared" si="1"/>
        <v>7.3672729793224402E-3</v>
      </c>
      <c r="Q18" s="2">
        <f t="shared" si="11"/>
        <v>3.5629976564594993E-8</v>
      </c>
      <c r="R18" s="2">
        <f t="shared" si="2"/>
        <v>3.2868138094082908E-9</v>
      </c>
      <c r="S18" s="2">
        <f t="shared" si="3"/>
        <v>1.3364101833433351E-6</v>
      </c>
      <c r="T18" s="2">
        <f t="shared" si="12"/>
        <v>2.6615283824990527E-7</v>
      </c>
      <c r="U18" s="2">
        <f t="shared" si="4"/>
        <v>5.8277119233370737E-10</v>
      </c>
      <c r="V18" s="10">
        <f t="shared" si="5"/>
        <v>5.979770004819866E-6</v>
      </c>
      <c r="W18" s="12">
        <f t="shared" si="14"/>
        <v>0.01</v>
      </c>
      <c r="X18" s="16">
        <f t="shared" si="21"/>
        <v>9.9983585201880321E-3</v>
      </c>
      <c r="Y18" s="13">
        <f t="shared" si="15"/>
        <v>2.6522007196262757E-4</v>
      </c>
      <c r="Z18" s="14">
        <f t="shared" si="16"/>
        <v>2.6327270206775613E-3</v>
      </c>
      <c r="AA18" s="2">
        <f t="shared" si="13"/>
        <v>0.40889565249715359</v>
      </c>
      <c r="AB18" s="15">
        <f t="shared" si="22"/>
        <v>0.01</v>
      </c>
      <c r="AC18" s="13">
        <f t="shared" si="23"/>
        <v>2.0000610230104576E-2</v>
      </c>
      <c r="AD18" s="14">
        <f t="shared" si="24"/>
        <v>1.0000000000000002E-2</v>
      </c>
      <c r="AE18" s="1" t="str">
        <f t="shared" si="6"/>
        <v>YES</v>
      </c>
      <c r="AF18" s="1" t="str">
        <f t="shared" si="7"/>
        <v>NO</v>
      </c>
      <c r="AG18" s="17" t="str">
        <f t="shared" si="8"/>
        <v>YES</v>
      </c>
      <c r="AH18" s="35"/>
    </row>
    <row r="19" spans="2:34" ht="18" x14ac:dyDescent="0.25">
      <c r="B19" s="55" t="s">
        <v>62</v>
      </c>
      <c r="C19" s="56">
        <f>-C17*C18</f>
        <v>-19.297000000000001</v>
      </c>
      <c r="D19" s="57" t="s">
        <v>46</v>
      </c>
      <c r="F19" s="7" t="s">
        <v>18</v>
      </c>
      <c r="G19" s="24">
        <v>-8.15</v>
      </c>
      <c r="H19" s="1"/>
      <c r="M19" s="38">
        <v>16</v>
      </c>
      <c r="N19" s="2">
        <f t="shared" si="10"/>
        <v>0.01</v>
      </c>
      <c r="O19" s="2">
        <f t="shared" si="0"/>
        <v>5.6462613572374866E-3</v>
      </c>
      <c r="P19" s="2">
        <f t="shared" si="1"/>
        <v>7.3672729793224393E-3</v>
      </c>
      <c r="Q19" s="2">
        <f t="shared" si="11"/>
        <v>3.5629976564594993E-8</v>
      </c>
      <c r="R19" s="2">
        <f t="shared" si="2"/>
        <v>3.2868138094082908E-9</v>
      </c>
      <c r="S19" s="2">
        <f t="shared" si="3"/>
        <v>1.3364101833433351E-6</v>
      </c>
      <c r="T19" s="2">
        <f t="shared" si="12"/>
        <v>2.6615283824990527E-7</v>
      </c>
      <c r="U19" s="2">
        <f t="shared" si="4"/>
        <v>5.8277119233370737E-10</v>
      </c>
      <c r="V19" s="10">
        <f t="shared" si="5"/>
        <v>5.9797700048198668E-6</v>
      </c>
      <c r="W19" s="12">
        <f t="shared" si="14"/>
        <v>0.01</v>
      </c>
      <c r="X19" s="16">
        <f t="shared" si="21"/>
        <v>9.9983585201880321E-3</v>
      </c>
      <c r="Y19" s="13">
        <f t="shared" si="15"/>
        <v>2.6521197994591473E-4</v>
      </c>
      <c r="Z19" s="14">
        <f t="shared" si="16"/>
        <v>2.6327270206775609E-3</v>
      </c>
      <c r="AA19" s="2">
        <f t="shared" si="13"/>
        <v>0.40888317685596498</v>
      </c>
      <c r="AB19" s="15">
        <f t="shared" si="22"/>
        <v>0.01</v>
      </c>
      <c r="AC19" s="13">
        <f t="shared" si="23"/>
        <v>2.0000305105743049E-2</v>
      </c>
      <c r="AD19" s="14">
        <f t="shared" si="24"/>
        <v>0.01</v>
      </c>
      <c r="AE19" s="1" t="str">
        <f t="shared" si="6"/>
        <v>YES</v>
      </c>
      <c r="AF19" s="1" t="str">
        <f t="shared" si="7"/>
        <v>NO</v>
      </c>
      <c r="AG19" s="17" t="str">
        <f t="shared" si="8"/>
        <v>YES</v>
      </c>
      <c r="AH19" s="35"/>
    </row>
    <row r="20" spans="2:34" x14ac:dyDescent="0.25">
      <c r="F20" s="25" t="s">
        <v>14</v>
      </c>
      <c r="G20" s="26">
        <f>SUM(G7:G15)+G16+2*G17+G18-G19+G19</f>
        <v>55.317686710444818</v>
      </c>
      <c r="H20" s="7"/>
      <c r="M20" s="38">
        <v>17</v>
      </c>
      <c r="N20" s="2">
        <f t="shared" si="10"/>
        <v>0.01</v>
      </c>
      <c r="O20" s="2">
        <f t="shared" si="0"/>
        <v>5.6461752232131422E-3</v>
      </c>
      <c r="P20" s="2">
        <f t="shared" si="1"/>
        <v>7.3672729793224376E-3</v>
      </c>
      <c r="Q20" s="2">
        <f t="shared" si="11"/>
        <v>3.5629976564594993E-8</v>
      </c>
      <c r="R20" s="2">
        <f t="shared" si="2"/>
        <v>3.2868138094082908E-9</v>
      </c>
      <c r="S20" s="2">
        <f t="shared" si="3"/>
        <v>1.3364101833433351E-6</v>
      </c>
      <c r="T20" s="2">
        <f t="shared" si="12"/>
        <v>2.6615283824990527E-7</v>
      </c>
      <c r="U20" s="2">
        <f t="shared" si="4"/>
        <v>5.8277119233370737E-10</v>
      </c>
      <c r="V20" s="10">
        <f t="shared" si="5"/>
        <v>5.9797700048198652E-6</v>
      </c>
      <c r="W20" s="12">
        <f t="shared" si="14"/>
        <v>0.01</v>
      </c>
      <c r="X20" s="16">
        <f t="shared" si="21"/>
        <v>9.9983585201880321E-3</v>
      </c>
      <c r="Y20" s="13">
        <f t="shared" si="15"/>
        <v>2.6520793412272459E-4</v>
      </c>
      <c r="Z20" s="14">
        <f t="shared" si="16"/>
        <v>2.6327270206775609E-3</v>
      </c>
      <c r="AA20" s="2">
        <f t="shared" si="13"/>
        <v>0.40887693932084562</v>
      </c>
      <c r="AB20" s="15">
        <f t="shared" si="22"/>
        <v>0.01</v>
      </c>
      <c r="AC20" s="13">
        <f t="shared" si="23"/>
        <v>2.0000152550544326E-2</v>
      </c>
      <c r="AD20" s="14">
        <f t="shared" si="24"/>
        <v>9.9999999999999985E-3</v>
      </c>
      <c r="AE20" s="1" t="str">
        <f t="shared" si="6"/>
        <v>YES</v>
      </c>
      <c r="AF20" s="1" t="str">
        <f t="shared" si="7"/>
        <v>NO</v>
      </c>
      <c r="AG20" s="17" t="str">
        <f t="shared" si="8"/>
        <v>YES</v>
      </c>
      <c r="AH20" s="35"/>
    </row>
    <row r="21" spans="2:34" x14ac:dyDescent="0.25">
      <c r="M21" s="38">
        <v>18</v>
      </c>
      <c r="N21" s="2">
        <f t="shared" si="10"/>
        <v>0.01</v>
      </c>
      <c r="O21" s="2">
        <f t="shared" si="0"/>
        <v>5.6461321571864478E-3</v>
      </c>
      <c r="P21" s="2">
        <f t="shared" si="1"/>
        <v>7.3672729793224402E-3</v>
      </c>
      <c r="Q21" s="2">
        <f t="shared" si="11"/>
        <v>3.5629976564594993E-8</v>
      </c>
      <c r="R21" s="2">
        <f t="shared" si="2"/>
        <v>3.2868138094082912E-9</v>
      </c>
      <c r="S21" s="2">
        <f t="shared" si="3"/>
        <v>1.3364101833433353E-6</v>
      </c>
      <c r="T21" s="2">
        <f t="shared" si="12"/>
        <v>2.6615283824990533E-7</v>
      </c>
      <c r="U21" s="2">
        <f t="shared" si="4"/>
        <v>5.8277119233370737E-10</v>
      </c>
      <c r="V21" s="10">
        <f t="shared" si="5"/>
        <v>5.979770004819866E-6</v>
      </c>
      <c r="W21" s="12">
        <f t="shared" si="14"/>
        <v>0.01</v>
      </c>
      <c r="X21" s="16">
        <f t="shared" si="21"/>
        <v>9.9983585201880321E-3</v>
      </c>
      <c r="Y21" s="13">
        <f t="shared" si="15"/>
        <v>2.6520591125741856E-4</v>
      </c>
      <c r="Z21" s="14">
        <f t="shared" si="16"/>
        <v>2.6327270206775613E-3</v>
      </c>
      <c r="AA21" s="2">
        <f t="shared" si="13"/>
        <v>0.40887382062465083</v>
      </c>
      <c r="AB21" s="15">
        <f t="shared" si="22"/>
        <v>0.01</v>
      </c>
      <c r="AC21" s="13">
        <f t="shared" si="23"/>
        <v>2.0000076274690373E-2</v>
      </c>
      <c r="AD21" s="14">
        <f t="shared" si="24"/>
        <v>1.0000000000000002E-2</v>
      </c>
      <c r="AE21" s="1" t="str">
        <f t="shared" si="6"/>
        <v>YES</v>
      </c>
      <c r="AF21" s="1" t="str">
        <f t="shared" si="7"/>
        <v>NO</v>
      </c>
      <c r="AG21" s="17" t="str">
        <f t="shared" si="8"/>
        <v>YES</v>
      </c>
      <c r="AH21" s="35"/>
    </row>
    <row r="22" spans="2:34" x14ac:dyDescent="0.25">
      <c r="M22" s="38">
        <v>19</v>
      </c>
      <c r="N22" s="2">
        <f t="shared" si="10"/>
        <v>0.01</v>
      </c>
      <c r="O22" s="2">
        <f t="shared" si="0"/>
        <v>5.6461106244194634E-3</v>
      </c>
      <c r="P22" s="2">
        <f t="shared" si="1"/>
        <v>7.3672729793224393E-3</v>
      </c>
      <c r="Q22" s="2">
        <f t="shared" si="11"/>
        <v>3.5629976564594993E-8</v>
      </c>
      <c r="R22" s="2">
        <f t="shared" si="2"/>
        <v>3.2868138094082908E-9</v>
      </c>
      <c r="S22" s="2">
        <f t="shared" si="3"/>
        <v>1.3364101833433351E-6</v>
      </c>
      <c r="T22" s="2">
        <f t="shared" si="12"/>
        <v>2.6615283824990527E-7</v>
      </c>
      <c r="U22" s="2">
        <f t="shared" si="4"/>
        <v>5.8277119233370737E-10</v>
      </c>
      <c r="V22" s="10">
        <f t="shared" si="5"/>
        <v>5.9797700048198668E-6</v>
      </c>
      <c r="W22" s="12">
        <f t="shared" si="14"/>
        <v>0.01</v>
      </c>
      <c r="X22" s="16">
        <f t="shared" si="21"/>
        <v>9.9983585201880321E-3</v>
      </c>
      <c r="Y22" s="13">
        <f t="shared" si="15"/>
        <v>2.6520489983633755E-4</v>
      </c>
      <c r="Z22" s="14">
        <f t="shared" si="16"/>
        <v>2.6327270206775609E-3</v>
      </c>
      <c r="AA22" s="2">
        <f t="shared" si="13"/>
        <v>0.40887226129439425</v>
      </c>
      <c r="AB22" s="15">
        <f t="shared" si="22"/>
        <v>0.01</v>
      </c>
      <c r="AC22" s="13">
        <f t="shared" si="23"/>
        <v>2.0000038137199742E-2</v>
      </c>
      <c r="AD22" s="14">
        <f t="shared" si="24"/>
        <v>0.01</v>
      </c>
      <c r="AE22" s="1" t="str">
        <f t="shared" si="6"/>
        <v>YES</v>
      </c>
      <c r="AF22" s="1" t="str">
        <f t="shared" si="7"/>
        <v>NO</v>
      </c>
      <c r="AG22" s="17" t="str">
        <f t="shared" si="8"/>
        <v>YES</v>
      </c>
      <c r="AH22" s="35"/>
    </row>
    <row r="23" spans="2:34" x14ac:dyDescent="0.25">
      <c r="M23" s="38">
        <v>20</v>
      </c>
      <c r="N23" s="2">
        <f t="shared" si="10"/>
        <v>0.01</v>
      </c>
      <c r="O23" s="2">
        <f t="shared" si="0"/>
        <v>5.6460998580975608E-3</v>
      </c>
      <c r="P23" s="2">
        <f t="shared" si="1"/>
        <v>7.3672729793224385E-3</v>
      </c>
      <c r="Q23" s="2">
        <f t="shared" si="11"/>
        <v>3.5629976564594993E-8</v>
      </c>
      <c r="R23" s="2">
        <f t="shared" si="2"/>
        <v>3.2868138094082908E-9</v>
      </c>
      <c r="S23" s="2">
        <f t="shared" si="3"/>
        <v>1.3364101833433351E-6</v>
      </c>
      <c r="T23" s="2">
        <f t="shared" si="12"/>
        <v>2.6615283824990527E-7</v>
      </c>
      <c r="U23" s="2">
        <f t="shared" si="4"/>
        <v>5.8277119233370737E-10</v>
      </c>
      <c r="V23" s="10">
        <f t="shared" si="5"/>
        <v>5.979770004819866E-6</v>
      </c>
      <c r="W23" s="12">
        <f t="shared" si="14"/>
        <v>0.01</v>
      </c>
      <c r="X23" s="16">
        <f t="shared" si="21"/>
        <v>9.9983585201880321E-3</v>
      </c>
      <c r="Y23" s="13">
        <f t="shared" si="15"/>
        <v>2.6520439412868997E-4</v>
      </c>
      <c r="Z23" s="14">
        <f t="shared" si="16"/>
        <v>2.6327270206775609E-3</v>
      </c>
      <c r="AA23" s="2">
        <f t="shared" si="13"/>
        <v>0.408871481633726</v>
      </c>
      <c r="AB23" s="15">
        <f t="shared" si="22"/>
        <v>0.01</v>
      </c>
      <c r="AC23" s="13">
        <f t="shared" si="23"/>
        <v>2.000001906856351E-2</v>
      </c>
      <c r="AD23" s="14">
        <f t="shared" si="24"/>
        <v>9.9999999999999985E-3</v>
      </c>
      <c r="AE23" s="1" t="str">
        <f t="shared" si="6"/>
        <v>YES</v>
      </c>
      <c r="AF23" s="1" t="str">
        <f t="shared" si="7"/>
        <v>NO</v>
      </c>
      <c r="AG23" s="17" t="str">
        <f t="shared" si="8"/>
        <v>YES</v>
      </c>
      <c r="AH23" s="35"/>
    </row>
    <row r="24" spans="2:34" x14ac:dyDescent="0.25">
      <c r="M24" s="38">
        <v>21</v>
      </c>
      <c r="N24" s="2">
        <f t="shared" si="10"/>
        <v>0.01</v>
      </c>
      <c r="O24" s="2">
        <f t="shared" si="0"/>
        <v>5.6460944749520073E-3</v>
      </c>
      <c r="P24" s="2">
        <f t="shared" si="1"/>
        <v>7.3672729793224411E-3</v>
      </c>
      <c r="Q24" s="2">
        <f t="shared" si="11"/>
        <v>3.5629976564594993E-8</v>
      </c>
      <c r="R24" s="2">
        <f t="shared" si="2"/>
        <v>3.2868138094082912E-9</v>
      </c>
      <c r="S24" s="2">
        <f t="shared" si="3"/>
        <v>1.3364101833433353E-6</v>
      </c>
      <c r="T24" s="2">
        <f t="shared" si="12"/>
        <v>2.6615283824990533E-7</v>
      </c>
      <c r="U24" s="2">
        <f t="shared" si="4"/>
        <v>5.8277119233370737E-10</v>
      </c>
      <c r="V24" s="10">
        <f t="shared" si="5"/>
        <v>5.9797700048198677E-6</v>
      </c>
      <c r="W24" s="12">
        <f t="shared" si="14"/>
        <v>0.01</v>
      </c>
      <c r="X24" s="16">
        <f t="shared" si="21"/>
        <v>9.9983585201880321E-3</v>
      </c>
      <c r="Y24" s="13">
        <f t="shared" si="15"/>
        <v>2.6520414127558943E-4</v>
      </c>
      <c r="Z24" s="14">
        <f t="shared" si="16"/>
        <v>2.6327270206775613E-3</v>
      </c>
      <c r="AA24" s="2">
        <f t="shared" si="13"/>
        <v>0.40887109180450698</v>
      </c>
      <c r="AB24" s="15">
        <f t="shared" si="22"/>
        <v>0.01</v>
      </c>
      <c r="AC24" s="13">
        <f t="shared" si="23"/>
        <v>2.0000009534272667E-2</v>
      </c>
      <c r="AD24" s="14">
        <f t="shared" si="24"/>
        <v>1.0000000000000002E-2</v>
      </c>
      <c r="AE24" s="1" t="str">
        <f t="shared" si="6"/>
        <v>YES</v>
      </c>
      <c r="AF24" s="1" t="str">
        <f t="shared" si="7"/>
        <v>NO</v>
      </c>
      <c r="AG24" s="17" t="str">
        <f t="shared" si="8"/>
        <v>YES</v>
      </c>
      <c r="AH24" s="35"/>
    </row>
    <row r="25" spans="2:34" x14ac:dyDescent="0.25">
      <c r="M25" s="38">
        <v>22</v>
      </c>
      <c r="N25" s="2">
        <f t="shared" si="10"/>
        <v>0.01</v>
      </c>
      <c r="O25" s="2">
        <f t="shared" si="0"/>
        <v>5.6460917833830787E-3</v>
      </c>
      <c r="P25" s="2">
        <f t="shared" si="1"/>
        <v>7.3672729793224385E-3</v>
      </c>
      <c r="Q25" s="2">
        <f t="shared" si="11"/>
        <v>3.5629976564594993E-8</v>
      </c>
      <c r="R25" s="2">
        <f t="shared" si="2"/>
        <v>3.2868138094082908E-9</v>
      </c>
      <c r="S25" s="2">
        <f t="shared" si="3"/>
        <v>1.3364101833433351E-6</v>
      </c>
      <c r="T25" s="2">
        <f t="shared" si="12"/>
        <v>2.6615283824990527E-7</v>
      </c>
      <c r="U25" s="2">
        <f t="shared" si="4"/>
        <v>5.8277119233370737E-10</v>
      </c>
      <c r="V25" s="10">
        <f t="shared" si="5"/>
        <v>5.979770004819866E-6</v>
      </c>
      <c r="W25" s="12">
        <f t="shared" si="14"/>
        <v>0.01</v>
      </c>
      <c r="X25" s="16">
        <f t="shared" si="21"/>
        <v>9.9983585201880321E-3</v>
      </c>
      <c r="Y25" s="13">
        <f t="shared" si="15"/>
        <v>2.6520401484921995E-4</v>
      </c>
      <c r="Z25" s="14">
        <f t="shared" si="16"/>
        <v>2.6327270206775609E-3</v>
      </c>
      <c r="AA25" s="2">
        <f t="shared" si="13"/>
        <v>0.40887089689017614</v>
      </c>
      <c r="AB25" s="15">
        <f t="shared" si="22"/>
        <v>0.01</v>
      </c>
      <c r="AC25" s="13">
        <f t="shared" si="23"/>
        <v>2.0000004767134059E-2</v>
      </c>
      <c r="AD25" s="14">
        <f t="shared" si="24"/>
        <v>9.9999999999999985E-3</v>
      </c>
      <c r="AE25" s="1" t="str">
        <f t="shared" si="6"/>
        <v>YES</v>
      </c>
      <c r="AF25" s="1" t="str">
        <f t="shared" si="7"/>
        <v>NO</v>
      </c>
      <c r="AG25" s="17" t="str">
        <f t="shared" si="8"/>
        <v>YES</v>
      </c>
      <c r="AH25" s="35"/>
    </row>
    <row r="26" spans="2:34" x14ac:dyDescent="0.25">
      <c r="M26" s="38">
        <v>23</v>
      </c>
      <c r="N26" s="2">
        <f t="shared" si="10"/>
        <v>0.01</v>
      </c>
      <c r="O26" s="2">
        <f t="shared" si="0"/>
        <v>5.6460904375995775E-3</v>
      </c>
      <c r="P26" s="2">
        <f t="shared" si="1"/>
        <v>7.3672729793224402E-3</v>
      </c>
      <c r="Q26" s="2">
        <f t="shared" si="11"/>
        <v>3.5629976564594993E-8</v>
      </c>
      <c r="R26" s="2">
        <f t="shared" si="2"/>
        <v>3.2868138094082912E-9</v>
      </c>
      <c r="S26" s="2">
        <f t="shared" si="3"/>
        <v>1.3364101833433353E-6</v>
      </c>
      <c r="T26" s="2">
        <f t="shared" si="12"/>
        <v>2.6615283824990533E-7</v>
      </c>
      <c r="U26" s="2">
        <f t="shared" si="4"/>
        <v>5.8277119233370737E-10</v>
      </c>
      <c r="V26" s="10">
        <f t="shared" si="5"/>
        <v>5.979770004819866E-6</v>
      </c>
      <c r="W26" s="12">
        <f t="shared" si="14"/>
        <v>0.01</v>
      </c>
      <c r="X26" s="16">
        <f t="shared" si="21"/>
        <v>9.9983585201880321E-3</v>
      </c>
      <c r="Y26" s="13">
        <f t="shared" si="15"/>
        <v>2.6520395163608042E-4</v>
      </c>
      <c r="Z26" s="14">
        <f t="shared" si="16"/>
        <v>2.6327270206775613E-3</v>
      </c>
      <c r="AA26" s="2">
        <f t="shared" si="13"/>
        <v>0.40887079943308047</v>
      </c>
      <c r="AB26" s="15">
        <f t="shared" si="22"/>
        <v>0.01</v>
      </c>
      <c r="AC26" s="13">
        <f t="shared" si="23"/>
        <v>2.0000002383566463E-2</v>
      </c>
      <c r="AD26" s="14">
        <f t="shared" si="24"/>
        <v>1.0000000000000002E-2</v>
      </c>
      <c r="AE26" s="1" t="str">
        <f t="shared" si="6"/>
        <v>YES</v>
      </c>
      <c r="AF26" s="1" t="str">
        <f t="shared" si="7"/>
        <v>NO</v>
      </c>
      <c r="AG26" s="17" t="str">
        <f t="shared" si="8"/>
        <v>YES</v>
      </c>
      <c r="AH26" s="35"/>
    </row>
    <row r="27" spans="2:34" x14ac:dyDescent="0.25">
      <c r="M27" s="38">
        <v>24</v>
      </c>
      <c r="N27" s="2">
        <f t="shared" si="10"/>
        <v>0.01</v>
      </c>
      <c r="O27" s="2">
        <f t="shared" si="0"/>
        <v>5.6460897647080677E-3</v>
      </c>
      <c r="P27" s="2">
        <f t="shared" si="1"/>
        <v>7.3672729793224393E-3</v>
      </c>
      <c r="Q27" s="2">
        <f t="shared" si="11"/>
        <v>3.5629976564594993E-8</v>
      </c>
      <c r="R27" s="2">
        <f t="shared" si="2"/>
        <v>3.2868138094082912E-9</v>
      </c>
      <c r="S27" s="2">
        <f t="shared" si="3"/>
        <v>1.3364101833433353E-6</v>
      </c>
      <c r="T27" s="2">
        <f t="shared" si="12"/>
        <v>2.6615283824990533E-7</v>
      </c>
      <c r="U27" s="2">
        <f t="shared" si="4"/>
        <v>5.8277119233370737E-10</v>
      </c>
      <c r="V27" s="10">
        <f t="shared" si="5"/>
        <v>5.9797700048198668E-6</v>
      </c>
      <c r="W27" s="12">
        <f t="shared" si="14"/>
        <v>0.01</v>
      </c>
      <c r="X27" s="16">
        <f t="shared" si="21"/>
        <v>9.9983585201880321E-3</v>
      </c>
      <c r="Y27" s="13">
        <f t="shared" si="15"/>
        <v>2.6520392002952196E-4</v>
      </c>
      <c r="Z27" s="14">
        <f t="shared" si="16"/>
        <v>2.6327270206775609E-3</v>
      </c>
      <c r="AA27" s="2">
        <f t="shared" si="13"/>
        <v>0.40887075070455003</v>
      </c>
      <c r="AB27" s="15">
        <f t="shared" si="22"/>
        <v>0.01</v>
      </c>
      <c r="AC27" s="13">
        <f t="shared" si="23"/>
        <v>2.0000001191783093E-2</v>
      </c>
      <c r="AD27" s="14">
        <f t="shared" si="24"/>
        <v>0.01</v>
      </c>
      <c r="AE27" s="1" t="str">
        <f t="shared" si="6"/>
        <v>YES</v>
      </c>
      <c r="AF27" s="1" t="str">
        <f t="shared" si="7"/>
        <v>NO</v>
      </c>
      <c r="AG27" s="17" t="str">
        <f t="shared" si="8"/>
        <v>YES</v>
      </c>
      <c r="AH27" s="35"/>
    </row>
    <row r="28" spans="2:34" x14ac:dyDescent="0.25">
      <c r="M28" s="38">
        <v>25</v>
      </c>
      <c r="N28" s="2">
        <f t="shared" si="10"/>
        <v>0.01</v>
      </c>
      <c r="O28" s="2">
        <f t="shared" si="0"/>
        <v>5.6460894282623726E-3</v>
      </c>
      <c r="P28" s="2">
        <f t="shared" si="1"/>
        <v>7.3672729793224402E-3</v>
      </c>
      <c r="Q28" s="2">
        <f t="shared" si="11"/>
        <v>3.5629976564594993E-8</v>
      </c>
      <c r="R28" s="2">
        <f t="shared" si="2"/>
        <v>3.2868138094082908E-9</v>
      </c>
      <c r="S28" s="2">
        <f t="shared" si="3"/>
        <v>1.3364101833433351E-6</v>
      </c>
      <c r="T28" s="2">
        <f t="shared" si="12"/>
        <v>2.6615283824990527E-7</v>
      </c>
      <c r="U28" s="2">
        <f t="shared" si="4"/>
        <v>5.8277119233370737E-10</v>
      </c>
      <c r="V28" s="10">
        <f t="shared" si="5"/>
        <v>5.9797700048198668E-6</v>
      </c>
      <c r="W28" s="12">
        <f t="shared" si="14"/>
        <v>0.01</v>
      </c>
      <c r="X28" s="16">
        <f t="shared" si="21"/>
        <v>9.9983585201880321E-3</v>
      </c>
      <c r="Y28" s="13">
        <f t="shared" si="15"/>
        <v>2.6520390422624552E-4</v>
      </c>
      <c r="Z28" s="14">
        <f t="shared" si="16"/>
        <v>2.6327270206775609E-3</v>
      </c>
      <c r="AA28" s="2">
        <f t="shared" si="13"/>
        <v>0.40887072634028915</v>
      </c>
      <c r="AB28" s="15">
        <f t="shared" si="22"/>
        <v>0.01</v>
      </c>
      <c r="AC28" s="13">
        <f t="shared" si="23"/>
        <v>2.000000059589151E-2</v>
      </c>
      <c r="AD28" s="14">
        <f t="shared" si="24"/>
        <v>1.0000000000000002E-2</v>
      </c>
      <c r="AE28" s="1" t="str">
        <f t="shared" si="6"/>
        <v>YES</v>
      </c>
      <c r="AF28" s="1" t="str">
        <f t="shared" si="7"/>
        <v>NO</v>
      </c>
      <c r="AG28" s="17" t="str">
        <f t="shared" si="8"/>
        <v>YES</v>
      </c>
      <c r="AH28" s="35"/>
    </row>
    <row r="29" spans="2:34" x14ac:dyDescent="0.25">
      <c r="M29" s="38">
        <v>26</v>
      </c>
      <c r="N29" s="2">
        <f t="shared" si="10"/>
        <v>0.01</v>
      </c>
      <c r="O29" s="2">
        <f t="shared" si="0"/>
        <v>5.6460892600395385E-3</v>
      </c>
      <c r="P29" s="2">
        <f t="shared" si="1"/>
        <v>7.3672729793224367E-3</v>
      </c>
      <c r="Q29" s="2">
        <f t="shared" si="11"/>
        <v>3.5629976564594993E-8</v>
      </c>
      <c r="R29" s="2">
        <f t="shared" si="2"/>
        <v>3.2868138094082908E-9</v>
      </c>
      <c r="S29" s="2">
        <f t="shared" si="3"/>
        <v>1.3364101833433351E-6</v>
      </c>
      <c r="T29" s="2">
        <f t="shared" si="12"/>
        <v>2.6615283824990527E-7</v>
      </c>
      <c r="U29" s="2">
        <f t="shared" si="4"/>
        <v>5.8277119233370737E-10</v>
      </c>
      <c r="V29" s="10">
        <f t="shared" si="5"/>
        <v>5.979770004819866E-6</v>
      </c>
      <c r="W29" s="12">
        <f t="shared" si="14"/>
        <v>0.01</v>
      </c>
      <c r="X29" s="16">
        <f t="shared" si="21"/>
        <v>9.9983585201880321E-3</v>
      </c>
      <c r="Y29" s="13">
        <f t="shared" si="15"/>
        <v>2.65203896324608E-4</v>
      </c>
      <c r="Z29" s="14">
        <f t="shared" si="16"/>
        <v>2.6327270206775604E-3</v>
      </c>
      <c r="AA29" s="2">
        <f t="shared" si="13"/>
        <v>0.40887071415815973</v>
      </c>
      <c r="AB29" s="15">
        <f t="shared" si="22"/>
        <v>0.01</v>
      </c>
      <c r="AC29" s="13">
        <f t="shared" si="23"/>
        <v>2.0000000297945741E-2</v>
      </c>
      <c r="AD29" s="14">
        <f t="shared" si="24"/>
        <v>9.9999999999999967E-3</v>
      </c>
      <c r="AE29" s="1" t="str">
        <f t="shared" si="6"/>
        <v>YES</v>
      </c>
      <c r="AF29" s="1" t="str">
        <f t="shared" si="7"/>
        <v>NO</v>
      </c>
      <c r="AG29" s="17" t="str">
        <f t="shared" si="8"/>
        <v>YES</v>
      </c>
      <c r="AH29" s="35"/>
    </row>
    <row r="30" spans="2:34" x14ac:dyDescent="0.25">
      <c r="M30" s="38">
        <v>27</v>
      </c>
      <c r="N30" s="2">
        <f t="shared" si="10"/>
        <v>0.01</v>
      </c>
      <c r="O30" s="2">
        <f t="shared" si="0"/>
        <v>5.6460891759281279E-3</v>
      </c>
      <c r="P30" s="2">
        <f t="shared" si="1"/>
        <v>7.3672729793224402E-3</v>
      </c>
      <c r="Q30" s="2">
        <f t="shared" si="11"/>
        <v>3.5629976564594993E-8</v>
      </c>
      <c r="R30" s="2">
        <f t="shared" si="2"/>
        <v>3.2868138094082908E-9</v>
      </c>
      <c r="S30" s="2">
        <f t="shared" si="3"/>
        <v>1.3364101833433351E-6</v>
      </c>
      <c r="T30" s="2">
        <f t="shared" si="12"/>
        <v>2.6615283824990527E-7</v>
      </c>
      <c r="U30" s="2">
        <f t="shared" si="4"/>
        <v>5.8277119233370737E-10</v>
      </c>
      <c r="V30" s="10">
        <f t="shared" si="5"/>
        <v>5.979770004819866E-6</v>
      </c>
      <c r="W30" s="12">
        <f t="shared" si="14"/>
        <v>0.01</v>
      </c>
      <c r="X30" s="16">
        <f t="shared" si="21"/>
        <v>9.9983585201880321E-3</v>
      </c>
      <c r="Y30" s="13">
        <f t="shared" si="15"/>
        <v>2.6520389237378949E-4</v>
      </c>
      <c r="Z30" s="14">
        <f t="shared" si="16"/>
        <v>2.6327270206775613E-3</v>
      </c>
      <c r="AA30" s="2">
        <f t="shared" si="13"/>
        <v>0.40887070806709547</v>
      </c>
      <c r="AB30" s="15">
        <f t="shared" si="22"/>
        <v>0.01</v>
      </c>
      <c r="AC30" s="13">
        <f t="shared" si="23"/>
        <v>2.0000000148972873E-2</v>
      </c>
      <c r="AD30" s="14">
        <f t="shared" si="24"/>
        <v>1.0000000000000002E-2</v>
      </c>
      <c r="AE30" s="1" t="str">
        <f t="shared" si="6"/>
        <v>YES</v>
      </c>
      <c r="AF30" s="1" t="str">
        <f t="shared" si="7"/>
        <v>NO</v>
      </c>
      <c r="AG30" s="17" t="str">
        <f t="shared" si="8"/>
        <v>YES</v>
      </c>
      <c r="AH30" s="35"/>
    </row>
    <row r="31" spans="2:34" x14ac:dyDescent="0.25">
      <c r="M31" s="38">
        <v>28</v>
      </c>
      <c r="N31" s="2">
        <f t="shared" si="10"/>
        <v>0.01</v>
      </c>
      <c r="O31" s="2">
        <f t="shared" si="0"/>
        <v>5.6460891338724209E-3</v>
      </c>
      <c r="P31" s="2">
        <f t="shared" si="1"/>
        <v>7.3672729793224367E-3</v>
      </c>
      <c r="Q31" s="2">
        <f t="shared" si="11"/>
        <v>3.5629976564594993E-8</v>
      </c>
      <c r="R31" s="2">
        <f t="shared" si="2"/>
        <v>3.2868138094082908E-9</v>
      </c>
      <c r="S31" s="2">
        <f t="shared" si="3"/>
        <v>1.3364101833433351E-6</v>
      </c>
      <c r="T31" s="2">
        <f t="shared" si="12"/>
        <v>2.6615283824990527E-7</v>
      </c>
      <c r="U31" s="2">
        <f t="shared" si="4"/>
        <v>5.8277119233370737E-10</v>
      </c>
      <c r="V31" s="10">
        <f t="shared" si="5"/>
        <v>5.9797700048198652E-6</v>
      </c>
      <c r="W31" s="12">
        <f t="shared" si="14"/>
        <v>0.01</v>
      </c>
      <c r="X31" s="16">
        <f t="shared" si="21"/>
        <v>9.9983585201880321E-3</v>
      </c>
      <c r="Y31" s="13">
        <f t="shared" si="15"/>
        <v>2.6520389039838023E-4</v>
      </c>
      <c r="Z31" s="14">
        <f t="shared" si="16"/>
        <v>2.6327270206775609E-3</v>
      </c>
      <c r="AA31" s="2">
        <f t="shared" si="13"/>
        <v>0.40887070502156325</v>
      </c>
      <c r="AB31" s="15">
        <f t="shared" si="22"/>
        <v>0.01</v>
      </c>
      <c r="AC31" s="13">
        <f t="shared" si="23"/>
        <v>2.0000000074486435E-2</v>
      </c>
      <c r="AD31" s="14">
        <f t="shared" si="24"/>
        <v>9.9999999999999985E-3</v>
      </c>
      <c r="AE31" s="1" t="str">
        <f t="shared" si="6"/>
        <v>YES</v>
      </c>
      <c r="AF31" s="1" t="str">
        <f t="shared" si="7"/>
        <v>NO</v>
      </c>
      <c r="AG31" s="17" t="str">
        <f t="shared" si="8"/>
        <v>YES</v>
      </c>
      <c r="AH31" s="35"/>
    </row>
    <row r="32" spans="2:34" x14ac:dyDescent="0.25">
      <c r="M32" s="38">
        <v>29</v>
      </c>
      <c r="N32" s="2">
        <f t="shared" si="10"/>
        <v>0.01</v>
      </c>
      <c r="O32" s="2">
        <f t="shared" si="0"/>
        <v>5.6460891128445705E-3</v>
      </c>
      <c r="P32" s="2">
        <f t="shared" si="1"/>
        <v>7.3672729793224402E-3</v>
      </c>
      <c r="Q32" s="2">
        <f t="shared" si="11"/>
        <v>3.5629976564594993E-8</v>
      </c>
      <c r="R32" s="2">
        <f t="shared" si="2"/>
        <v>3.2868138094082908E-9</v>
      </c>
      <c r="S32" s="2">
        <f t="shared" si="3"/>
        <v>1.3364101833433351E-6</v>
      </c>
      <c r="T32" s="2">
        <f t="shared" si="12"/>
        <v>2.6615283824990527E-7</v>
      </c>
      <c r="U32" s="2">
        <f t="shared" si="4"/>
        <v>5.8277119233370737E-10</v>
      </c>
      <c r="V32" s="10">
        <f t="shared" si="5"/>
        <v>5.979770004819866E-6</v>
      </c>
      <c r="W32" s="12">
        <f t="shared" si="14"/>
        <v>0.01</v>
      </c>
      <c r="X32" s="16">
        <f t="shared" si="21"/>
        <v>9.9983585201880321E-3</v>
      </c>
      <c r="Y32" s="13">
        <f t="shared" si="15"/>
        <v>2.6520388941067563E-4</v>
      </c>
      <c r="Z32" s="14">
        <f t="shared" si="16"/>
        <v>2.6327270206775613E-3</v>
      </c>
      <c r="AA32" s="2">
        <f t="shared" si="13"/>
        <v>0.40887070349879728</v>
      </c>
      <c r="AB32" s="15">
        <f t="shared" si="22"/>
        <v>0.01</v>
      </c>
      <c r="AC32" s="13">
        <f t="shared" si="23"/>
        <v>2.0000000037243219E-2</v>
      </c>
      <c r="AD32" s="14">
        <f t="shared" si="24"/>
        <v>1.0000000000000002E-2</v>
      </c>
      <c r="AE32" s="1" t="str">
        <f t="shared" si="6"/>
        <v>YES</v>
      </c>
      <c r="AF32" s="1" t="str">
        <f t="shared" si="7"/>
        <v>NO</v>
      </c>
      <c r="AG32" s="17" t="str">
        <f t="shared" si="8"/>
        <v>YES</v>
      </c>
      <c r="AH32" s="35"/>
    </row>
    <row r="33" spans="13:34" x14ac:dyDescent="0.25">
      <c r="M33" s="38">
        <v>30</v>
      </c>
      <c r="N33" s="2">
        <f t="shared" si="10"/>
        <v>0.01</v>
      </c>
      <c r="O33" s="2">
        <f t="shared" si="0"/>
        <v>5.6460891023306439E-3</v>
      </c>
      <c r="P33" s="2">
        <f t="shared" si="1"/>
        <v>7.3672729793224393E-3</v>
      </c>
      <c r="Q33" s="2">
        <f t="shared" si="11"/>
        <v>3.5629976564594993E-8</v>
      </c>
      <c r="R33" s="2">
        <f t="shared" si="2"/>
        <v>3.2868138094082908E-9</v>
      </c>
      <c r="S33" s="2">
        <f t="shared" si="3"/>
        <v>1.3364101833433351E-6</v>
      </c>
      <c r="T33" s="2">
        <f t="shared" si="12"/>
        <v>2.6615283824990527E-7</v>
      </c>
      <c r="U33" s="2">
        <f t="shared" si="4"/>
        <v>5.8277119233370737E-10</v>
      </c>
      <c r="V33" s="10">
        <f t="shared" si="5"/>
        <v>5.9797700048198668E-6</v>
      </c>
      <c r="W33" s="12">
        <f t="shared" si="14"/>
        <v>0.01</v>
      </c>
      <c r="X33" s="16">
        <f t="shared" si="21"/>
        <v>9.9983585201880321E-3</v>
      </c>
      <c r="Y33" s="13">
        <f t="shared" si="15"/>
        <v>2.6520388891682333E-4</v>
      </c>
      <c r="Z33" s="14">
        <f t="shared" si="16"/>
        <v>2.6327270206775609E-3</v>
      </c>
      <c r="AA33" s="2">
        <f t="shared" si="13"/>
        <v>0.40887070273741422</v>
      </c>
      <c r="AB33" s="15">
        <f t="shared" si="22"/>
        <v>0.01</v>
      </c>
      <c r="AC33" s="13">
        <f t="shared" si="23"/>
        <v>2.0000000018621608E-2</v>
      </c>
      <c r="AD33" s="14">
        <f t="shared" si="24"/>
        <v>0.01</v>
      </c>
      <c r="AE33" s="1" t="str">
        <f t="shared" si="6"/>
        <v>YES</v>
      </c>
      <c r="AF33" s="1" t="str">
        <f t="shared" si="7"/>
        <v>NO</v>
      </c>
      <c r="AG33" s="17" t="str">
        <f t="shared" si="8"/>
        <v>YES</v>
      </c>
      <c r="AH33" s="35"/>
    </row>
    <row r="34" spans="13:34" x14ac:dyDescent="0.25">
      <c r="M34" s="38">
        <v>31</v>
      </c>
      <c r="N34" s="2">
        <f t="shared" si="10"/>
        <v>0.01</v>
      </c>
      <c r="O34" s="2">
        <f t="shared" si="0"/>
        <v>5.6460890970736807E-3</v>
      </c>
      <c r="P34" s="2">
        <f t="shared" si="1"/>
        <v>7.3672729793224385E-3</v>
      </c>
      <c r="Q34" s="2">
        <f t="shared" si="11"/>
        <v>3.5629976564594993E-8</v>
      </c>
      <c r="R34" s="2">
        <f t="shared" si="2"/>
        <v>3.2868138094082908E-9</v>
      </c>
      <c r="S34" s="2">
        <f t="shared" si="3"/>
        <v>1.3364101833433351E-6</v>
      </c>
      <c r="T34" s="2">
        <f t="shared" si="12"/>
        <v>2.6615283824990527E-7</v>
      </c>
      <c r="U34" s="2">
        <f t="shared" si="4"/>
        <v>5.8277119233370737E-10</v>
      </c>
      <c r="V34" s="10">
        <f t="shared" si="5"/>
        <v>5.979770004819866E-6</v>
      </c>
      <c r="W34" s="12">
        <f t="shared" si="14"/>
        <v>0.01</v>
      </c>
      <c r="X34" s="16">
        <f t="shared" si="21"/>
        <v>9.9983585201880321E-3</v>
      </c>
      <c r="Y34" s="13">
        <f t="shared" si="15"/>
        <v>2.6520388866989721E-4</v>
      </c>
      <c r="Z34" s="14">
        <f t="shared" si="16"/>
        <v>2.6327270206775609E-3</v>
      </c>
      <c r="AA34" s="2">
        <f t="shared" si="13"/>
        <v>0.40887070235672279</v>
      </c>
      <c r="AB34" s="15">
        <f t="shared" si="22"/>
        <v>0.01</v>
      </c>
      <c r="AC34" s="13">
        <f t="shared" si="23"/>
        <v>2.0000000009310806E-2</v>
      </c>
      <c r="AD34" s="14">
        <f t="shared" si="24"/>
        <v>9.9999999999999985E-3</v>
      </c>
      <c r="AE34" s="1" t="str">
        <f t="shared" si="6"/>
        <v>YES</v>
      </c>
      <c r="AF34" s="1" t="str">
        <f t="shared" si="7"/>
        <v>NO</v>
      </c>
      <c r="AG34" s="17" t="str">
        <f t="shared" si="8"/>
        <v>YES</v>
      </c>
      <c r="AH34" s="35"/>
    </row>
    <row r="35" spans="13:34" x14ac:dyDescent="0.25">
      <c r="M35" s="38">
        <v>32</v>
      </c>
      <c r="N35" s="2">
        <f t="shared" si="10"/>
        <v>0.01</v>
      </c>
      <c r="O35" s="2">
        <f t="shared" si="0"/>
        <v>5.6460890944451999E-3</v>
      </c>
      <c r="P35" s="2">
        <f t="shared" si="1"/>
        <v>7.3672729793224402E-3</v>
      </c>
      <c r="Q35" s="2">
        <f t="shared" si="11"/>
        <v>3.5629976564594993E-8</v>
      </c>
      <c r="R35" s="2">
        <f t="shared" si="2"/>
        <v>3.2868138094082912E-9</v>
      </c>
      <c r="S35" s="2">
        <f t="shared" si="3"/>
        <v>1.3364101833433353E-6</v>
      </c>
      <c r="T35" s="2">
        <f t="shared" si="12"/>
        <v>2.6615283824990533E-7</v>
      </c>
      <c r="U35" s="2">
        <f t="shared" si="4"/>
        <v>5.8277119233370737E-10</v>
      </c>
      <c r="V35" s="10">
        <f t="shared" si="5"/>
        <v>5.979770004819866E-6</v>
      </c>
      <c r="W35" s="12">
        <f t="shared" si="14"/>
        <v>0.01</v>
      </c>
      <c r="X35" s="16">
        <f t="shared" si="21"/>
        <v>9.9983585201880321E-3</v>
      </c>
      <c r="Y35" s="13">
        <f t="shared" si="15"/>
        <v>2.6520388854643412E-4</v>
      </c>
      <c r="Z35" s="14">
        <f t="shared" si="16"/>
        <v>2.6327270206775613E-3</v>
      </c>
      <c r="AA35" s="2">
        <f t="shared" si="13"/>
        <v>0.408870702166377</v>
      </c>
      <c r="AB35" s="15">
        <f t="shared" si="22"/>
        <v>0.01</v>
      </c>
      <c r="AC35" s="13">
        <f t="shared" si="23"/>
        <v>2.0000000004655405E-2</v>
      </c>
      <c r="AD35" s="14">
        <f t="shared" si="24"/>
        <v>1.0000000000000002E-2</v>
      </c>
      <c r="AE35" s="1" t="str">
        <f t="shared" si="6"/>
        <v>YES</v>
      </c>
      <c r="AF35" s="1" t="str">
        <f t="shared" si="7"/>
        <v>NO</v>
      </c>
      <c r="AG35" s="17" t="str">
        <f t="shared" si="8"/>
        <v>YES</v>
      </c>
      <c r="AH35" s="35"/>
    </row>
    <row r="36" spans="13:34" x14ac:dyDescent="0.25">
      <c r="M36" s="38">
        <v>33</v>
      </c>
      <c r="N36" s="2">
        <f t="shared" si="10"/>
        <v>0.01</v>
      </c>
      <c r="O36" s="2">
        <f t="shared" ref="O36:O52" si="25">N36*AA36*EXP(-$G$7/($C$13*$C$11))</f>
        <v>5.6460890931309586E-3</v>
      </c>
      <c r="P36" s="2">
        <f t="shared" ref="P36:P52" si="26">(O36*Z36/Y36)*EXP(-$G$8/($C$13*$C$11))</f>
        <v>7.3672729793224393E-3</v>
      </c>
      <c r="Q36" s="2">
        <f t="shared" si="11"/>
        <v>3.5629976564594993E-8</v>
      </c>
      <c r="R36" s="2">
        <f t="shared" ref="R36:R52" si="27">S36*$K$14/EXP(-$G$11/($C$13*$C$11))</f>
        <v>3.2868138094082908E-9</v>
      </c>
      <c r="S36" s="2">
        <f t="shared" ref="S36:S52" si="28">T36*$C$10/EXP(-$G$12/($C$13*$C$11))</f>
        <v>1.3364101833433351E-6</v>
      </c>
      <c r="T36" s="2">
        <f t="shared" si="12"/>
        <v>2.6615283824990527E-7</v>
      </c>
      <c r="U36" s="2">
        <f t="shared" ref="U36:U52" si="29">$K$14*W36/EXP(-$G$14/($C$13*$C$11))</f>
        <v>5.8277119233370737E-10</v>
      </c>
      <c r="V36" s="10">
        <f t="shared" ref="V36:V52" si="30">(P36*X36/(Z36*Q36))*EXP(-$G$9/($C$11*$C$13))</f>
        <v>5.9797700048198668E-6</v>
      </c>
      <c r="W36" s="12">
        <f t="shared" si="14"/>
        <v>0.01</v>
      </c>
      <c r="X36" s="16">
        <f t="shared" si="21"/>
        <v>9.9983585201880321E-3</v>
      </c>
      <c r="Y36" s="13">
        <f t="shared" si="15"/>
        <v>2.6520388848470257E-4</v>
      </c>
      <c r="Z36" s="14">
        <f t="shared" si="16"/>
        <v>2.6327270206775609E-3</v>
      </c>
      <c r="AA36" s="2">
        <f t="shared" si="13"/>
        <v>0.40887070207120407</v>
      </c>
      <c r="AB36" s="15">
        <f t="shared" si="22"/>
        <v>0.01</v>
      </c>
      <c r="AC36" s="13">
        <f t="shared" si="23"/>
        <v>2.0000000002327704E-2</v>
      </c>
      <c r="AD36" s="14">
        <f t="shared" si="24"/>
        <v>0.01</v>
      </c>
      <c r="AE36" s="1" t="str">
        <f t="shared" ref="AE36:AE52" si="31">IF(AB36&lt;=$J$7,"YES","NO")</f>
        <v>YES</v>
      </c>
      <c r="AF36" s="1" t="str">
        <f t="shared" ref="AF36:AF52" si="32">IF(AC36&lt;=$J$8,"YES","NO")</f>
        <v>NO</v>
      </c>
      <c r="AG36" s="17" t="str">
        <f t="shared" ref="AG36:AG52" si="33">IF(AD36&lt;=$J$9,"YES","NO")</f>
        <v>YES</v>
      </c>
      <c r="AH36" s="35"/>
    </row>
    <row r="37" spans="13:34" x14ac:dyDescent="0.25">
      <c r="M37" s="38">
        <v>34</v>
      </c>
      <c r="N37" s="2">
        <f t="shared" si="10"/>
        <v>0.01</v>
      </c>
      <c r="O37" s="2">
        <f t="shared" si="25"/>
        <v>5.6460890924738358E-3</v>
      </c>
      <c r="P37" s="2">
        <f t="shared" si="26"/>
        <v>7.3672729793224376E-3</v>
      </c>
      <c r="Q37" s="2">
        <f t="shared" si="11"/>
        <v>3.5629976564594993E-8</v>
      </c>
      <c r="R37" s="2">
        <f t="shared" si="27"/>
        <v>3.2868138094082908E-9</v>
      </c>
      <c r="S37" s="2">
        <f t="shared" si="28"/>
        <v>1.3364101833433351E-6</v>
      </c>
      <c r="T37" s="2">
        <f t="shared" si="12"/>
        <v>2.6615283824990527E-7</v>
      </c>
      <c r="U37" s="2">
        <f t="shared" si="29"/>
        <v>5.8277119233370737E-10</v>
      </c>
      <c r="V37" s="10">
        <f t="shared" si="30"/>
        <v>5.9797700048198652E-6</v>
      </c>
      <c r="W37" s="12">
        <f t="shared" si="14"/>
        <v>0.01</v>
      </c>
      <c r="X37" s="16">
        <f t="shared" si="21"/>
        <v>9.9983585201880321E-3</v>
      </c>
      <c r="Y37" s="13">
        <f t="shared" si="15"/>
        <v>2.6520388845383675E-4</v>
      </c>
      <c r="Z37" s="14">
        <f t="shared" si="16"/>
        <v>2.6327270206775609E-3</v>
      </c>
      <c r="AA37" s="2">
        <f t="shared" si="13"/>
        <v>0.40887070202361753</v>
      </c>
      <c r="AB37" s="15">
        <f t="shared" si="22"/>
        <v>0.01</v>
      </c>
      <c r="AC37" s="13">
        <f t="shared" si="23"/>
        <v>2.0000000001163851E-2</v>
      </c>
      <c r="AD37" s="14">
        <f t="shared" si="24"/>
        <v>9.9999999999999985E-3</v>
      </c>
      <c r="AE37" s="1" t="str">
        <f t="shared" si="31"/>
        <v>YES</v>
      </c>
      <c r="AF37" s="1" t="str">
        <f t="shared" si="32"/>
        <v>NO</v>
      </c>
      <c r="AG37" s="17" t="str">
        <f t="shared" si="33"/>
        <v>YES</v>
      </c>
      <c r="AH37" s="35"/>
    </row>
    <row r="38" spans="13:34" x14ac:dyDescent="0.25">
      <c r="M38" s="38">
        <v>35</v>
      </c>
      <c r="N38" s="2">
        <f t="shared" si="10"/>
        <v>0.01</v>
      </c>
      <c r="O38" s="2">
        <f t="shared" si="25"/>
        <v>5.6460890921452766E-3</v>
      </c>
      <c r="P38" s="2">
        <f t="shared" si="26"/>
        <v>7.3672729793224393E-3</v>
      </c>
      <c r="Q38" s="2">
        <f t="shared" si="11"/>
        <v>3.5629976564594993E-8</v>
      </c>
      <c r="R38" s="2">
        <f t="shared" si="27"/>
        <v>3.2868138094082908E-9</v>
      </c>
      <c r="S38" s="2">
        <f t="shared" si="28"/>
        <v>1.3364101833433351E-6</v>
      </c>
      <c r="T38" s="2">
        <f t="shared" si="12"/>
        <v>2.6615283824990527E-7</v>
      </c>
      <c r="U38" s="2">
        <f t="shared" si="29"/>
        <v>5.8277119233370737E-10</v>
      </c>
      <c r="V38" s="10">
        <f t="shared" si="30"/>
        <v>5.979770004819866E-6</v>
      </c>
      <c r="W38" s="12">
        <f t="shared" si="14"/>
        <v>0.01</v>
      </c>
      <c r="X38" s="16">
        <f t="shared" si="21"/>
        <v>9.9983585201880321E-3</v>
      </c>
      <c r="Y38" s="13">
        <f t="shared" si="15"/>
        <v>2.6520388843840389E-4</v>
      </c>
      <c r="Z38" s="14">
        <f t="shared" si="16"/>
        <v>2.6327270206775613E-3</v>
      </c>
      <c r="AA38" s="2">
        <f t="shared" si="13"/>
        <v>0.40887070199982439</v>
      </c>
      <c r="AB38" s="15">
        <f t="shared" si="22"/>
        <v>0.01</v>
      </c>
      <c r="AC38" s="13">
        <f t="shared" si="23"/>
        <v>2.0000000000581927E-2</v>
      </c>
      <c r="AD38" s="14">
        <f t="shared" si="24"/>
        <v>0.01</v>
      </c>
      <c r="AE38" s="1" t="str">
        <f t="shared" si="31"/>
        <v>YES</v>
      </c>
      <c r="AF38" s="1" t="str">
        <f t="shared" si="32"/>
        <v>NO</v>
      </c>
      <c r="AG38" s="17" t="str">
        <f t="shared" si="33"/>
        <v>YES</v>
      </c>
      <c r="AH38" s="35"/>
    </row>
    <row r="39" spans="13:34" x14ac:dyDescent="0.25">
      <c r="M39" s="38">
        <v>36</v>
      </c>
      <c r="N39" s="2">
        <f t="shared" si="10"/>
        <v>0.01</v>
      </c>
      <c r="O39" s="2">
        <f t="shared" si="25"/>
        <v>5.6460890919809966E-3</v>
      </c>
      <c r="P39" s="2">
        <f t="shared" si="26"/>
        <v>7.3672729793224402E-3</v>
      </c>
      <c r="Q39" s="2">
        <f t="shared" si="11"/>
        <v>3.5629976564594993E-8</v>
      </c>
      <c r="R39" s="2">
        <f t="shared" si="27"/>
        <v>3.2868138094082908E-9</v>
      </c>
      <c r="S39" s="2">
        <f t="shared" si="28"/>
        <v>1.3364101833433351E-6</v>
      </c>
      <c r="T39" s="2">
        <f t="shared" si="12"/>
        <v>2.6615283824990527E-7</v>
      </c>
      <c r="U39" s="2">
        <f t="shared" si="29"/>
        <v>5.8277119233370737E-10</v>
      </c>
      <c r="V39" s="10">
        <f t="shared" si="30"/>
        <v>5.979770004819866E-6</v>
      </c>
      <c r="W39" s="12">
        <f t="shared" si="14"/>
        <v>0.01</v>
      </c>
      <c r="X39" s="16">
        <f t="shared" si="21"/>
        <v>9.9983585201880321E-3</v>
      </c>
      <c r="Y39" s="13">
        <f t="shared" si="15"/>
        <v>2.652038884306874E-4</v>
      </c>
      <c r="Z39" s="14">
        <f t="shared" si="16"/>
        <v>2.6327270206775613E-3</v>
      </c>
      <c r="AA39" s="2">
        <f t="shared" si="13"/>
        <v>0.40887070198792774</v>
      </c>
      <c r="AB39" s="15">
        <f t="shared" si="22"/>
        <v>0.01</v>
      </c>
      <c r="AC39" s="13">
        <f t="shared" si="23"/>
        <v>2.0000000000290962E-2</v>
      </c>
      <c r="AD39" s="14">
        <f t="shared" si="24"/>
        <v>1.0000000000000002E-2</v>
      </c>
      <c r="AE39" s="1" t="str">
        <f t="shared" si="31"/>
        <v>YES</v>
      </c>
      <c r="AF39" s="1" t="str">
        <f t="shared" si="32"/>
        <v>NO</v>
      </c>
      <c r="AG39" s="17" t="str">
        <f t="shared" si="33"/>
        <v>YES</v>
      </c>
      <c r="AH39" s="35"/>
    </row>
    <row r="40" spans="13:34" x14ac:dyDescent="0.25">
      <c r="M40" s="38">
        <v>37</v>
      </c>
      <c r="N40" s="2">
        <f t="shared" si="10"/>
        <v>0.01</v>
      </c>
      <c r="O40" s="2">
        <f t="shared" si="25"/>
        <v>5.6460890918988565E-3</v>
      </c>
      <c r="P40" s="2">
        <f t="shared" si="26"/>
        <v>7.3672729793224385E-3</v>
      </c>
      <c r="Q40" s="2">
        <f t="shared" si="11"/>
        <v>3.5629976564594993E-8</v>
      </c>
      <c r="R40" s="2">
        <f t="shared" si="27"/>
        <v>3.2868138094082908E-9</v>
      </c>
      <c r="S40" s="2">
        <f t="shared" si="28"/>
        <v>1.3364101833433351E-6</v>
      </c>
      <c r="T40" s="2">
        <f t="shared" si="12"/>
        <v>2.6615283824990527E-7</v>
      </c>
      <c r="U40" s="2">
        <f t="shared" si="29"/>
        <v>5.8277119233370737E-10</v>
      </c>
      <c r="V40" s="10">
        <f t="shared" si="30"/>
        <v>5.979770004819866E-6</v>
      </c>
      <c r="W40" s="12">
        <f t="shared" si="14"/>
        <v>0.01</v>
      </c>
      <c r="X40" s="16">
        <f t="shared" si="21"/>
        <v>9.9983585201880321E-3</v>
      </c>
      <c r="Y40" s="13">
        <f t="shared" si="15"/>
        <v>2.6520388842682922E-4</v>
      </c>
      <c r="Z40" s="14">
        <f t="shared" si="16"/>
        <v>2.6327270206775609E-3</v>
      </c>
      <c r="AA40" s="2">
        <f t="shared" si="13"/>
        <v>0.40887070198197945</v>
      </c>
      <c r="AB40" s="15">
        <f t="shared" si="22"/>
        <v>0.01</v>
      </c>
      <c r="AC40" s="13">
        <f t="shared" si="23"/>
        <v>2.0000000000145478E-2</v>
      </c>
      <c r="AD40" s="14">
        <f t="shared" si="24"/>
        <v>9.9999999999999985E-3</v>
      </c>
      <c r="AE40" s="1" t="str">
        <f t="shared" si="31"/>
        <v>YES</v>
      </c>
      <c r="AF40" s="1" t="str">
        <f t="shared" si="32"/>
        <v>NO</v>
      </c>
      <c r="AG40" s="17" t="str">
        <f t="shared" si="33"/>
        <v>YES</v>
      </c>
      <c r="AH40" s="35"/>
    </row>
    <row r="41" spans="13:34" x14ac:dyDescent="0.25">
      <c r="M41" s="38">
        <v>38</v>
      </c>
      <c r="N41" s="2">
        <f t="shared" si="10"/>
        <v>0.01</v>
      </c>
      <c r="O41" s="2">
        <f t="shared" si="25"/>
        <v>5.6460890918577878E-3</v>
      </c>
      <c r="P41" s="2">
        <f t="shared" si="26"/>
        <v>7.3672729793224402E-3</v>
      </c>
      <c r="Q41" s="2">
        <f t="shared" si="11"/>
        <v>3.5629976564594993E-8</v>
      </c>
      <c r="R41" s="2">
        <f t="shared" si="27"/>
        <v>3.2868138094082912E-9</v>
      </c>
      <c r="S41" s="2">
        <f t="shared" si="28"/>
        <v>1.3364101833433353E-6</v>
      </c>
      <c r="T41" s="2">
        <f t="shared" si="12"/>
        <v>2.6615283824990533E-7</v>
      </c>
      <c r="U41" s="2">
        <f t="shared" si="29"/>
        <v>5.8277119233370737E-10</v>
      </c>
      <c r="V41" s="10">
        <f t="shared" si="30"/>
        <v>5.979770004819866E-6</v>
      </c>
      <c r="W41" s="12">
        <f t="shared" si="14"/>
        <v>0.01</v>
      </c>
      <c r="X41" s="16">
        <f t="shared" si="21"/>
        <v>9.9983585201880321E-3</v>
      </c>
      <c r="Y41" s="13">
        <f t="shared" si="15"/>
        <v>2.6520388842490015E-4</v>
      </c>
      <c r="Z41" s="14">
        <f t="shared" si="16"/>
        <v>2.6327270206775613E-3</v>
      </c>
      <c r="AA41" s="2">
        <f t="shared" si="13"/>
        <v>0.40887070197900538</v>
      </c>
      <c r="AB41" s="15">
        <f t="shared" si="22"/>
        <v>0.01</v>
      </c>
      <c r="AC41" s="13">
        <f t="shared" si="23"/>
        <v>2.0000000000072744E-2</v>
      </c>
      <c r="AD41" s="14">
        <f t="shared" si="24"/>
        <v>1.0000000000000002E-2</v>
      </c>
      <c r="AE41" s="1" t="str">
        <f t="shared" si="31"/>
        <v>YES</v>
      </c>
      <c r="AF41" s="1" t="str">
        <f t="shared" si="32"/>
        <v>NO</v>
      </c>
      <c r="AG41" s="17" t="str">
        <f t="shared" si="33"/>
        <v>YES</v>
      </c>
      <c r="AH41" s="35"/>
    </row>
    <row r="42" spans="13:34" x14ac:dyDescent="0.25">
      <c r="M42" s="38">
        <v>39</v>
      </c>
      <c r="N42" s="2">
        <f t="shared" si="10"/>
        <v>0.01</v>
      </c>
      <c r="O42" s="2">
        <f t="shared" si="25"/>
        <v>5.6460890918372522E-3</v>
      </c>
      <c r="P42" s="2">
        <f t="shared" si="26"/>
        <v>7.3672729793224393E-3</v>
      </c>
      <c r="Q42" s="2">
        <f t="shared" si="11"/>
        <v>3.5629976564594993E-8</v>
      </c>
      <c r="R42" s="2">
        <f t="shared" si="27"/>
        <v>3.2868138094082912E-9</v>
      </c>
      <c r="S42" s="2">
        <f t="shared" si="28"/>
        <v>1.3364101833433353E-6</v>
      </c>
      <c r="T42" s="2">
        <f t="shared" si="12"/>
        <v>2.6615283824990533E-7</v>
      </c>
      <c r="U42" s="2">
        <f t="shared" si="29"/>
        <v>5.8277119233370737E-10</v>
      </c>
      <c r="V42" s="10">
        <f t="shared" si="30"/>
        <v>5.9797700048198668E-6</v>
      </c>
      <c r="W42" s="12">
        <f t="shared" si="14"/>
        <v>0.01</v>
      </c>
      <c r="X42" s="16">
        <f t="shared" si="21"/>
        <v>9.9983585201880321E-3</v>
      </c>
      <c r="Y42" s="13">
        <f t="shared" si="15"/>
        <v>2.6520388842393554E-4</v>
      </c>
      <c r="Z42" s="14">
        <f t="shared" si="16"/>
        <v>2.6327270206775609E-3</v>
      </c>
      <c r="AA42" s="2">
        <f t="shared" si="13"/>
        <v>0.40887070197751824</v>
      </c>
      <c r="AB42" s="15">
        <f t="shared" ref="AB42:AB52" si="34">Q42+R42+S42+T42+X42</f>
        <v>0.01</v>
      </c>
      <c r="AC42" s="13">
        <f t="shared" ref="AC42:AC52" si="35">O42+Y42+AA42*0.01+0.01</f>
        <v>2.0000000000036371E-2</v>
      </c>
      <c r="AD42" s="14">
        <f t="shared" ref="AD42:AD52" si="36">P42+Z42</f>
        <v>0.01</v>
      </c>
      <c r="AE42" s="1" t="str">
        <f t="shared" si="31"/>
        <v>YES</v>
      </c>
      <c r="AF42" s="1" t="str">
        <f t="shared" si="32"/>
        <v>NO</v>
      </c>
      <c r="AG42" s="17" t="str">
        <f t="shared" si="33"/>
        <v>YES</v>
      </c>
      <c r="AH42" s="35"/>
    </row>
    <row r="43" spans="13:34" x14ac:dyDescent="0.25">
      <c r="M43" s="38">
        <v>40</v>
      </c>
      <c r="N43" s="2">
        <f t="shared" si="10"/>
        <v>0.01</v>
      </c>
      <c r="O43" s="2">
        <f t="shared" si="25"/>
        <v>5.6460890918269844E-3</v>
      </c>
      <c r="P43" s="2">
        <f t="shared" si="26"/>
        <v>7.3672729793224385E-3</v>
      </c>
      <c r="Q43" s="2">
        <f t="shared" si="11"/>
        <v>3.5629976564594993E-8</v>
      </c>
      <c r="R43" s="2">
        <f t="shared" si="27"/>
        <v>3.2868138094082912E-9</v>
      </c>
      <c r="S43" s="2">
        <f t="shared" si="28"/>
        <v>1.3364101833433353E-6</v>
      </c>
      <c r="T43" s="2">
        <f t="shared" si="12"/>
        <v>2.6615283824990533E-7</v>
      </c>
      <c r="U43" s="2">
        <f t="shared" si="29"/>
        <v>5.8277119233370737E-10</v>
      </c>
      <c r="V43" s="10">
        <f t="shared" si="30"/>
        <v>5.979770004819866E-6</v>
      </c>
      <c r="W43" s="12">
        <f t="shared" si="14"/>
        <v>0.01</v>
      </c>
      <c r="X43" s="16">
        <f t="shared" si="21"/>
        <v>9.9983585201880321E-3</v>
      </c>
      <c r="Y43" s="13">
        <f t="shared" si="15"/>
        <v>2.6520388842345328E-4</v>
      </c>
      <c r="Z43" s="14">
        <f t="shared" si="16"/>
        <v>2.6327270206775609E-3</v>
      </c>
      <c r="AA43" s="2">
        <f t="shared" si="13"/>
        <v>0.40887070197677472</v>
      </c>
      <c r="AB43" s="15">
        <f t="shared" si="34"/>
        <v>0.01</v>
      </c>
      <c r="AC43" s="13">
        <f t="shared" si="35"/>
        <v>2.0000000000018184E-2</v>
      </c>
      <c r="AD43" s="14">
        <f t="shared" si="36"/>
        <v>9.9999999999999985E-3</v>
      </c>
      <c r="AE43" s="1" t="str">
        <f t="shared" si="31"/>
        <v>YES</v>
      </c>
      <c r="AF43" s="1" t="str">
        <f t="shared" si="32"/>
        <v>NO</v>
      </c>
      <c r="AG43" s="17" t="str">
        <f t="shared" si="33"/>
        <v>YES</v>
      </c>
      <c r="AH43" s="35"/>
    </row>
    <row r="44" spans="13:34" x14ac:dyDescent="0.25">
      <c r="M44" s="38">
        <v>41</v>
      </c>
      <c r="N44" s="2">
        <f t="shared" si="10"/>
        <v>0.01</v>
      </c>
      <c r="O44" s="2">
        <f t="shared" si="25"/>
        <v>5.6460890918218504E-3</v>
      </c>
      <c r="P44" s="2">
        <f t="shared" si="26"/>
        <v>7.3672729793224393E-3</v>
      </c>
      <c r="Q44" s="2">
        <f t="shared" si="11"/>
        <v>3.5629976564594993E-8</v>
      </c>
      <c r="R44" s="2">
        <f t="shared" si="27"/>
        <v>3.2868138094082908E-9</v>
      </c>
      <c r="S44" s="2">
        <f t="shared" si="28"/>
        <v>1.3364101833433351E-6</v>
      </c>
      <c r="T44" s="2">
        <f t="shared" si="12"/>
        <v>2.6615283824990527E-7</v>
      </c>
      <c r="U44" s="2">
        <f t="shared" si="29"/>
        <v>5.8277119233370737E-10</v>
      </c>
      <c r="V44" s="10">
        <f t="shared" si="30"/>
        <v>5.979770004819866E-6</v>
      </c>
      <c r="W44" s="12">
        <f t="shared" si="14"/>
        <v>0.01</v>
      </c>
      <c r="X44" s="16">
        <f t="shared" si="21"/>
        <v>9.9983585201880321E-3</v>
      </c>
      <c r="Y44" s="13">
        <f t="shared" si="15"/>
        <v>2.6520388842321216E-4</v>
      </c>
      <c r="Z44" s="14">
        <f t="shared" si="16"/>
        <v>2.6327270206775613E-3</v>
      </c>
      <c r="AA44" s="2">
        <f t="shared" si="13"/>
        <v>0.40887070197640296</v>
      </c>
      <c r="AB44" s="15">
        <f t="shared" si="34"/>
        <v>0.01</v>
      </c>
      <c r="AC44" s="13">
        <f t="shared" si="35"/>
        <v>2.0000000000009094E-2</v>
      </c>
      <c r="AD44" s="14">
        <f t="shared" si="36"/>
        <v>0.01</v>
      </c>
      <c r="AE44" s="1" t="str">
        <f t="shared" si="31"/>
        <v>YES</v>
      </c>
      <c r="AF44" s="1" t="str">
        <f t="shared" si="32"/>
        <v>NO</v>
      </c>
      <c r="AG44" s="17" t="str">
        <f t="shared" si="33"/>
        <v>YES</v>
      </c>
      <c r="AH44" s="35"/>
    </row>
    <row r="45" spans="13:34" x14ac:dyDescent="0.25">
      <c r="M45" s="38">
        <v>42</v>
      </c>
      <c r="N45" s="2">
        <f t="shared" si="10"/>
        <v>0.01</v>
      </c>
      <c r="O45" s="2">
        <f t="shared" si="25"/>
        <v>5.6460890918192848E-3</v>
      </c>
      <c r="P45" s="2">
        <f t="shared" si="26"/>
        <v>7.3672729793224402E-3</v>
      </c>
      <c r="Q45" s="2">
        <f t="shared" si="11"/>
        <v>3.5629976564594993E-8</v>
      </c>
      <c r="R45" s="2">
        <f t="shared" si="27"/>
        <v>3.2868138094082908E-9</v>
      </c>
      <c r="S45" s="2">
        <f t="shared" si="28"/>
        <v>1.3364101833433351E-6</v>
      </c>
      <c r="T45" s="2">
        <f t="shared" si="12"/>
        <v>2.6615283824990527E-7</v>
      </c>
      <c r="U45" s="2">
        <f t="shared" si="29"/>
        <v>5.8277119233370737E-10</v>
      </c>
      <c r="V45" s="10">
        <f t="shared" si="30"/>
        <v>5.979770004819866E-6</v>
      </c>
      <c r="W45" s="12">
        <f t="shared" si="14"/>
        <v>0.01</v>
      </c>
      <c r="X45" s="16">
        <f t="shared" si="21"/>
        <v>9.9983585201880321E-3</v>
      </c>
      <c r="Y45" s="13">
        <f t="shared" si="15"/>
        <v>2.6520388842309159E-4</v>
      </c>
      <c r="Z45" s="14">
        <f t="shared" si="16"/>
        <v>2.6327270206775613E-3</v>
      </c>
      <c r="AA45" s="2">
        <f t="shared" si="13"/>
        <v>0.40887070197621711</v>
      </c>
      <c r="AB45" s="15">
        <f t="shared" si="34"/>
        <v>0.01</v>
      </c>
      <c r="AC45" s="13">
        <f t="shared" si="35"/>
        <v>2.0000000000004549E-2</v>
      </c>
      <c r="AD45" s="14">
        <f t="shared" si="36"/>
        <v>1.0000000000000002E-2</v>
      </c>
      <c r="AE45" s="1" t="str">
        <f t="shared" si="31"/>
        <v>YES</v>
      </c>
      <c r="AF45" s="1" t="str">
        <f t="shared" si="32"/>
        <v>NO</v>
      </c>
      <c r="AG45" s="17" t="str">
        <f t="shared" si="33"/>
        <v>YES</v>
      </c>
      <c r="AH45" s="35"/>
    </row>
    <row r="46" spans="13:34" x14ac:dyDescent="0.25">
      <c r="M46" s="38">
        <v>43</v>
      </c>
      <c r="N46" s="2">
        <f t="shared" si="10"/>
        <v>0.01</v>
      </c>
      <c r="O46" s="2">
        <f t="shared" si="25"/>
        <v>5.6460890918179994E-3</v>
      </c>
      <c r="P46" s="2">
        <f t="shared" si="26"/>
        <v>7.3672729793224385E-3</v>
      </c>
      <c r="Q46" s="2">
        <f t="shared" si="11"/>
        <v>3.5629976564594993E-8</v>
      </c>
      <c r="R46" s="2">
        <f t="shared" si="27"/>
        <v>3.2868138094082908E-9</v>
      </c>
      <c r="S46" s="2">
        <f t="shared" si="28"/>
        <v>1.3364101833433351E-6</v>
      </c>
      <c r="T46" s="2">
        <f t="shared" si="12"/>
        <v>2.6615283824990527E-7</v>
      </c>
      <c r="U46" s="2">
        <f t="shared" si="29"/>
        <v>5.8277119233370737E-10</v>
      </c>
      <c r="V46" s="10">
        <f t="shared" si="30"/>
        <v>5.979770004819866E-6</v>
      </c>
      <c r="W46" s="12">
        <f t="shared" si="14"/>
        <v>0.01</v>
      </c>
      <c r="X46" s="16">
        <f t="shared" si="21"/>
        <v>9.9983585201880321E-3</v>
      </c>
      <c r="Y46" s="13">
        <f t="shared" si="15"/>
        <v>2.6520388842303126E-4</v>
      </c>
      <c r="Z46" s="14">
        <f t="shared" si="16"/>
        <v>2.6327270206775609E-3</v>
      </c>
      <c r="AA46" s="2">
        <f t="shared" si="13"/>
        <v>0.40887070197612407</v>
      </c>
      <c r="AB46" s="15">
        <f t="shared" si="34"/>
        <v>0.01</v>
      </c>
      <c r="AC46" s="13">
        <f t="shared" si="35"/>
        <v>2.0000000000002273E-2</v>
      </c>
      <c r="AD46" s="14">
        <f t="shared" si="36"/>
        <v>9.9999999999999985E-3</v>
      </c>
      <c r="AE46" s="1" t="str">
        <f t="shared" si="31"/>
        <v>YES</v>
      </c>
      <c r="AF46" s="1" t="str">
        <f t="shared" si="32"/>
        <v>NO</v>
      </c>
      <c r="AG46" s="17" t="str">
        <f t="shared" si="33"/>
        <v>YES</v>
      </c>
      <c r="AH46" s="35"/>
    </row>
    <row r="47" spans="13:34" x14ac:dyDescent="0.25">
      <c r="M47" s="38">
        <v>44</v>
      </c>
      <c r="N47" s="2">
        <f t="shared" si="10"/>
        <v>0.01</v>
      </c>
      <c r="O47" s="2">
        <f t="shared" si="25"/>
        <v>5.6460890918173575E-3</v>
      </c>
      <c r="P47" s="2">
        <f t="shared" si="26"/>
        <v>7.3672729793224393E-3</v>
      </c>
      <c r="Q47" s="2">
        <f t="shared" si="11"/>
        <v>3.5629976564594993E-8</v>
      </c>
      <c r="R47" s="2">
        <f t="shared" si="27"/>
        <v>3.2868138094082908E-9</v>
      </c>
      <c r="S47" s="2">
        <f t="shared" si="28"/>
        <v>1.3364101833433351E-6</v>
      </c>
      <c r="T47" s="2">
        <f t="shared" si="12"/>
        <v>2.6615283824990527E-7</v>
      </c>
      <c r="U47" s="2">
        <f t="shared" si="29"/>
        <v>5.8277119233370737E-10</v>
      </c>
      <c r="V47" s="10">
        <f t="shared" si="30"/>
        <v>5.979770004819866E-6</v>
      </c>
      <c r="W47" s="12">
        <f t="shared" si="14"/>
        <v>0.01</v>
      </c>
      <c r="X47" s="16">
        <f t="shared" si="21"/>
        <v>9.9983585201880321E-3</v>
      </c>
      <c r="Y47" s="13">
        <f t="shared" si="15"/>
        <v>2.6520388842300112E-4</v>
      </c>
      <c r="Z47" s="14">
        <f t="shared" si="16"/>
        <v>2.6327270206775613E-3</v>
      </c>
      <c r="AA47" s="2">
        <f t="shared" si="13"/>
        <v>0.40887070197607761</v>
      </c>
      <c r="AB47" s="15">
        <f t="shared" si="34"/>
        <v>0.01</v>
      </c>
      <c r="AC47" s="13">
        <f t="shared" si="35"/>
        <v>2.0000000000001135E-2</v>
      </c>
      <c r="AD47" s="14">
        <f t="shared" si="36"/>
        <v>0.01</v>
      </c>
      <c r="AE47" s="1" t="str">
        <f t="shared" si="31"/>
        <v>YES</v>
      </c>
      <c r="AF47" s="1" t="str">
        <f t="shared" si="32"/>
        <v>NO</v>
      </c>
      <c r="AG47" s="17" t="str">
        <f t="shared" si="33"/>
        <v>YES</v>
      </c>
      <c r="AH47" s="35"/>
    </row>
    <row r="48" spans="13:34" x14ac:dyDescent="0.25">
      <c r="M48" s="38">
        <v>45</v>
      </c>
      <c r="N48" s="2">
        <f t="shared" si="10"/>
        <v>0.01</v>
      </c>
      <c r="O48" s="2">
        <f t="shared" si="25"/>
        <v>5.6460890918170366E-3</v>
      </c>
      <c r="P48" s="2">
        <f t="shared" si="26"/>
        <v>7.3672729793224393E-3</v>
      </c>
      <c r="Q48" s="2">
        <f t="shared" si="11"/>
        <v>3.5629976564594993E-8</v>
      </c>
      <c r="R48" s="2">
        <f t="shared" si="27"/>
        <v>3.2868138094082908E-9</v>
      </c>
      <c r="S48" s="2">
        <f t="shared" si="28"/>
        <v>1.3364101833433351E-6</v>
      </c>
      <c r="T48" s="2">
        <f t="shared" si="12"/>
        <v>2.6615283824990527E-7</v>
      </c>
      <c r="U48" s="2">
        <f t="shared" si="29"/>
        <v>5.8277119233370737E-10</v>
      </c>
      <c r="V48" s="10">
        <f t="shared" si="30"/>
        <v>5.979770004819866E-6</v>
      </c>
      <c r="W48" s="12">
        <f t="shared" si="14"/>
        <v>0.01</v>
      </c>
      <c r="X48" s="16">
        <f t="shared" si="21"/>
        <v>9.9983585201880321E-3</v>
      </c>
      <c r="Y48" s="13">
        <f t="shared" si="15"/>
        <v>2.6520388842298605E-4</v>
      </c>
      <c r="Z48" s="14">
        <f t="shared" si="16"/>
        <v>2.6327270206775613E-3</v>
      </c>
      <c r="AA48" s="2">
        <f t="shared" si="13"/>
        <v>0.40887070197605435</v>
      </c>
      <c r="AB48" s="15">
        <f t="shared" si="34"/>
        <v>0.01</v>
      </c>
      <c r="AC48" s="13">
        <f t="shared" si="35"/>
        <v>2.0000000000000566E-2</v>
      </c>
      <c r="AD48" s="14">
        <f t="shared" si="36"/>
        <v>0.01</v>
      </c>
      <c r="AE48" s="1" t="str">
        <f t="shared" si="31"/>
        <v>YES</v>
      </c>
      <c r="AF48" s="1" t="str">
        <f t="shared" si="32"/>
        <v>NO</v>
      </c>
      <c r="AG48" s="17" t="str">
        <f t="shared" si="33"/>
        <v>YES</v>
      </c>
      <c r="AH48" s="35"/>
    </row>
    <row r="49" spans="13:34" x14ac:dyDescent="0.25">
      <c r="M49" s="38">
        <v>46</v>
      </c>
      <c r="N49" s="2">
        <f t="shared" si="10"/>
        <v>0.01</v>
      </c>
      <c r="O49" s="2">
        <f t="shared" si="25"/>
        <v>5.6460890918168779E-3</v>
      </c>
      <c r="P49" s="2">
        <f t="shared" si="26"/>
        <v>7.3672729793224393E-3</v>
      </c>
      <c r="Q49" s="2">
        <f t="shared" si="11"/>
        <v>3.5629976564594993E-8</v>
      </c>
      <c r="R49" s="2">
        <f t="shared" si="27"/>
        <v>3.2868138094082908E-9</v>
      </c>
      <c r="S49" s="2">
        <f t="shared" si="28"/>
        <v>1.3364101833433351E-6</v>
      </c>
      <c r="T49" s="2">
        <f t="shared" si="12"/>
        <v>2.6615283824990527E-7</v>
      </c>
      <c r="U49" s="2">
        <f t="shared" si="29"/>
        <v>5.8277119233370737E-10</v>
      </c>
      <c r="V49" s="10">
        <f t="shared" si="30"/>
        <v>5.979770004819866E-6</v>
      </c>
      <c r="W49" s="12">
        <f t="shared" si="14"/>
        <v>0.01</v>
      </c>
      <c r="X49" s="16">
        <f t="shared" si="21"/>
        <v>9.9983585201880321E-3</v>
      </c>
      <c r="Y49" s="13">
        <f t="shared" si="15"/>
        <v>2.6520388842297856E-4</v>
      </c>
      <c r="Z49" s="14">
        <f t="shared" si="16"/>
        <v>2.6327270206775613E-3</v>
      </c>
      <c r="AA49" s="2">
        <f t="shared" si="13"/>
        <v>0.40887070197604281</v>
      </c>
      <c r="AB49" s="15">
        <f t="shared" si="34"/>
        <v>0.01</v>
      </c>
      <c r="AC49" s="13">
        <f t="shared" si="35"/>
        <v>2.0000000000000285E-2</v>
      </c>
      <c r="AD49" s="14">
        <f t="shared" si="36"/>
        <v>0.01</v>
      </c>
      <c r="AE49" s="1" t="str">
        <f t="shared" si="31"/>
        <v>YES</v>
      </c>
      <c r="AF49" s="1" t="str">
        <f t="shared" si="32"/>
        <v>NO</v>
      </c>
      <c r="AG49" s="17" t="str">
        <f t="shared" si="33"/>
        <v>YES</v>
      </c>
      <c r="AH49" s="35"/>
    </row>
    <row r="50" spans="13:34" x14ac:dyDescent="0.25">
      <c r="M50" s="38">
        <v>47</v>
      </c>
      <c r="N50" s="2">
        <f t="shared" si="10"/>
        <v>0.01</v>
      </c>
      <c r="O50" s="2">
        <f t="shared" si="25"/>
        <v>5.6460890918167972E-3</v>
      </c>
      <c r="P50" s="2">
        <f t="shared" si="26"/>
        <v>7.3672729793224402E-3</v>
      </c>
      <c r="Q50" s="2">
        <f t="shared" si="11"/>
        <v>3.5629976564594993E-8</v>
      </c>
      <c r="R50" s="2">
        <f t="shared" si="27"/>
        <v>3.2868138094082908E-9</v>
      </c>
      <c r="S50" s="2">
        <f t="shared" si="28"/>
        <v>1.3364101833433351E-6</v>
      </c>
      <c r="T50" s="2">
        <f t="shared" si="12"/>
        <v>2.6615283824990527E-7</v>
      </c>
      <c r="U50" s="2">
        <f t="shared" si="29"/>
        <v>5.8277119233370737E-10</v>
      </c>
      <c r="V50" s="10">
        <f t="shared" si="30"/>
        <v>5.979770004819866E-6</v>
      </c>
      <c r="W50" s="12">
        <f t="shared" si="14"/>
        <v>0.01</v>
      </c>
      <c r="X50" s="16">
        <f t="shared" si="21"/>
        <v>9.9983585201880321E-3</v>
      </c>
      <c r="Y50" s="13">
        <f t="shared" si="15"/>
        <v>2.6520388842297477E-4</v>
      </c>
      <c r="Z50" s="14">
        <f t="shared" si="16"/>
        <v>2.6327270206775613E-3</v>
      </c>
      <c r="AA50" s="2">
        <f t="shared" si="13"/>
        <v>0.40887070197603698</v>
      </c>
      <c r="AB50" s="15">
        <f t="shared" si="34"/>
        <v>0.01</v>
      </c>
      <c r="AC50" s="13">
        <f t="shared" si="35"/>
        <v>2.0000000000000143E-2</v>
      </c>
      <c r="AD50" s="14">
        <f t="shared" si="36"/>
        <v>1.0000000000000002E-2</v>
      </c>
      <c r="AE50" s="1" t="str">
        <f t="shared" si="31"/>
        <v>YES</v>
      </c>
      <c r="AF50" s="1" t="str">
        <f t="shared" si="32"/>
        <v>NO</v>
      </c>
      <c r="AG50" s="17" t="str">
        <f t="shared" si="33"/>
        <v>YES</v>
      </c>
      <c r="AH50" s="35"/>
    </row>
    <row r="51" spans="13:34" ht="15.75" thickBot="1" x14ac:dyDescent="0.3">
      <c r="M51" s="38">
        <v>48</v>
      </c>
      <c r="N51" s="2">
        <f t="shared" si="10"/>
        <v>0.01</v>
      </c>
      <c r="O51" s="2">
        <f t="shared" si="25"/>
        <v>5.6460890918167573E-3</v>
      </c>
      <c r="P51" s="2">
        <f t="shared" si="26"/>
        <v>7.3672729793224393E-3</v>
      </c>
      <c r="Q51" s="2">
        <f t="shared" si="11"/>
        <v>3.5629976564594993E-8</v>
      </c>
      <c r="R51" s="2">
        <f t="shared" si="27"/>
        <v>3.2868138094082912E-9</v>
      </c>
      <c r="S51" s="2">
        <f t="shared" si="28"/>
        <v>1.3364101833433353E-6</v>
      </c>
      <c r="T51" s="2">
        <f t="shared" si="12"/>
        <v>2.6615283824990533E-7</v>
      </c>
      <c r="U51" s="2">
        <f t="shared" si="29"/>
        <v>5.8277119233370737E-10</v>
      </c>
      <c r="V51" s="10">
        <f t="shared" si="30"/>
        <v>5.9797700048198668E-6</v>
      </c>
      <c r="W51" s="12">
        <f t="shared" si="14"/>
        <v>0.01</v>
      </c>
      <c r="X51" s="16">
        <f t="shared" si="21"/>
        <v>9.9983585201880321E-3</v>
      </c>
      <c r="Y51" s="13">
        <f t="shared" si="15"/>
        <v>2.6520388842297287E-4</v>
      </c>
      <c r="Z51" s="14">
        <f t="shared" si="16"/>
        <v>2.6327270206775609E-3</v>
      </c>
      <c r="AA51" s="2">
        <f t="shared" si="13"/>
        <v>0.40887070197603409</v>
      </c>
      <c r="AB51" s="15">
        <f t="shared" si="34"/>
        <v>0.01</v>
      </c>
      <c r="AC51" s="13">
        <f t="shared" si="35"/>
        <v>2.0000000000000073E-2</v>
      </c>
      <c r="AD51" s="14">
        <f t="shared" si="36"/>
        <v>0.01</v>
      </c>
      <c r="AE51" s="1" t="str">
        <f t="shared" si="31"/>
        <v>YES</v>
      </c>
      <c r="AF51" s="1" t="str">
        <f t="shared" si="32"/>
        <v>NO</v>
      </c>
      <c r="AG51" s="17" t="str">
        <f t="shared" si="33"/>
        <v>YES</v>
      </c>
      <c r="AH51" s="35"/>
    </row>
    <row r="52" spans="13:34" ht="15.75" thickBot="1" x14ac:dyDescent="0.3">
      <c r="M52" s="66">
        <v>49</v>
      </c>
      <c r="N52" s="59">
        <f t="shared" si="10"/>
        <v>0.01</v>
      </c>
      <c r="O52" s="59">
        <f t="shared" si="25"/>
        <v>5.6460890918167365E-3</v>
      </c>
      <c r="P52" s="59">
        <f t="shared" si="26"/>
        <v>7.3672729793224393E-3</v>
      </c>
      <c r="Q52" s="59">
        <f t="shared" si="11"/>
        <v>3.5629976564594993E-8</v>
      </c>
      <c r="R52" s="59">
        <f t="shared" si="27"/>
        <v>3.2868138094082912E-9</v>
      </c>
      <c r="S52" s="59">
        <f t="shared" si="28"/>
        <v>1.3364101833433353E-6</v>
      </c>
      <c r="T52" s="59">
        <f t="shared" si="12"/>
        <v>2.6615283824990533E-7</v>
      </c>
      <c r="U52" s="59">
        <f t="shared" si="29"/>
        <v>5.8277119233370737E-10</v>
      </c>
      <c r="V52" s="60">
        <f t="shared" si="30"/>
        <v>5.9797700048198668E-6</v>
      </c>
      <c r="W52" s="61">
        <f t="shared" si="14"/>
        <v>0.01</v>
      </c>
      <c r="X52" s="60">
        <f t="shared" si="21"/>
        <v>9.9983585201880321E-3</v>
      </c>
      <c r="Y52" s="59">
        <f t="shared" si="15"/>
        <v>2.652038884229719E-4</v>
      </c>
      <c r="Z52" s="62">
        <f t="shared" si="16"/>
        <v>2.6327270206775609E-3</v>
      </c>
      <c r="AA52" s="59">
        <f t="shared" si="13"/>
        <v>0.40887070197603259</v>
      </c>
      <c r="AB52" s="63">
        <f t="shared" si="34"/>
        <v>0.01</v>
      </c>
      <c r="AC52" s="59">
        <f t="shared" si="35"/>
        <v>2.0000000000000032E-2</v>
      </c>
      <c r="AD52" s="62">
        <f t="shared" si="36"/>
        <v>0.01</v>
      </c>
      <c r="AE52" s="64" t="str">
        <f t="shared" si="31"/>
        <v>YES</v>
      </c>
      <c r="AF52" s="64" t="str">
        <f t="shared" si="32"/>
        <v>YES</v>
      </c>
      <c r="AG52" s="65" t="str">
        <f t="shared" si="33"/>
        <v>YES</v>
      </c>
      <c r="AH52" s="43"/>
    </row>
    <row r="53" spans="13:34" x14ac:dyDescent="0.25">
      <c r="N53" s="2"/>
      <c r="O53" s="2"/>
      <c r="P53" s="2"/>
      <c r="Q53" s="2"/>
      <c r="R53" s="2"/>
      <c r="S53" s="2"/>
      <c r="T53" s="2"/>
      <c r="U53" s="2"/>
      <c r="V53" s="2"/>
      <c r="W53" s="11"/>
      <c r="X53" s="16"/>
      <c r="Y53" s="13"/>
      <c r="Z53" s="13"/>
      <c r="AA53" s="13"/>
      <c r="AB53" s="2"/>
      <c r="AC53" s="2"/>
      <c r="AD53" s="2"/>
    </row>
    <row r="54" spans="13:34" x14ac:dyDescent="0.25">
      <c r="N54" s="58"/>
      <c r="O54" s="13"/>
      <c r="P54" s="58"/>
      <c r="Q54" s="13"/>
      <c r="R54" s="13"/>
      <c r="S54" s="13"/>
      <c r="T54" s="13"/>
      <c r="U54" s="13"/>
      <c r="V54" s="58"/>
      <c r="W54" s="58"/>
      <c r="X54" s="13"/>
      <c r="Y54" s="58"/>
      <c r="Z54" s="13"/>
      <c r="AA54" s="13"/>
      <c r="AB54" s="2"/>
      <c r="AC54" s="2"/>
      <c r="AD54" s="2"/>
    </row>
    <row r="55" spans="13:34" x14ac:dyDescent="0.25">
      <c r="N55" s="2"/>
      <c r="O55" s="2"/>
      <c r="P55" s="2"/>
      <c r="Q55" s="2"/>
      <c r="R55" s="2"/>
      <c r="S55" s="2"/>
      <c r="T55" s="2"/>
      <c r="U55" s="2"/>
      <c r="V55" s="10"/>
      <c r="W55" s="11"/>
      <c r="X55" s="16"/>
      <c r="Y55" s="13"/>
      <c r="Z55" s="13"/>
      <c r="AA55" s="13"/>
      <c r="AB55" s="2"/>
      <c r="AC55" s="2"/>
      <c r="AD55" s="2"/>
    </row>
    <row r="56" spans="13:34" x14ac:dyDescent="0.25">
      <c r="N56" s="2"/>
      <c r="O56" s="2"/>
      <c r="P56" s="2"/>
      <c r="Q56" s="2"/>
      <c r="R56" s="2"/>
      <c r="S56" s="2"/>
      <c r="T56" s="2"/>
      <c r="U56" s="2"/>
      <c r="V56" s="10"/>
      <c r="W56" s="11"/>
      <c r="X56" s="16"/>
      <c r="Y56" s="13"/>
      <c r="Z56" s="13"/>
      <c r="AA56" s="13"/>
      <c r="AB56" s="2"/>
      <c r="AC56" s="2"/>
      <c r="AD56" s="2"/>
    </row>
    <row r="57" spans="13:34" x14ac:dyDescent="0.25">
      <c r="N57" s="2"/>
      <c r="O57" s="2"/>
      <c r="P57" s="2"/>
      <c r="Q57" s="2"/>
      <c r="R57" s="2"/>
      <c r="S57" s="2"/>
      <c r="T57" s="2"/>
      <c r="U57" s="2"/>
      <c r="V57" s="10"/>
      <c r="W57" s="11"/>
      <c r="X57" s="16"/>
      <c r="Y57" s="13"/>
      <c r="Z57" s="13"/>
      <c r="AA57" s="13"/>
      <c r="AB57" s="2"/>
      <c r="AC57" s="2"/>
      <c r="AD57" s="2"/>
    </row>
    <row r="58" spans="13:34" x14ac:dyDescent="0.25">
      <c r="N58" s="2"/>
      <c r="O58" s="2"/>
      <c r="P58" s="2"/>
      <c r="Q58" s="2"/>
      <c r="R58" s="2"/>
      <c r="S58" s="2"/>
      <c r="T58" s="2"/>
      <c r="U58" s="2"/>
      <c r="V58" s="10"/>
      <c r="W58" s="11"/>
      <c r="X58" s="16"/>
      <c r="Y58" s="13"/>
      <c r="Z58" s="13"/>
      <c r="AA58" s="13"/>
      <c r="AB58" s="2"/>
      <c r="AC58" s="2"/>
      <c r="AD58" s="2"/>
    </row>
    <row r="59" spans="13:34" x14ac:dyDescent="0.25">
      <c r="N59" s="2"/>
      <c r="O59" s="2"/>
      <c r="P59" s="2"/>
      <c r="Q59" s="2"/>
      <c r="R59" s="2"/>
      <c r="S59" s="2"/>
      <c r="T59" s="2"/>
      <c r="U59" s="2"/>
      <c r="V59" s="10"/>
      <c r="W59" s="11"/>
      <c r="X59" s="16"/>
      <c r="Y59" s="13"/>
      <c r="Z59" s="13"/>
      <c r="AA59" s="13"/>
      <c r="AB59" s="2"/>
      <c r="AC59" s="2"/>
      <c r="AD59" s="2"/>
    </row>
    <row r="60" spans="13:34" x14ac:dyDescent="0.25">
      <c r="N60" s="2"/>
      <c r="O60" s="2"/>
      <c r="P60" s="2"/>
      <c r="Q60" s="2"/>
      <c r="R60" s="2"/>
      <c r="S60" s="2"/>
      <c r="T60" s="2"/>
      <c r="U60" s="2"/>
      <c r="V60" s="10"/>
      <c r="W60" s="11"/>
      <c r="X60" s="16"/>
      <c r="Y60" s="13"/>
      <c r="Z60" s="13"/>
      <c r="AA60" s="13"/>
      <c r="AB60" s="2"/>
      <c r="AC60" s="2"/>
      <c r="AD60" s="2"/>
    </row>
    <row r="61" spans="13:34" x14ac:dyDescent="0.25">
      <c r="N61" s="2"/>
      <c r="O61" s="2"/>
      <c r="P61" s="2"/>
      <c r="Q61" s="2"/>
      <c r="R61" s="2"/>
      <c r="S61" s="2"/>
      <c r="T61" s="2"/>
      <c r="U61" s="2"/>
      <c r="V61" s="10"/>
      <c r="W61" s="11"/>
      <c r="X61" s="16"/>
      <c r="Y61" s="13"/>
      <c r="Z61" s="13"/>
      <c r="AA61" s="13"/>
      <c r="AB61" s="2"/>
      <c r="AC61" s="2"/>
      <c r="AD61" s="2"/>
    </row>
    <row r="62" spans="13:34" x14ac:dyDescent="0.25">
      <c r="N62" s="2"/>
      <c r="O62" s="2"/>
      <c r="P62" s="2"/>
      <c r="Q62" s="2"/>
      <c r="R62" s="2"/>
      <c r="S62" s="2"/>
      <c r="T62" s="2"/>
      <c r="U62" s="2"/>
      <c r="V62" s="10"/>
      <c r="W62" s="11"/>
      <c r="X62" s="16"/>
      <c r="Y62" s="13"/>
      <c r="Z62" s="13"/>
      <c r="AA62" s="13"/>
      <c r="AB62" s="2"/>
      <c r="AC62" s="2"/>
      <c r="AD62" s="2"/>
    </row>
    <row r="63" spans="13:34" x14ac:dyDescent="0.25">
      <c r="N63" s="2"/>
      <c r="O63" s="2"/>
      <c r="P63" s="2"/>
      <c r="Q63" s="2"/>
      <c r="R63" s="2"/>
      <c r="S63" s="2"/>
      <c r="T63" s="2"/>
      <c r="U63" s="2"/>
      <c r="V63" s="10"/>
      <c r="W63" s="11"/>
      <c r="X63" s="16"/>
      <c r="Y63" s="13"/>
      <c r="Z63" s="13"/>
      <c r="AA63" s="13"/>
      <c r="AB63" s="2"/>
      <c r="AC63" s="2"/>
      <c r="AD63" s="2"/>
    </row>
    <row r="64" spans="13:34" x14ac:dyDescent="0.25">
      <c r="N64" s="2"/>
      <c r="O64" s="2"/>
      <c r="P64" s="2"/>
      <c r="Q64" s="2"/>
      <c r="R64" s="2"/>
      <c r="S64" s="2"/>
      <c r="T64" s="2"/>
      <c r="U64" s="2"/>
      <c r="V64" s="10"/>
      <c r="W64" s="11"/>
      <c r="X64" s="16"/>
      <c r="Y64" s="13"/>
      <c r="Z64" s="13"/>
      <c r="AA64" s="13"/>
      <c r="AB64" s="2"/>
      <c r="AC64" s="2"/>
      <c r="AD64" s="2"/>
    </row>
    <row r="65" spans="14:30" x14ac:dyDescent="0.25">
      <c r="N65" s="2"/>
      <c r="O65" s="2"/>
      <c r="P65" s="2"/>
      <c r="Q65" s="2"/>
      <c r="R65" s="2"/>
      <c r="S65" s="2"/>
      <c r="T65" s="2"/>
      <c r="U65" s="2"/>
      <c r="V65" s="10"/>
      <c r="W65" s="11"/>
      <c r="X65" s="16"/>
      <c r="Y65" s="13"/>
      <c r="Z65" s="13"/>
      <c r="AA65" s="13"/>
      <c r="AB65" s="2"/>
      <c r="AC65" s="2"/>
      <c r="AD65" s="2"/>
    </row>
    <row r="66" spans="14:30" x14ac:dyDescent="0.25">
      <c r="N66" s="2"/>
      <c r="O66" s="2"/>
      <c r="P66" s="2"/>
      <c r="Q66" s="2"/>
      <c r="R66" s="2"/>
      <c r="S66" s="2"/>
      <c r="T66" s="2"/>
      <c r="U66" s="2"/>
      <c r="V66" s="10"/>
      <c r="W66" s="11"/>
      <c r="X66" s="16"/>
      <c r="Y66" s="13"/>
      <c r="Z66" s="13"/>
      <c r="AA66" s="13"/>
      <c r="AB66" s="2"/>
      <c r="AC66" s="2"/>
      <c r="AD66" s="2"/>
    </row>
    <row r="67" spans="14:30" x14ac:dyDescent="0.25">
      <c r="N67" s="2"/>
      <c r="O67" s="2"/>
      <c r="P67" s="2"/>
      <c r="Q67" s="2"/>
      <c r="R67" s="2"/>
      <c r="S67" s="2"/>
      <c r="T67" s="2"/>
      <c r="U67" s="2"/>
      <c r="V67" s="10"/>
      <c r="W67" s="11"/>
      <c r="X67" s="16"/>
      <c r="Y67" s="13"/>
      <c r="Z67" s="13"/>
      <c r="AA67" s="13"/>
      <c r="AB67" s="2"/>
      <c r="AC67" s="2"/>
      <c r="AD67" s="2"/>
    </row>
    <row r="68" spans="14:30" x14ac:dyDescent="0.25">
      <c r="N68" s="2"/>
      <c r="O68" s="2"/>
      <c r="P68" s="2"/>
      <c r="Q68" s="2"/>
      <c r="R68" s="2"/>
      <c r="S68" s="2"/>
      <c r="T68" s="2"/>
      <c r="U68" s="2"/>
      <c r="V68" s="10"/>
      <c r="W68" s="11"/>
      <c r="X68" s="16"/>
      <c r="Y68" s="13"/>
      <c r="Z68" s="13"/>
      <c r="AA68" s="13"/>
      <c r="AB68" s="2"/>
      <c r="AC68" s="2"/>
      <c r="AD68" s="2"/>
    </row>
    <row r="69" spans="14:30" x14ac:dyDescent="0.25">
      <c r="N69" s="2"/>
      <c r="O69" s="2"/>
      <c r="P69" s="2"/>
      <c r="Q69" s="2"/>
      <c r="R69" s="2"/>
      <c r="S69" s="2"/>
      <c r="T69" s="2"/>
      <c r="U69" s="2"/>
      <c r="V69" s="10"/>
      <c r="W69" s="11"/>
      <c r="X69" s="16"/>
      <c r="Y69" s="13"/>
      <c r="Z69" s="13"/>
      <c r="AA69" s="13"/>
      <c r="AB69" s="2"/>
      <c r="AC69" s="2"/>
      <c r="AD69" s="2"/>
    </row>
    <row r="70" spans="14:30" x14ac:dyDescent="0.25">
      <c r="N70" s="2"/>
      <c r="O70" s="2"/>
      <c r="P70" s="2"/>
      <c r="Q70" s="2"/>
      <c r="R70" s="2"/>
      <c r="S70" s="2"/>
      <c r="T70" s="2"/>
      <c r="U70" s="2"/>
      <c r="V70" s="10"/>
      <c r="W70" s="11"/>
      <c r="X70" s="16"/>
      <c r="Y70" s="13"/>
      <c r="Z70" s="13"/>
      <c r="AA70" s="13"/>
      <c r="AB70" s="2"/>
      <c r="AC70" s="2"/>
      <c r="AD70" s="2"/>
    </row>
    <row r="71" spans="14:30" x14ac:dyDescent="0.25">
      <c r="N71" s="2"/>
      <c r="O71" s="2"/>
      <c r="P71" s="2"/>
      <c r="Q71" s="2"/>
      <c r="R71" s="2"/>
      <c r="S71" s="2"/>
      <c r="T71" s="2"/>
      <c r="U71" s="2"/>
      <c r="V71" s="10"/>
      <c r="W71" s="11"/>
      <c r="X71" s="16"/>
      <c r="Y71" s="13"/>
      <c r="Z71" s="13"/>
      <c r="AA71" s="13"/>
      <c r="AB71" s="2"/>
      <c r="AC71" s="2"/>
      <c r="AD71" s="2"/>
    </row>
    <row r="72" spans="14:30" x14ac:dyDescent="0.25">
      <c r="N72" s="2"/>
      <c r="O72" s="2"/>
      <c r="P72" s="2"/>
      <c r="Q72" s="2"/>
      <c r="R72" s="2"/>
      <c r="S72" s="2"/>
      <c r="T72" s="2"/>
      <c r="U72" s="2"/>
      <c r="V72" s="10"/>
      <c r="W72" s="11"/>
      <c r="X72" s="16"/>
      <c r="Y72" s="13"/>
      <c r="Z72" s="13"/>
      <c r="AA72" s="13"/>
      <c r="AB72" s="2"/>
      <c r="AC72" s="2"/>
      <c r="AD72" s="2"/>
    </row>
    <row r="73" spans="14:30" x14ac:dyDescent="0.25">
      <c r="N73" s="2"/>
      <c r="O73" s="2"/>
      <c r="P73" s="2"/>
      <c r="Q73" s="2"/>
      <c r="R73" s="2"/>
      <c r="S73" s="2"/>
      <c r="T73" s="2"/>
      <c r="U73" s="2"/>
      <c r="V73" s="10"/>
      <c r="W73" s="11"/>
      <c r="X73" s="16"/>
      <c r="Y73" s="13"/>
      <c r="Z73" s="13"/>
      <c r="AA73" s="13"/>
      <c r="AB73" s="2"/>
      <c r="AC73" s="2"/>
      <c r="AD73" s="2"/>
    </row>
    <row r="74" spans="14:30" x14ac:dyDescent="0.25">
      <c r="N74" s="2"/>
      <c r="O74" s="2"/>
      <c r="P74" s="2"/>
      <c r="Q74" s="2"/>
      <c r="R74" s="2"/>
      <c r="S74" s="2"/>
      <c r="T74" s="2"/>
      <c r="U74" s="2"/>
      <c r="V74" s="10"/>
      <c r="W74" s="11"/>
      <c r="X74" s="16"/>
      <c r="Y74" s="13"/>
      <c r="Z74" s="13"/>
      <c r="AA74" s="13"/>
      <c r="AB74" s="2"/>
      <c r="AC74" s="2"/>
      <c r="AD74" s="2"/>
    </row>
    <row r="75" spans="14:30" x14ac:dyDescent="0.25">
      <c r="N75" s="2"/>
      <c r="O75" s="2"/>
      <c r="P75" s="2"/>
      <c r="Q75" s="2"/>
      <c r="R75" s="2"/>
      <c r="S75" s="2"/>
      <c r="T75" s="2"/>
      <c r="U75" s="2"/>
      <c r="V75" s="10"/>
      <c r="W75" s="11"/>
      <c r="X75" s="16"/>
      <c r="Y75" s="13"/>
      <c r="Z75" s="13"/>
      <c r="AA75" s="13"/>
      <c r="AB75" s="2"/>
      <c r="AC75" s="2"/>
      <c r="AD75" s="2"/>
    </row>
    <row r="76" spans="14:30" x14ac:dyDescent="0.25">
      <c r="N76" s="2"/>
      <c r="O76" s="2"/>
      <c r="P76" s="2"/>
      <c r="Q76" s="2"/>
      <c r="R76" s="2"/>
      <c r="S76" s="2"/>
      <c r="T76" s="2"/>
      <c r="U76" s="2"/>
      <c r="V76" s="10"/>
      <c r="W76" s="11"/>
      <c r="X76" s="16"/>
      <c r="Y76" s="13"/>
      <c r="Z76" s="13"/>
      <c r="AA76" s="13"/>
      <c r="AB76" s="2"/>
      <c r="AC76" s="2"/>
      <c r="AD76" s="2"/>
    </row>
    <row r="77" spans="14:30" x14ac:dyDescent="0.25">
      <c r="N77" s="2"/>
      <c r="O77" s="2"/>
      <c r="P77" s="2"/>
      <c r="Q77" s="2"/>
      <c r="R77" s="2"/>
      <c r="S77" s="2"/>
      <c r="T77" s="2"/>
      <c r="U77" s="2"/>
      <c r="V77" s="10"/>
      <c r="W77" s="11"/>
      <c r="X77" s="16"/>
      <c r="Y77" s="13"/>
      <c r="Z77" s="13"/>
      <c r="AA77" s="13"/>
      <c r="AB77" s="2"/>
      <c r="AC77" s="2"/>
      <c r="AD77" s="2"/>
    </row>
    <row r="78" spans="14:30" x14ac:dyDescent="0.25">
      <c r="N78" s="2"/>
      <c r="O78" s="2"/>
      <c r="P78" s="2"/>
      <c r="Q78" s="2"/>
      <c r="R78" s="2"/>
      <c r="S78" s="2"/>
      <c r="T78" s="2"/>
      <c r="U78" s="2"/>
      <c r="V78" s="10"/>
      <c r="W78" s="11"/>
      <c r="X78" s="16"/>
      <c r="Y78" s="13"/>
      <c r="Z78" s="13"/>
      <c r="AA78" s="13"/>
      <c r="AB78" s="2"/>
      <c r="AC78" s="2"/>
      <c r="AD78" s="2"/>
    </row>
    <row r="79" spans="14:30" x14ac:dyDescent="0.25">
      <c r="N79" s="2"/>
      <c r="O79" s="2"/>
      <c r="P79" s="2"/>
      <c r="Q79" s="2"/>
      <c r="R79" s="2"/>
      <c r="S79" s="2"/>
      <c r="T79" s="2"/>
      <c r="U79" s="2"/>
      <c r="V79" s="10"/>
      <c r="W79" s="11"/>
      <c r="X79" s="16"/>
      <c r="Y79" s="13"/>
      <c r="Z79" s="13"/>
      <c r="AA79" s="13"/>
      <c r="AB79" s="2"/>
      <c r="AC79" s="2"/>
      <c r="AD79" s="2"/>
    </row>
    <row r="80" spans="14:30" x14ac:dyDescent="0.25">
      <c r="N80" s="2"/>
      <c r="O80" s="2"/>
      <c r="P80" s="2"/>
      <c r="Q80" s="2"/>
      <c r="R80" s="2"/>
      <c r="S80" s="2"/>
      <c r="T80" s="2"/>
      <c r="U80" s="2"/>
      <c r="V80" s="10"/>
      <c r="W80" s="11"/>
      <c r="X80" s="16"/>
      <c r="Y80" s="13"/>
      <c r="Z80" s="13"/>
      <c r="AA80" s="13"/>
      <c r="AB80" s="2"/>
      <c r="AC80" s="2"/>
      <c r="AD80" s="2"/>
    </row>
    <row r="81" spans="14:30" x14ac:dyDescent="0.25">
      <c r="N81" s="2"/>
      <c r="O81" s="2"/>
      <c r="P81" s="2"/>
      <c r="Q81" s="2"/>
      <c r="R81" s="2"/>
      <c r="S81" s="2"/>
      <c r="T81" s="2"/>
      <c r="U81" s="2"/>
      <c r="V81" s="10"/>
      <c r="W81" s="11"/>
      <c r="X81" s="16"/>
      <c r="Y81" s="13"/>
      <c r="Z81" s="13"/>
      <c r="AA81" s="13"/>
      <c r="AB81" s="2"/>
      <c r="AC81" s="2"/>
      <c r="AD81" s="2"/>
    </row>
    <row r="82" spans="14:30" x14ac:dyDescent="0.25">
      <c r="N82" s="2"/>
      <c r="O82" s="2"/>
      <c r="P82" s="2"/>
      <c r="Q82" s="2"/>
      <c r="R82" s="2"/>
      <c r="S82" s="2"/>
      <c r="T82" s="2"/>
      <c r="U82" s="2"/>
      <c r="V82" s="10"/>
      <c r="W82" s="11"/>
      <c r="X82" s="16"/>
      <c r="Y82" s="13"/>
      <c r="Z82" s="13"/>
      <c r="AA82" s="13"/>
      <c r="AB82" s="2"/>
      <c r="AC82" s="2"/>
      <c r="AD82" s="2"/>
    </row>
    <row r="83" spans="14:30" x14ac:dyDescent="0.25">
      <c r="N83" s="2"/>
      <c r="O83" s="2"/>
      <c r="P83" s="2"/>
      <c r="Q83" s="2"/>
      <c r="R83" s="2"/>
      <c r="S83" s="2"/>
      <c r="T83" s="2"/>
      <c r="U83" s="2"/>
      <c r="V83" s="10"/>
      <c r="W83" s="11"/>
      <c r="X83" s="16"/>
      <c r="Y83" s="13"/>
      <c r="Z83" s="13"/>
      <c r="AA83" s="13"/>
      <c r="AB83" s="2"/>
      <c r="AC83" s="2"/>
      <c r="AD83" s="2"/>
    </row>
    <row r="84" spans="14:30" x14ac:dyDescent="0.25">
      <c r="N84" s="2"/>
      <c r="O84" s="2"/>
      <c r="P84" s="2"/>
      <c r="Q84" s="2"/>
      <c r="R84" s="2"/>
      <c r="S84" s="2"/>
      <c r="T84" s="2"/>
      <c r="U84" s="2"/>
      <c r="V84" s="10"/>
      <c r="W84" s="11"/>
      <c r="X84" s="16"/>
      <c r="Y84" s="13"/>
      <c r="Z84" s="13"/>
      <c r="AA84" s="13"/>
      <c r="AB84" s="2"/>
      <c r="AC84" s="2"/>
      <c r="AD84" s="2"/>
    </row>
    <row r="85" spans="14:30" x14ac:dyDescent="0.25">
      <c r="N85" s="2"/>
      <c r="O85" s="2"/>
      <c r="P85" s="2"/>
      <c r="Q85" s="2"/>
      <c r="R85" s="2"/>
      <c r="S85" s="2"/>
      <c r="T85" s="2"/>
      <c r="U85" s="2"/>
      <c r="V85" s="10"/>
      <c r="W85" s="11"/>
      <c r="X85" s="16"/>
      <c r="Y85" s="13"/>
      <c r="Z85" s="13"/>
      <c r="AA85" s="13"/>
      <c r="AB85" s="2"/>
      <c r="AC85" s="2"/>
      <c r="AD85" s="2"/>
    </row>
    <row r="86" spans="14:30" x14ac:dyDescent="0.25">
      <c r="N86" s="2"/>
      <c r="O86" s="2"/>
      <c r="P86" s="2"/>
      <c r="Q86" s="2"/>
      <c r="R86" s="2"/>
      <c r="S86" s="2"/>
      <c r="T86" s="2"/>
      <c r="U86" s="2"/>
      <c r="V86" s="10"/>
      <c r="W86" s="11"/>
      <c r="X86" s="16"/>
      <c r="Y86" s="13"/>
      <c r="Z86" s="13"/>
      <c r="AA86" s="13"/>
      <c r="AB86" s="2"/>
      <c r="AC86" s="2"/>
      <c r="AD86" s="2"/>
    </row>
    <row r="87" spans="14:30" x14ac:dyDescent="0.25">
      <c r="N87" s="2"/>
      <c r="O87" s="2"/>
      <c r="P87" s="2"/>
      <c r="Q87" s="2"/>
      <c r="R87" s="2"/>
      <c r="S87" s="2"/>
      <c r="T87" s="2"/>
      <c r="U87" s="2"/>
      <c r="V87" s="10"/>
      <c r="W87" s="11"/>
      <c r="X87" s="16"/>
      <c r="Y87" s="13"/>
      <c r="Z87" s="13"/>
      <c r="AA87" s="13"/>
      <c r="AB87" s="2"/>
      <c r="AC87" s="2"/>
      <c r="AD87" s="2"/>
    </row>
    <row r="88" spans="14:30" x14ac:dyDescent="0.25">
      <c r="N88" s="2"/>
      <c r="O88" s="2"/>
      <c r="P88" s="2"/>
      <c r="Q88" s="2"/>
      <c r="R88" s="2"/>
      <c r="S88" s="2"/>
      <c r="T88" s="2"/>
      <c r="U88" s="2"/>
      <c r="V88" s="10"/>
      <c r="W88" s="11"/>
      <c r="X88" s="16"/>
      <c r="Y88" s="13"/>
      <c r="Z88" s="13"/>
      <c r="AA88" s="13"/>
      <c r="AB88" s="2"/>
      <c r="AC88" s="2"/>
      <c r="AD88" s="2"/>
    </row>
    <row r="89" spans="14:30" x14ac:dyDescent="0.25">
      <c r="N89" s="2"/>
      <c r="O89" s="2"/>
      <c r="P89" s="2"/>
      <c r="Q89" s="2"/>
      <c r="R89" s="2"/>
      <c r="S89" s="2"/>
      <c r="T89" s="2"/>
      <c r="U89" s="2"/>
      <c r="V89" s="10"/>
      <c r="W89" s="11"/>
      <c r="X89" s="16"/>
      <c r="Y89" s="13"/>
      <c r="Z89" s="13"/>
      <c r="AA89" s="13"/>
      <c r="AB89" s="2"/>
      <c r="AC89" s="2"/>
      <c r="AD89" s="2"/>
    </row>
    <row r="90" spans="14:30" x14ac:dyDescent="0.25">
      <c r="N90" s="2"/>
      <c r="O90" s="2"/>
      <c r="P90" s="2"/>
      <c r="Q90" s="2"/>
      <c r="R90" s="2"/>
      <c r="S90" s="2"/>
      <c r="T90" s="2"/>
      <c r="U90" s="2"/>
      <c r="V90" s="10"/>
      <c r="W90" s="11"/>
      <c r="X90" s="16"/>
      <c r="Y90" s="13"/>
      <c r="Z90" s="13"/>
      <c r="AA90" s="13"/>
      <c r="AB90" s="2"/>
      <c r="AC90" s="2"/>
      <c r="AD90" s="2"/>
    </row>
    <row r="91" spans="14:30" x14ac:dyDescent="0.25">
      <c r="N91" s="2"/>
      <c r="O91" s="2"/>
      <c r="P91" s="2"/>
      <c r="Q91" s="2"/>
      <c r="R91" s="2"/>
      <c r="S91" s="2"/>
      <c r="T91" s="2"/>
      <c r="U91" s="2"/>
      <c r="V91" s="10"/>
      <c r="W91" s="11"/>
      <c r="X91" s="16"/>
      <c r="Y91" s="13"/>
      <c r="Z91" s="13"/>
      <c r="AA91" s="13"/>
      <c r="AB91" s="2"/>
      <c r="AC91" s="2"/>
      <c r="AD91" s="2"/>
    </row>
    <row r="92" spans="14:30" x14ac:dyDescent="0.25">
      <c r="N92" s="2"/>
      <c r="O92" s="2"/>
      <c r="P92" s="2"/>
      <c r="Q92" s="2"/>
      <c r="R92" s="2"/>
      <c r="S92" s="2"/>
      <c r="T92" s="2"/>
      <c r="U92" s="2"/>
      <c r="V92" s="10"/>
      <c r="W92" s="11"/>
      <c r="X92" s="16"/>
      <c r="Y92" s="13"/>
      <c r="Z92" s="13"/>
      <c r="AA92" s="13"/>
      <c r="AB92" s="2"/>
      <c r="AC92" s="2"/>
      <c r="AD92" s="2"/>
    </row>
    <row r="93" spans="14:30" x14ac:dyDescent="0.25">
      <c r="N93" s="2"/>
      <c r="O93" s="2"/>
      <c r="P93" s="2"/>
      <c r="Q93" s="2"/>
      <c r="R93" s="2"/>
      <c r="S93" s="2"/>
      <c r="T93" s="2"/>
      <c r="U93" s="2"/>
      <c r="V93" s="10"/>
      <c r="W93" s="11"/>
      <c r="X93" s="16"/>
      <c r="Y93" s="13"/>
      <c r="Z93" s="13"/>
      <c r="AA93" s="13"/>
      <c r="AB93" s="2"/>
      <c r="AC93" s="2"/>
      <c r="AD93" s="2"/>
    </row>
    <row r="94" spans="14:30" x14ac:dyDescent="0.25">
      <c r="N94" s="2"/>
      <c r="O94" s="2"/>
      <c r="P94" s="2"/>
      <c r="Q94" s="2"/>
      <c r="R94" s="2"/>
      <c r="S94" s="2"/>
      <c r="T94" s="2"/>
      <c r="U94" s="2"/>
      <c r="V94" s="10"/>
      <c r="W94" s="11"/>
      <c r="X94" s="16"/>
      <c r="Y94" s="13"/>
      <c r="Z94" s="13"/>
      <c r="AA94" s="13"/>
      <c r="AB94" s="2"/>
      <c r="AC94" s="2"/>
      <c r="AD94" s="2"/>
    </row>
    <row r="95" spans="14:30" x14ac:dyDescent="0.25">
      <c r="N95" s="2"/>
      <c r="O95" s="2"/>
      <c r="P95" s="2"/>
      <c r="Q95" s="2"/>
      <c r="R95" s="2"/>
      <c r="S95" s="2"/>
      <c r="T95" s="2"/>
      <c r="U95" s="2"/>
      <c r="V95" s="10"/>
      <c r="W95" s="11"/>
      <c r="X95" s="16"/>
      <c r="Y95" s="13"/>
      <c r="Z95" s="13"/>
      <c r="AA95" s="13"/>
      <c r="AB95" s="2"/>
      <c r="AC95" s="2"/>
      <c r="AD95" s="2"/>
    </row>
    <row r="96" spans="14:30" x14ac:dyDescent="0.25">
      <c r="N96" s="2"/>
      <c r="O96" s="2"/>
      <c r="P96" s="2"/>
      <c r="Q96" s="2"/>
      <c r="R96" s="2"/>
      <c r="S96" s="2"/>
      <c r="T96" s="2"/>
      <c r="U96" s="2"/>
      <c r="V96" s="10"/>
      <c r="W96" s="11"/>
      <c r="X96" s="16"/>
      <c r="Y96" s="13"/>
      <c r="Z96" s="13"/>
      <c r="AA96" s="13"/>
      <c r="AB96" s="2"/>
      <c r="AC96" s="2"/>
      <c r="AD96" s="2"/>
    </row>
    <row r="97" spans="14:30" x14ac:dyDescent="0.25">
      <c r="N97" s="2"/>
      <c r="O97" s="2"/>
      <c r="P97" s="2"/>
      <c r="Q97" s="2"/>
      <c r="R97" s="2"/>
      <c r="S97" s="2"/>
      <c r="T97" s="2"/>
      <c r="U97" s="2"/>
      <c r="V97" s="10"/>
      <c r="W97" s="11"/>
      <c r="X97" s="16"/>
      <c r="Y97" s="13"/>
      <c r="Z97" s="13"/>
      <c r="AA97" s="13"/>
      <c r="AB97" s="2"/>
      <c r="AC97" s="2"/>
      <c r="AD97" s="2"/>
    </row>
    <row r="98" spans="14:30" x14ac:dyDescent="0.25">
      <c r="N98" s="2"/>
      <c r="O98" s="2"/>
      <c r="P98" s="2"/>
      <c r="Q98" s="2"/>
      <c r="R98" s="2"/>
      <c r="S98" s="2"/>
      <c r="T98" s="2"/>
      <c r="U98" s="2"/>
      <c r="V98" s="10"/>
      <c r="W98" s="11"/>
      <c r="X98" s="16"/>
      <c r="Y98" s="13"/>
      <c r="Z98" s="13"/>
      <c r="AA98" s="13"/>
      <c r="AB98" s="2"/>
      <c r="AC98" s="2"/>
      <c r="AD98" s="2"/>
    </row>
    <row r="99" spans="14:30" x14ac:dyDescent="0.25">
      <c r="N99" s="2"/>
      <c r="O99" s="2"/>
      <c r="P99" s="2"/>
      <c r="Q99" s="2"/>
      <c r="R99" s="2"/>
      <c r="S99" s="2"/>
      <c r="T99" s="2"/>
      <c r="U99" s="2"/>
      <c r="V99" s="10"/>
      <c r="W99" s="11"/>
      <c r="X99" s="16"/>
      <c r="Y99" s="13"/>
      <c r="Z99" s="13"/>
      <c r="AA99" s="13"/>
      <c r="AB99" s="2"/>
      <c r="AC99" s="2"/>
      <c r="AD99" s="2"/>
    </row>
    <row r="100" spans="14:30" x14ac:dyDescent="0.25">
      <c r="N100" s="2"/>
      <c r="O100" s="2"/>
      <c r="P100" s="2"/>
      <c r="Q100" s="2"/>
      <c r="R100" s="2"/>
      <c r="S100" s="2"/>
      <c r="T100" s="2"/>
      <c r="U100" s="2"/>
      <c r="V100" s="10"/>
      <c r="W100" s="11"/>
      <c r="X100" s="16"/>
      <c r="Y100" s="13"/>
      <c r="Z100" s="13"/>
      <c r="AA100" s="13"/>
      <c r="AB100" s="2"/>
      <c r="AC100" s="2"/>
      <c r="AD100" s="2"/>
    </row>
    <row r="101" spans="14:30" x14ac:dyDescent="0.25">
      <c r="N101" s="2"/>
      <c r="O101" s="2"/>
      <c r="P101" s="2"/>
      <c r="Q101" s="2"/>
      <c r="R101" s="2"/>
      <c r="S101" s="2"/>
      <c r="T101" s="2"/>
      <c r="U101" s="2"/>
      <c r="V101" s="10"/>
      <c r="W101" s="11"/>
      <c r="X101" s="16"/>
      <c r="Y101" s="13"/>
      <c r="Z101" s="13"/>
      <c r="AA101" s="13"/>
      <c r="AB101" s="2"/>
      <c r="AC101" s="2"/>
      <c r="AD101" s="2"/>
    </row>
    <row r="102" spans="14:30" x14ac:dyDescent="0.25">
      <c r="N102" s="2"/>
      <c r="O102" s="2"/>
      <c r="P102" s="2"/>
      <c r="Q102" s="2"/>
      <c r="R102" s="2"/>
      <c r="S102" s="2"/>
      <c r="T102" s="2"/>
      <c r="U102" s="2"/>
      <c r="V102" s="10"/>
      <c r="W102" s="11"/>
      <c r="X102" s="16"/>
      <c r="Y102" s="13"/>
      <c r="Z102" s="13"/>
      <c r="AA102" s="13"/>
      <c r="AB102" s="2"/>
      <c r="AC102" s="2"/>
      <c r="AD102" s="2"/>
    </row>
    <row r="103" spans="14:30" x14ac:dyDescent="0.25">
      <c r="N103" s="2"/>
      <c r="O103" s="2"/>
      <c r="P103" s="2"/>
      <c r="Q103" s="2"/>
      <c r="R103" s="2"/>
      <c r="S103" s="2"/>
      <c r="T103" s="2"/>
      <c r="U103" s="2"/>
      <c r="V103" s="10"/>
      <c r="W103" s="11"/>
      <c r="X103" s="16"/>
      <c r="Y103" s="13"/>
      <c r="Z103" s="13"/>
      <c r="AA103" s="13"/>
      <c r="AB103" s="2"/>
      <c r="AC103" s="2"/>
      <c r="AD103" s="2"/>
    </row>
    <row r="104" spans="14:30" x14ac:dyDescent="0.25">
      <c r="N104" s="2"/>
      <c r="O104" s="2"/>
      <c r="P104" s="2"/>
      <c r="Q104" s="2"/>
      <c r="R104" s="2"/>
      <c r="S104" s="2"/>
      <c r="T104" s="2"/>
      <c r="U104" s="2"/>
      <c r="V104" s="10"/>
      <c r="W104" s="11"/>
      <c r="X104" s="16"/>
      <c r="Y104" s="13"/>
      <c r="Z104" s="13"/>
      <c r="AA104" s="13"/>
      <c r="AB104" s="2"/>
      <c r="AC104" s="2"/>
      <c r="AD104" s="2"/>
    </row>
    <row r="105" spans="14:30" x14ac:dyDescent="0.25">
      <c r="N105" s="2"/>
      <c r="O105" s="2"/>
      <c r="P105" s="2"/>
      <c r="Q105" s="2"/>
      <c r="R105" s="2"/>
      <c r="S105" s="2"/>
      <c r="T105" s="2"/>
      <c r="U105" s="2"/>
      <c r="V105" s="10"/>
      <c r="W105" s="11"/>
      <c r="X105" s="16"/>
      <c r="Y105" s="13"/>
      <c r="Z105" s="13"/>
      <c r="AA105" s="13"/>
      <c r="AB105" s="2"/>
      <c r="AC105" s="2"/>
      <c r="AD105" s="2"/>
    </row>
    <row r="106" spans="14:30" x14ac:dyDescent="0.25">
      <c r="N106" s="2"/>
      <c r="O106" s="2"/>
      <c r="P106" s="2"/>
      <c r="Q106" s="2"/>
      <c r="R106" s="2"/>
      <c r="S106" s="2"/>
      <c r="T106" s="2"/>
      <c r="U106" s="2"/>
      <c r="V106" s="10"/>
      <c r="W106" s="11"/>
      <c r="X106" s="16"/>
      <c r="Y106" s="13"/>
      <c r="Z106" s="13"/>
      <c r="AA106" s="13"/>
      <c r="AB106" s="2"/>
      <c r="AC106" s="2"/>
      <c r="AD106" s="2"/>
    </row>
    <row r="107" spans="14:30" x14ac:dyDescent="0.25">
      <c r="N107" s="2"/>
      <c r="O107" s="2"/>
      <c r="P107" s="2"/>
      <c r="Q107" s="2"/>
      <c r="R107" s="2"/>
      <c r="S107" s="2"/>
      <c r="T107" s="2"/>
      <c r="U107" s="2"/>
      <c r="V107" s="10"/>
      <c r="W107" s="11"/>
      <c r="X107" s="16"/>
      <c r="Y107" s="13"/>
      <c r="Z107" s="13"/>
      <c r="AA107" s="13"/>
      <c r="AB107" s="2"/>
      <c r="AC107" s="2"/>
      <c r="AD107" s="2"/>
    </row>
    <row r="108" spans="14:30" x14ac:dyDescent="0.25">
      <c r="N108" s="2"/>
      <c r="O108" s="2"/>
      <c r="P108" s="2"/>
      <c r="Q108" s="2"/>
      <c r="R108" s="2"/>
      <c r="S108" s="2"/>
      <c r="T108" s="2"/>
      <c r="U108" s="2"/>
      <c r="V108" s="10"/>
      <c r="W108" s="11"/>
      <c r="X108" s="16"/>
      <c r="Y108" s="13"/>
      <c r="Z108" s="13"/>
      <c r="AA108" s="13"/>
      <c r="AB108" s="2"/>
      <c r="AC108" s="2"/>
      <c r="AD108" s="2"/>
    </row>
    <row r="109" spans="14:30" x14ac:dyDescent="0.25">
      <c r="N109" s="2"/>
      <c r="O109" s="2"/>
      <c r="P109" s="2"/>
      <c r="Q109" s="2"/>
      <c r="R109" s="2"/>
      <c r="S109" s="2"/>
      <c r="T109" s="2"/>
      <c r="U109" s="2"/>
      <c r="V109" s="10"/>
      <c r="W109" s="11"/>
      <c r="X109" s="16"/>
      <c r="Y109" s="13"/>
      <c r="Z109" s="13"/>
      <c r="AA109" s="13"/>
      <c r="AB109" s="2"/>
      <c r="AC109" s="2"/>
      <c r="AD109" s="2"/>
    </row>
    <row r="110" spans="14:30" x14ac:dyDescent="0.25">
      <c r="N110" s="2"/>
      <c r="O110" s="2"/>
      <c r="P110" s="2"/>
      <c r="Q110" s="2"/>
      <c r="R110" s="2"/>
      <c r="S110" s="2"/>
      <c r="T110" s="2"/>
      <c r="U110" s="2"/>
      <c r="V110" s="10"/>
      <c r="W110" s="11"/>
      <c r="X110" s="16"/>
      <c r="Y110" s="13"/>
      <c r="Z110" s="13"/>
      <c r="AA110" s="13"/>
      <c r="AB110" s="2"/>
      <c r="AC110" s="2"/>
      <c r="AD110" s="2"/>
    </row>
    <row r="111" spans="14:30" x14ac:dyDescent="0.25">
      <c r="N111" s="2"/>
      <c r="O111" s="2"/>
      <c r="P111" s="2"/>
      <c r="Q111" s="2"/>
      <c r="R111" s="2"/>
      <c r="S111" s="2"/>
      <c r="T111" s="2"/>
      <c r="U111" s="2"/>
      <c r="V111" s="10"/>
      <c r="W111" s="11"/>
      <c r="X111" s="16"/>
      <c r="Y111" s="13"/>
      <c r="Z111" s="13"/>
      <c r="AA111" s="13"/>
      <c r="AB111" s="2"/>
      <c r="AC111" s="2"/>
      <c r="AD111" s="2"/>
    </row>
    <row r="112" spans="14:30" x14ac:dyDescent="0.25">
      <c r="N112" s="2"/>
      <c r="O112" s="2"/>
      <c r="P112" s="2"/>
      <c r="Q112" s="2"/>
      <c r="R112" s="2"/>
      <c r="S112" s="2"/>
      <c r="T112" s="2"/>
      <c r="U112" s="2"/>
      <c r="V112" s="10"/>
      <c r="W112" s="11"/>
      <c r="X112" s="16"/>
      <c r="Y112" s="13"/>
      <c r="Z112" s="13"/>
      <c r="AA112" s="13"/>
      <c r="AB112" s="2"/>
      <c r="AC112" s="2"/>
      <c r="AD112" s="2"/>
    </row>
    <row r="113" spans="14:30" x14ac:dyDescent="0.25">
      <c r="N113" s="2"/>
      <c r="O113" s="2"/>
      <c r="P113" s="2"/>
      <c r="Q113" s="2"/>
      <c r="R113" s="2"/>
      <c r="S113" s="2"/>
      <c r="T113" s="2"/>
      <c r="U113" s="2"/>
      <c r="V113" s="10"/>
      <c r="W113" s="11"/>
      <c r="X113" s="16"/>
      <c r="Y113" s="13"/>
      <c r="Z113" s="13"/>
      <c r="AA113" s="13"/>
      <c r="AB113" s="2"/>
      <c r="AC113" s="2"/>
      <c r="AD113" s="2"/>
    </row>
    <row r="114" spans="14:30" x14ac:dyDescent="0.25">
      <c r="N114" s="2"/>
      <c r="O114" s="2"/>
      <c r="P114" s="2"/>
      <c r="Q114" s="2"/>
      <c r="R114" s="2"/>
      <c r="S114" s="2"/>
      <c r="T114" s="2"/>
      <c r="U114" s="2"/>
      <c r="V114" s="10"/>
      <c r="W114" s="11"/>
      <c r="X114" s="16"/>
      <c r="Y114" s="13"/>
      <c r="Z114" s="13"/>
      <c r="AA114" s="13"/>
      <c r="AB114" s="2"/>
      <c r="AC114" s="2"/>
      <c r="AD114" s="2"/>
    </row>
    <row r="115" spans="14:30" x14ac:dyDescent="0.25">
      <c r="N115" s="2"/>
      <c r="O115" s="2"/>
      <c r="P115" s="2"/>
      <c r="Q115" s="2"/>
      <c r="R115" s="2"/>
      <c r="S115" s="2"/>
      <c r="T115" s="2"/>
      <c r="U115" s="2"/>
      <c r="V115" s="10"/>
      <c r="W115" s="11"/>
      <c r="X115" s="16"/>
      <c r="Y115" s="13"/>
      <c r="Z115" s="13"/>
      <c r="AA115" s="13"/>
      <c r="AB115" s="2"/>
      <c r="AC115" s="2"/>
      <c r="AD115" s="2"/>
    </row>
    <row r="116" spans="14:30" x14ac:dyDescent="0.25">
      <c r="N116" s="2"/>
      <c r="O116" s="2"/>
      <c r="P116" s="2"/>
      <c r="Q116" s="2"/>
      <c r="R116" s="2"/>
      <c r="S116" s="2"/>
      <c r="T116" s="2"/>
      <c r="U116" s="2"/>
      <c r="V116" s="10"/>
      <c r="W116" s="11"/>
      <c r="X116" s="16"/>
      <c r="Y116" s="13"/>
      <c r="Z116" s="13"/>
      <c r="AA116" s="13"/>
      <c r="AB116" s="2"/>
      <c r="AC116" s="2"/>
      <c r="AD116" s="2"/>
    </row>
    <row r="117" spans="14:30" x14ac:dyDescent="0.25">
      <c r="N117" s="2"/>
      <c r="O117" s="2"/>
      <c r="P117" s="2"/>
      <c r="Q117" s="2"/>
      <c r="R117" s="2"/>
      <c r="S117" s="2"/>
      <c r="T117" s="2"/>
      <c r="U117" s="2"/>
      <c r="V117" s="10"/>
      <c r="W117" s="11"/>
      <c r="X117" s="16"/>
      <c r="Y117" s="13"/>
      <c r="Z117" s="13"/>
      <c r="AA117" s="13"/>
      <c r="AB117" s="2"/>
      <c r="AC117" s="2"/>
      <c r="AD117" s="2"/>
    </row>
    <row r="118" spans="14:30" x14ac:dyDescent="0.25">
      <c r="N118" s="2"/>
      <c r="O118" s="2"/>
      <c r="P118" s="2"/>
      <c r="Q118" s="2"/>
      <c r="R118" s="2"/>
      <c r="S118" s="2"/>
      <c r="T118" s="2"/>
      <c r="U118" s="2"/>
      <c r="V118" s="10"/>
      <c r="W118" s="11"/>
      <c r="X118" s="16"/>
      <c r="Y118" s="13"/>
      <c r="Z118" s="13"/>
      <c r="AA118" s="13"/>
      <c r="AB118" s="2"/>
      <c r="AC118" s="2"/>
      <c r="AD118" s="2"/>
    </row>
    <row r="119" spans="14:30" x14ac:dyDescent="0.25">
      <c r="N119" s="2"/>
      <c r="O119" s="2"/>
      <c r="P119" s="2"/>
      <c r="Q119" s="2"/>
      <c r="R119" s="2"/>
      <c r="S119" s="2"/>
      <c r="T119" s="2"/>
      <c r="U119" s="2"/>
      <c r="V119" s="10"/>
      <c r="W119" s="11"/>
      <c r="X119" s="16"/>
      <c r="Y119" s="13"/>
      <c r="Z119" s="13"/>
      <c r="AA119" s="13"/>
      <c r="AB119" s="2"/>
      <c r="AC119" s="2"/>
      <c r="AD119" s="2"/>
    </row>
    <row r="120" spans="14:30" x14ac:dyDescent="0.25">
      <c r="N120" s="2"/>
      <c r="O120" s="2"/>
      <c r="P120" s="2"/>
      <c r="Q120" s="2"/>
      <c r="R120" s="2"/>
      <c r="S120" s="2"/>
      <c r="T120" s="2"/>
      <c r="U120" s="2"/>
      <c r="V120" s="10"/>
      <c r="W120" s="11"/>
      <c r="X120" s="16"/>
      <c r="Y120" s="13"/>
      <c r="Z120" s="13"/>
      <c r="AA120" s="13"/>
      <c r="AB120" s="2"/>
      <c r="AC120" s="2"/>
      <c r="AD120" s="2"/>
    </row>
    <row r="121" spans="14:30" x14ac:dyDescent="0.25">
      <c r="N121" s="2"/>
      <c r="O121" s="2"/>
      <c r="P121" s="2"/>
      <c r="Q121" s="2"/>
      <c r="R121" s="2"/>
      <c r="S121" s="2"/>
      <c r="T121" s="2"/>
      <c r="U121" s="2"/>
      <c r="V121" s="10"/>
      <c r="W121" s="11"/>
      <c r="X121" s="16"/>
      <c r="Y121" s="13"/>
      <c r="Z121" s="13"/>
      <c r="AA121" s="13"/>
      <c r="AB121" s="2"/>
      <c r="AC121" s="2"/>
      <c r="AD121" s="2"/>
    </row>
    <row r="122" spans="14:30" x14ac:dyDescent="0.25">
      <c r="N122" s="2"/>
      <c r="O122" s="2"/>
      <c r="P122" s="2"/>
      <c r="Q122" s="2"/>
      <c r="R122" s="2"/>
      <c r="S122" s="2"/>
      <c r="T122" s="2"/>
      <c r="U122" s="2"/>
      <c r="V122" s="10"/>
      <c r="W122" s="11"/>
      <c r="X122" s="16"/>
      <c r="Y122" s="13"/>
      <c r="Z122" s="13"/>
      <c r="AA122" s="13"/>
      <c r="AB122" s="2"/>
      <c r="AC122" s="2"/>
      <c r="AD122" s="2"/>
    </row>
    <row r="123" spans="14:30" x14ac:dyDescent="0.25">
      <c r="N123" s="2"/>
      <c r="O123" s="2"/>
      <c r="P123" s="2"/>
      <c r="Q123" s="2"/>
      <c r="R123" s="2"/>
      <c r="S123" s="2"/>
      <c r="T123" s="2"/>
      <c r="U123" s="2"/>
      <c r="V123" s="10"/>
      <c r="W123" s="11"/>
      <c r="X123" s="16"/>
      <c r="Y123" s="13"/>
      <c r="Z123" s="13"/>
      <c r="AA123" s="13"/>
      <c r="AB123" s="2"/>
      <c r="AC123" s="2"/>
      <c r="AD123" s="2"/>
    </row>
    <row r="124" spans="14:30" x14ac:dyDescent="0.25">
      <c r="N124" s="2"/>
      <c r="O124" s="2"/>
      <c r="P124" s="2"/>
      <c r="Q124" s="2"/>
      <c r="R124" s="2"/>
      <c r="S124" s="2"/>
      <c r="T124" s="2"/>
      <c r="U124" s="2"/>
      <c r="V124" s="10"/>
      <c r="W124" s="11"/>
      <c r="X124" s="16"/>
      <c r="Y124" s="13"/>
      <c r="Z124" s="13"/>
      <c r="AA124" s="13"/>
      <c r="AB124" s="2"/>
      <c r="AC124" s="2"/>
      <c r="AD124" s="2"/>
    </row>
    <row r="125" spans="14:30" x14ac:dyDescent="0.25">
      <c r="N125" s="2"/>
      <c r="O125" s="2"/>
      <c r="P125" s="2"/>
      <c r="Q125" s="2"/>
      <c r="R125" s="2"/>
      <c r="S125" s="2"/>
      <c r="T125" s="2"/>
      <c r="U125" s="2"/>
      <c r="V125" s="10"/>
      <c r="W125" s="11"/>
      <c r="X125" s="16"/>
      <c r="Y125" s="13"/>
      <c r="Z125" s="13"/>
      <c r="AA125" s="13"/>
      <c r="AB125" s="2"/>
      <c r="AC125" s="2"/>
      <c r="AD125" s="2"/>
    </row>
    <row r="126" spans="14:30" x14ac:dyDescent="0.25">
      <c r="N126" s="2"/>
      <c r="O126" s="2"/>
      <c r="P126" s="2"/>
      <c r="Q126" s="2"/>
      <c r="R126" s="2"/>
      <c r="S126" s="2"/>
      <c r="T126" s="2"/>
      <c r="U126" s="2"/>
      <c r="V126" s="10"/>
      <c r="W126" s="11"/>
      <c r="X126" s="16"/>
      <c r="Y126" s="13"/>
      <c r="Z126" s="13"/>
      <c r="AA126" s="13"/>
      <c r="AB126" s="2"/>
      <c r="AC126" s="2"/>
      <c r="AD126" s="2"/>
    </row>
    <row r="127" spans="14:30" x14ac:dyDescent="0.25">
      <c r="N127" s="2"/>
      <c r="O127" s="2"/>
      <c r="P127" s="2"/>
      <c r="Q127" s="2"/>
      <c r="R127" s="2"/>
      <c r="S127" s="2"/>
      <c r="T127" s="2"/>
      <c r="U127" s="2"/>
      <c r="V127" s="10"/>
      <c r="W127" s="11"/>
      <c r="X127" s="16"/>
      <c r="Y127" s="13"/>
      <c r="Z127" s="13"/>
      <c r="AA127" s="13"/>
      <c r="AB127" s="2"/>
      <c r="AC127" s="2"/>
      <c r="AD127" s="2"/>
    </row>
    <row r="128" spans="14:30" x14ac:dyDescent="0.25">
      <c r="N128" s="2"/>
      <c r="O128" s="2"/>
      <c r="P128" s="2"/>
      <c r="Q128" s="2"/>
      <c r="R128" s="2"/>
      <c r="S128" s="2"/>
      <c r="T128" s="2"/>
      <c r="U128" s="2"/>
      <c r="V128" s="10"/>
      <c r="W128" s="11"/>
      <c r="X128" s="16"/>
      <c r="Y128" s="13"/>
      <c r="Z128" s="13"/>
      <c r="AA128" s="13"/>
      <c r="AB128" s="2"/>
      <c r="AC128" s="2"/>
      <c r="AD128" s="2"/>
    </row>
    <row r="129" spans="14:30" x14ac:dyDescent="0.25">
      <c r="N129" s="2"/>
      <c r="O129" s="2"/>
      <c r="P129" s="2"/>
      <c r="Q129" s="2"/>
      <c r="R129" s="2"/>
      <c r="S129" s="2"/>
      <c r="T129" s="2"/>
      <c r="U129" s="2"/>
      <c r="V129" s="10"/>
      <c r="W129" s="11"/>
      <c r="X129" s="16"/>
      <c r="Y129" s="13"/>
      <c r="Z129" s="13"/>
      <c r="AA129" s="13"/>
      <c r="AB129" s="2"/>
      <c r="AC129" s="2"/>
      <c r="AD129" s="2"/>
    </row>
    <row r="130" spans="14:30" x14ac:dyDescent="0.25">
      <c r="W130" s="11"/>
      <c r="X130" s="11"/>
      <c r="Y130" s="11"/>
      <c r="Z130" s="11"/>
      <c r="AA130" s="11"/>
    </row>
  </sheetData>
  <mergeCells count="13">
    <mergeCell ref="AK2:AV2"/>
    <mergeCell ref="I15:J15"/>
    <mergeCell ref="B3:G3"/>
    <mergeCell ref="B6:D6"/>
    <mergeCell ref="B5:D5"/>
    <mergeCell ref="F5:G5"/>
    <mergeCell ref="F6:G6"/>
    <mergeCell ref="I5:J5"/>
    <mergeCell ref="I6:J6"/>
    <mergeCell ref="I13:J13"/>
    <mergeCell ref="I14:J14"/>
    <mergeCell ref="I12:K12"/>
    <mergeCell ref="I11:K11"/>
  </mergeCells>
  <conditionalFormatting sqref="AE4:AG52">
    <cfRule type="containsText" dxfId="3" priority="1" operator="containsText" text="NO">
      <formula>NOT(ISERROR(SEARCH("NO",AE4)))</formula>
    </cfRule>
    <cfRule type="containsText" dxfId="2" priority="2" operator="containsText" text="YES">
      <formula>NOT(ISERROR(SEARCH("YES",AE4)))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128"/>
  <sheetViews>
    <sheetView zoomScale="30" zoomScaleNormal="30" workbookViewId="0">
      <selection activeCell="AX36" sqref="AX36"/>
    </sheetView>
  </sheetViews>
  <sheetFormatPr baseColWidth="10" defaultRowHeight="15" x14ac:dyDescent="0.25"/>
  <cols>
    <col min="1" max="1" width="8.140625" customWidth="1"/>
    <col min="2" max="2" width="17.85546875" customWidth="1"/>
    <col min="3" max="3" width="22.85546875" customWidth="1"/>
    <col min="6" max="6" width="16.28515625" customWidth="1"/>
    <col min="7" max="7" width="13.42578125" customWidth="1"/>
    <col min="8" max="8" width="4.42578125" customWidth="1"/>
    <col min="9" max="9" width="11.42578125" customWidth="1"/>
    <col min="12" max="12" width="4.140625" customWidth="1"/>
    <col min="13" max="13" width="14.42578125" customWidth="1"/>
    <col min="16" max="16" width="4.42578125" customWidth="1"/>
    <col min="21" max="21" width="15" customWidth="1"/>
    <col min="22" max="22" width="16.140625" customWidth="1"/>
    <col min="30" max="30" width="19.7109375" customWidth="1"/>
    <col min="31" max="31" width="14.28515625" customWidth="1"/>
    <col min="32" max="32" width="15.7109375" customWidth="1"/>
    <col min="33" max="33" width="19.7109375" customWidth="1"/>
    <col min="34" max="34" width="17.7109375" customWidth="1"/>
    <col min="35" max="35" width="16.5703125" customWidth="1"/>
    <col min="36" max="36" width="14.7109375" customWidth="1"/>
    <col min="37" max="37" width="17.85546875" customWidth="1"/>
    <col min="38" max="38" width="27.28515625" customWidth="1"/>
  </cols>
  <sheetData>
    <row r="1" spans="2:51" ht="15.75" thickBot="1" x14ac:dyDescent="0.3">
      <c r="AN1" s="75" t="s">
        <v>60</v>
      </c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7"/>
    </row>
    <row r="2" spans="2:51" ht="30" customHeight="1" thickBot="1" x14ac:dyDescent="0.3">
      <c r="B2" s="79" t="s">
        <v>5</v>
      </c>
      <c r="C2" s="80"/>
      <c r="D2" s="80"/>
      <c r="E2" s="80"/>
      <c r="F2" s="80"/>
      <c r="G2" s="81"/>
      <c r="H2" s="8"/>
      <c r="P2" s="18" t="s">
        <v>45</v>
      </c>
      <c r="Q2" s="19" t="s">
        <v>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1</v>
      </c>
      <c r="AA2" s="20" t="s">
        <v>32</v>
      </c>
      <c r="AB2" s="19" t="s">
        <v>33</v>
      </c>
      <c r="AC2" s="21" t="s">
        <v>34</v>
      </c>
      <c r="AD2" s="19" t="s">
        <v>35</v>
      </c>
      <c r="AE2" s="20" t="s">
        <v>41</v>
      </c>
      <c r="AF2" s="19" t="s">
        <v>39</v>
      </c>
      <c r="AG2" s="21" t="s">
        <v>40</v>
      </c>
      <c r="AH2" s="22" t="s">
        <v>42</v>
      </c>
      <c r="AI2" s="22" t="s">
        <v>43</v>
      </c>
      <c r="AJ2" s="23" t="s">
        <v>44</v>
      </c>
      <c r="AK2" s="30" t="s">
        <v>51</v>
      </c>
      <c r="AL2" s="30" t="s">
        <v>53</v>
      </c>
      <c r="AN2" s="67" t="s">
        <v>65</v>
      </c>
      <c r="AO2" s="68" t="s">
        <v>66</v>
      </c>
      <c r="AP2" s="68" t="s">
        <v>67</v>
      </c>
      <c r="AQ2" s="68" t="s">
        <v>26</v>
      </c>
      <c r="AR2" s="68" t="s">
        <v>27</v>
      </c>
      <c r="AS2" s="68" t="s">
        <v>28</v>
      </c>
      <c r="AT2" s="68" t="s">
        <v>29</v>
      </c>
      <c r="AU2" s="68" t="s">
        <v>30</v>
      </c>
      <c r="AV2" s="68" t="s">
        <v>1</v>
      </c>
      <c r="AW2" s="68" t="s">
        <v>67</v>
      </c>
      <c r="AX2" s="68" t="s">
        <v>31</v>
      </c>
      <c r="AY2" s="69" t="s">
        <v>1</v>
      </c>
    </row>
    <row r="3" spans="2:51" ht="19.5" thickBot="1" x14ac:dyDescent="0.35">
      <c r="P3" s="37">
        <v>1</v>
      </c>
      <c r="Q3" s="2">
        <f>$C$8</f>
        <v>0.01</v>
      </c>
      <c r="R3" s="2">
        <f t="shared" ref="R3" si="0">Q3*AD3*EXP(-$G$6/($C$12*$C$10))</f>
        <v>21.715408879933399</v>
      </c>
      <c r="S3" s="2">
        <f>(R3*AC3/AB3)*EXP(-$G$7/($C$12*$C$10))</f>
        <v>2.8263263341296412</v>
      </c>
      <c r="T3" s="2">
        <f>U3*$C$9*$K$12/EXP(-$G$9/($C$12*$C$10))</f>
        <v>1.20501562497072E-4</v>
      </c>
      <c r="U3" s="2">
        <f t="shared" ref="U3:U34" si="1">V3*$K$13/EXP(($N$6-$G$10)/($C$12*$C$10))</f>
        <v>2.6719510163436232E-2</v>
      </c>
      <c r="V3" s="2">
        <f>W3*$C$9/EXP(-$G$11/($C$12*$C$10))</f>
        <v>5.732776011769692E-2</v>
      </c>
      <c r="W3" s="2">
        <f>(X3*AD3*AA3/AB3)/EXP(-$G$12/($C$12*$C$10))</f>
        <v>1.1417112991210173E-2</v>
      </c>
      <c r="X3" s="2">
        <f t="shared" ref="X3:X34" si="2">$K$13*Z3/EXP(($N$7-$G$13)/($C$12*$C$10))</f>
        <v>2.4747458497277709E-7</v>
      </c>
      <c r="Y3" s="2">
        <f>(S3*AA3/(AC3*T3))*EXP(-$G$8/($C$10*$C$12))</f>
        <v>1.7860762970328911E-7</v>
      </c>
      <c r="Z3" s="12">
        <f>$C$6</f>
        <v>0.01</v>
      </c>
      <c r="AA3" s="13">
        <f>J6+1</f>
        <v>1.01</v>
      </c>
      <c r="AB3" s="13">
        <f>J7+1</f>
        <v>1.02</v>
      </c>
      <c r="AC3" s="14">
        <f>J8+1</f>
        <v>1.01</v>
      </c>
      <c r="AD3" s="2">
        <f>AB3*$C$9*EXP(($C$14-$G$18)/($C$12*$C$10))</f>
        <v>1572.5565658011997</v>
      </c>
      <c r="AE3" s="15">
        <f>T3+U3+V3+W3+AA3</f>
        <v>1.1055848848348404</v>
      </c>
      <c r="AF3" s="13">
        <f>R3+AB3+AD3*0.01+0.01</f>
        <v>38.470974537945395</v>
      </c>
      <c r="AG3" s="14">
        <f>S3+AC3</f>
        <v>3.836326334129641</v>
      </c>
      <c r="AH3" s="1" t="str">
        <f t="shared" ref="AH3:AH51" si="3">IF(AE3&lt;=$J$6,"YES","NO")</f>
        <v>NO</v>
      </c>
      <c r="AI3" s="1" t="str">
        <f t="shared" ref="AI3:AI51" si="4">IF(AF3&lt;=$J$7,"YES","NO")</f>
        <v>NO</v>
      </c>
      <c r="AJ3" s="17" t="str">
        <f t="shared" ref="AJ3:AJ51" si="5">IF(AG3&lt;=$J$8,"YES","NO")</f>
        <v>NO</v>
      </c>
      <c r="AK3" s="31">
        <f>$G$14+$C$12*$C$10*LN(Z3*($K$14^2)/Y3)</f>
        <v>-44.425459539444589</v>
      </c>
      <c r="AL3" s="36">
        <f>AK3/C18</f>
        <v>2.3021951360027253</v>
      </c>
      <c r="AN3" s="70">
        <f>LOG10(Q51)</f>
        <v>-2</v>
      </c>
      <c r="AO3" s="71">
        <f t="shared" ref="AO3:AU3" si="6">LOG10(R51)</f>
        <v>-2.248252273234951</v>
      </c>
      <c r="AP3" s="71">
        <f>LOG10(S51)</f>
        <v>-2.1326932379478842</v>
      </c>
      <c r="AQ3" s="71">
        <f t="shared" si="6"/>
        <v>-5.9625994142746235</v>
      </c>
      <c r="AR3" s="71">
        <f t="shared" si="6"/>
        <v>-3.61676360039599</v>
      </c>
      <c r="AS3" s="71">
        <f t="shared" si="6"/>
        <v>-3.2852271189864695</v>
      </c>
      <c r="AT3" s="71">
        <f t="shared" si="6"/>
        <v>-3.9860357934125332</v>
      </c>
      <c r="AU3" s="71">
        <f t="shared" si="6"/>
        <v>-6.6064693954085065</v>
      </c>
      <c r="AV3" s="71">
        <f>LOG10(Z51)</f>
        <v>-2</v>
      </c>
      <c r="AW3" s="71">
        <f>LOG10(S51)</f>
        <v>-2.1326932379478842</v>
      </c>
      <c r="AX3" s="71">
        <f>LOG10(Y51)</f>
        <v>-6.7480999929991929</v>
      </c>
      <c r="AY3" s="72">
        <f>LOG10(Z51)</f>
        <v>-2</v>
      </c>
    </row>
    <row r="4" spans="2:51" x14ac:dyDescent="0.25">
      <c r="B4" s="85" t="s">
        <v>0</v>
      </c>
      <c r="C4" s="86"/>
      <c r="D4" s="87"/>
      <c r="F4" s="85" t="s">
        <v>57</v>
      </c>
      <c r="G4" s="87"/>
      <c r="H4" s="5"/>
      <c r="I4" s="88" t="s">
        <v>20</v>
      </c>
      <c r="J4" s="89"/>
      <c r="M4" s="95" t="s">
        <v>56</v>
      </c>
      <c r="N4" s="96"/>
      <c r="P4" s="38">
        <v>2</v>
      </c>
      <c r="Q4" s="2">
        <f t="shared" ref="Q4:Q51" si="7">$C$8</f>
        <v>0.01</v>
      </c>
      <c r="R4" s="2">
        <f t="shared" ref="R4:R25" si="8">Q4*AD4*EXP(-$G$6/($C$12*$C$10))</f>
        <v>1.1289242937432387E-2</v>
      </c>
      <c r="S4" s="2">
        <f t="shared" ref="S4:S25" si="9">(R4*AC4/AB4)*EXP(-$G$7/($C$12*$C$10))</f>
        <v>7.3672729793220048E-3</v>
      </c>
      <c r="T4" s="2">
        <f t="shared" ref="T4:T51" si="10">U4*$C$9*$K$12/EXP(-$G$9/($C$12*$C$10))</f>
        <v>1.089934967002327E-6</v>
      </c>
      <c r="U4" s="2">
        <f t="shared" si="1"/>
        <v>2.4167760006440451E-4</v>
      </c>
      <c r="V4" s="2">
        <f t="shared" ref="V4:V51" si="11">W4*$C$9/EXP(-$G$11/($C$12*$C$10))</f>
        <v>5.185287977798426E-4</v>
      </c>
      <c r="W4" s="2">
        <f t="shared" ref="W4:W24" si="12">(X4*AD4*AA4/AB4)/EXP(-$G$12/($C$12*$C$10))</f>
        <v>1.0326762917815997E-4</v>
      </c>
      <c r="X4" s="2">
        <f t="shared" si="2"/>
        <v>2.4747458497277709E-7</v>
      </c>
      <c r="Y4" s="2">
        <f t="shared" ref="Y4:Y24" si="13">(S4*AA4/(AC4*T4))*EXP(-$G$8/($C$10*$C$12))</f>
        <v>1.7860762970328916E-7</v>
      </c>
      <c r="Z4" s="12">
        <f t="shared" ref="Z4:Z51" si="14">$C$6</f>
        <v>0.01</v>
      </c>
      <c r="AA4" s="13">
        <f>AA3-AA3*((AE3-$J$6)/AE3)</f>
        <v>9.1354360380107025E-3</v>
      </c>
      <c r="AB4" s="13">
        <f>AB3-AB3*((AF3-$J$7)/AF3)</f>
        <v>5.3026990464921653E-4</v>
      </c>
      <c r="AC4" s="14">
        <f>AC3-AC3*((AG3-$J$8)/AG3)</f>
        <v>2.6327270206774056E-3</v>
      </c>
      <c r="AD4" s="2">
        <f t="shared" ref="AD4:AD51" si="15">AB4*$C$9*EXP(($C$14-$G$18)/($C$12*$C$10))</f>
        <v>0.81752884333617792</v>
      </c>
      <c r="AE4" s="15">
        <f>T4+U4+V4+W4+AA4</f>
        <v>1.0000000000000111E-2</v>
      </c>
      <c r="AF4" s="13">
        <f>R4+AB4+AD4*0.01+0.01</f>
        <v>2.9994801275443385E-2</v>
      </c>
      <c r="AG4" s="14">
        <f>S4+AC4</f>
        <v>9.9999999999994104E-3</v>
      </c>
      <c r="AH4" s="1" t="str">
        <f t="shared" si="3"/>
        <v>NO</v>
      </c>
      <c r="AI4" s="1" t="str">
        <f t="shared" si="4"/>
        <v>NO</v>
      </c>
      <c r="AJ4" s="32" t="str">
        <f t="shared" si="5"/>
        <v>YES</v>
      </c>
      <c r="AK4" s="33"/>
    </row>
    <row r="5" spans="2:51" x14ac:dyDescent="0.25">
      <c r="B5" s="82" t="s">
        <v>8</v>
      </c>
      <c r="C5" s="83"/>
      <c r="D5" s="84"/>
      <c r="F5" s="82" t="s">
        <v>12</v>
      </c>
      <c r="G5" s="84"/>
      <c r="H5" s="9"/>
      <c r="I5" s="90" t="s">
        <v>19</v>
      </c>
      <c r="J5" s="91"/>
      <c r="M5" s="82" t="s">
        <v>52</v>
      </c>
      <c r="N5" s="84"/>
      <c r="P5" s="38">
        <v>3</v>
      </c>
      <c r="Q5" s="2">
        <f t="shared" si="7"/>
        <v>0.01</v>
      </c>
      <c r="R5" s="2">
        <f t="shared" si="8"/>
        <v>7.5274663991021932E-3</v>
      </c>
      <c r="S5" s="2">
        <f t="shared" si="9"/>
        <v>7.3672729793224376E-3</v>
      </c>
      <c r="T5" s="2">
        <f t="shared" si="10"/>
        <v>1.0899349670023154E-6</v>
      </c>
      <c r="U5" s="2">
        <f t="shared" si="1"/>
        <v>2.4167760006440191E-4</v>
      </c>
      <c r="V5" s="2">
        <f t="shared" si="11"/>
        <v>5.1852879777983707E-4</v>
      </c>
      <c r="W5" s="2">
        <f t="shared" si="12"/>
        <v>1.0326762917815885E-4</v>
      </c>
      <c r="X5" s="2">
        <f t="shared" si="2"/>
        <v>2.4747458497277709E-7</v>
      </c>
      <c r="Y5" s="2">
        <f t="shared" si="13"/>
        <v>1.7860762970328903E-7</v>
      </c>
      <c r="Z5" s="12">
        <f t="shared" si="14"/>
        <v>0.01</v>
      </c>
      <c r="AA5" s="13">
        <f>AA4-AA4*(AE4-$J$6)/AE4</f>
        <v>9.1354360380106019E-3</v>
      </c>
      <c r="AB5" s="13">
        <f t="shared" ref="AB5:AB51" si="16">AB4-AB4*(AF4-$J$7)/AF4</f>
        <v>3.5357454098777189E-4</v>
      </c>
      <c r="AC5" s="14">
        <f t="shared" ref="AC5:AC51" si="17">AC4-AC4*(AG4-$J$8)/AG4</f>
        <v>2.6327270206775609E-3</v>
      </c>
      <c r="AD5" s="2">
        <f t="shared" si="15"/>
        <v>0.5451136920886922</v>
      </c>
      <c r="AE5" s="15">
        <f t="shared" ref="AE5:AE51" si="18">T5+U5+V5+W5+AA5</f>
        <v>1.0000000000000002E-2</v>
      </c>
      <c r="AF5" s="13">
        <f t="shared" ref="AF5:AF51" si="19">R5+AB5+AD5*0.01+0.01</f>
        <v>2.333217786097689E-2</v>
      </c>
      <c r="AG5" s="14">
        <f t="shared" ref="AG5:AG51" si="20">S5+AC5</f>
        <v>9.9999999999999985E-3</v>
      </c>
      <c r="AH5" s="1" t="str">
        <f t="shared" si="3"/>
        <v>YES</v>
      </c>
      <c r="AI5" s="1" t="str">
        <f t="shared" si="4"/>
        <v>NO</v>
      </c>
      <c r="AJ5" s="32" t="str">
        <f t="shared" si="5"/>
        <v>YES</v>
      </c>
      <c r="AK5" s="3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</row>
    <row r="6" spans="2:51" x14ac:dyDescent="0.25">
      <c r="B6" s="1" t="s">
        <v>1</v>
      </c>
      <c r="C6" s="1">
        <v>0.01</v>
      </c>
      <c r="D6" t="s">
        <v>6</v>
      </c>
      <c r="F6" s="7">
        <v>1</v>
      </c>
      <c r="G6" s="24">
        <v>-0.8</v>
      </c>
      <c r="H6" s="1"/>
      <c r="I6" s="7" t="s">
        <v>22</v>
      </c>
      <c r="J6" s="3">
        <v>0.01</v>
      </c>
      <c r="M6" s="7" t="s">
        <v>63</v>
      </c>
      <c r="N6" s="24">
        <v>-13</v>
      </c>
      <c r="P6" s="38">
        <v>4</v>
      </c>
      <c r="Q6" s="2">
        <f t="shared" si="7"/>
        <v>0.01</v>
      </c>
      <c r="R6" s="2">
        <f t="shared" si="8"/>
        <v>6.4524335824577223E-3</v>
      </c>
      <c r="S6" s="2">
        <f t="shared" si="9"/>
        <v>7.3672729793224393E-3</v>
      </c>
      <c r="T6" s="2">
        <f t="shared" si="10"/>
        <v>1.089934967002315E-6</v>
      </c>
      <c r="U6" s="2">
        <f t="shared" si="1"/>
        <v>2.4167760006440185E-4</v>
      </c>
      <c r="V6" s="2">
        <f t="shared" si="11"/>
        <v>5.1852879777983685E-4</v>
      </c>
      <c r="W6" s="2">
        <f t="shared" si="12"/>
        <v>1.0326762917815882E-4</v>
      </c>
      <c r="X6" s="2">
        <f t="shared" si="2"/>
        <v>2.4747458497277709E-7</v>
      </c>
      <c r="Y6" s="2">
        <f t="shared" si="13"/>
        <v>1.7860762970328908E-7</v>
      </c>
      <c r="Z6" s="12">
        <f t="shared" si="14"/>
        <v>0.01</v>
      </c>
      <c r="AA6" s="16">
        <f>AA5-AA5*(AE5-$J$6)/AE5</f>
        <v>9.1354360380106001E-3</v>
      </c>
      <c r="AB6" s="13">
        <f t="shared" si="16"/>
        <v>3.0307890081630656E-4</v>
      </c>
      <c r="AC6" s="14">
        <f t="shared" si="17"/>
        <v>2.6327270206775613E-3</v>
      </c>
      <c r="AD6" s="2">
        <f t="shared" si="15"/>
        <v>0.46726344650440532</v>
      </c>
      <c r="AE6" s="15">
        <f t="shared" si="18"/>
        <v>0.01</v>
      </c>
      <c r="AF6" s="13">
        <f t="shared" si="19"/>
        <v>2.1428146948318079E-2</v>
      </c>
      <c r="AG6" s="14">
        <f t="shared" si="20"/>
        <v>0.01</v>
      </c>
      <c r="AH6" s="1" t="str">
        <f t="shared" si="3"/>
        <v>YES</v>
      </c>
      <c r="AI6" s="1" t="str">
        <f t="shared" si="4"/>
        <v>NO</v>
      </c>
      <c r="AJ6" s="32" t="str">
        <f t="shared" si="5"/>
        <v>YES</v>
      </c>
      <c r="AK6" s="3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</row>
    <row r="7" spans="2:51" x14ac:dyDescent="0.25">
      <c r="B7" s="1" t="s">
        <v>2</v>
      </c>
      <c r="C7" s="4">
        <v>9.9999999999999995E-7</v>
      </c>
      <c r="D7" t="s">
        <v>6</v>
      </c>
      <c r="F7" s="7">
        <v>2</v>
      </c>
      <c r="G7" s="24">
        <v>5.03</v>
      </c>
      <c r="H7" s="1"/>
      <c r="I7" s="7" t="s">
        <v>23</v>
      </c>
      <c r="J7" s="3">
        <v>0.02</v>
      </c>
      <c r="M7" s="7" t="s">
        <v>64</v>
      </c>
      <c r="N7" s="24">
        <v>-15</v>
      </c>
      <c r="P7" s="38">
        <v>5</v>
      </c>
      <c r="Q7" s="2">
        <f t="shared" si="7"/>
        <v>0.01</v>
      </c>
      <c r="R7" s="2">
        <f t="shared" si="8"/>
        <v>6.0223906416361234E-3</v>
      </c>
      <c r="S7" s="2">
        <f t="shared" si="9"/>
        <v>7.3672729793224393E-3</v>
      </c>
      <c r="T7" s="2">
        <f t="shared" si="10"/>
        <v>1.0899349670023152E-6</v>
      </c>
      <c r="U7" s="2">
        <f t="shared" si="1"/>
        <v>2.4167760006440188E-4</v>
      </c>
      <c r="V7" s="2">
        <f t="shared" si="11"/>
        <v>5.1852879777983696E-4</v>
      </c>
      <c r="W7" s="2">
        <f t="shared" si="12"/>
        <v>1.0326762917815883E-4</v>
      </c>
      <c r="X7" s="2">
        <f t="shared" si="2"/>
        <v>2.4747458497277709E-7</v>
      </c>
      <c r="Y7" s="2">
        <f t="shared" si="13"/>
        <v>1.7860762970328906E-7</v>
      </c>
      <c r="Z7" s="12">
        <f t="shared" si="14"/>
        <v>0.01</v>
      </c>
      <c r="AA7" s="16">
        <f t="shared" ref="AA7:AA51" si="21">AA6-AA6*(AE6-$J$6)/AE6</f>
        <v>9.1354360380106001E-3</v>
      </c>
      <c r="AB7" s="13">
        <f t="shared" si="16"/>
        <v>2.8287924433904031E-4</v>
      </c>
      <c r="AC7" s="14">
        <f t="shared" si="17"/>
        <v>2.6327270206775613E-3</v>
      </c>
      <c r="AD7" s="2">
        <f t="shared" si="15"/>
        <v>0.43612118922964671</v>
      </c>
      <c r="AE7" s="15">
        <f t="shared" si="18"/>
        <v>0.01</v>
      </c>
      <c r="AF7" s="13">
        <f t="shared" si="19"/>
        <v>2.0666481778271628E-2</v>
      </c>
      <c r="AG7" s="14">
        <f t="shared" si="20"/>
        <v>0.01</v>
      </c>
      <c r="AH7" s="1" t="str">
        <f t="shared" si="3"/>
        <v>YES</v>
      </c>
      <c r="AI7" s="1" t="str">
        <f t="shared" si="4"/>
        <v>NO</v>
      </c>
      <c r="AJ7" s="32" t="str">
        <f t="shared" si="5"/>
        <v>YES</v>
      </c>
      <c r="AK7" s="33"/>
    </row>
    <row r="8" spans="2:51" x14ac:dyDescent="0.25">
      <c r="B8" s="1" t="s">
        <v>3</v>
      </c>
      <c r="C8" s="4">
        <v>0.01</v>
      </c>
      <c r="D8" t="s">
        <v>7</v>
      </c>
      <c r="F8" s="7" t="s">
        <v>13</v>
      </c>
      <c r="G8" s="24">
        <v>63.46</v>
      </c>
      <c r="H8" s="1"/>
      <c r="I8" s="7" t="s">
        <v>21</v>
      </c>
      <c r="J8" s="3">
        <v>0.01</v>
      </c>
      <c r="P8" s="38">
        <v>6</v>
      </c>
      <c r="Q8" s="2">
        <f t="shared" si="7"/>
        <v>0.01</v>
      </c>
      <c r="R8" s="2">
        <f t="shared" si="8"/>
        <v>5.8281721158440795E-3</v>
      </c>
      <c r="S8" s="2">
        <f t="shared" si="9"/>
        <v>7.3672729793224393E-3</v>
      </c>
      <c r="T8" s="2">
        <f t="shared" si="10"/>
        <v>1.0899349670023154E-6</v>
      </c>
      <c r="U8" s="2">
        <f t="shared" si="1"/>
        <v>2.4167760006440191E-4</v>
      </c>
      <c r="V8" s="2">
        <f t="shared" si="11"/>
        <v>5.1852879777983707E-4</v>
      </c>
      <c r="W8" s="2">
        <f t="shared" si="12"/>
        <v>1.0326762917815885E-4</v>
      </c>
      <c r="X8" s="2">
        <f t="shared" si="2"/>
        <v>2.4747458497277709E-7</v>
      </c>
      <c r="Y8" s="2">
        <f t="shared" si="13"/>
        <v>1.7860762970328903E-7</v>
      </c>
      <c r="Z8" s="12">
        <f t="shared" si="14"/>
        <v>0.01</v>
      </c>
      <c r="AA8" s="16">
        <f t="shared" si="21"/>
        <v>9.1354360380106001E-3</v>
      </c>
      <c r="AB8" s="13">
        <f t="shared" si="16"/>
        <v>2.7375655650925019E-4</v>
      </c>
      <c r="AC8" s="14">
        <f t="shared" si="17"/>
        <v>2.6327270206775613E-3</v>
      </c>
      <c r="AD8" s="2">
        <f t="shared" si="15"/>
        <v>0.42205653957818484</v>
      </c>
      <c r="AE8" s="15">
        <f t="shared" si="18"/>
        <v>0.01</v>
      </c>
      <c r="AF8" s="13">
        <f t="shared" si="19"/>
        <v>2.0322494068135178E-2</v>
      </c>
      <c r="AG8" s="14">
        <f t="shared" si="20"/>
        <v>0.01</v>
      </c>
      <c r="AH8" s="1" t="str">
        <f t="shared" si="3"/>
        <v>YES</v>
      </c>
      <c r="AI8" s="1" t="str">
        <f t="shared" si="4"/>
        <v>NO</v>
      </c>
      <c r="AJ8" s="32" t="str">
        <f t="shared" si="5"/>
        <v>YES</v>
      </c>
      <c r="AK8" s="33"/>
    </row>
    <row r="9" spans="2:51" x14ac:dyDescent="0.25">
      <c r="B9" s="1" t="s">
        <v>4</v>
      </c>
      <c r="C9" s="4">
        <v>9.9999999999999995E-8</v>
      </c>
      <c r="D9" t="s">
        <v>7</v>
      </c>
      <c r="F9" s="7">
        <v>5</v>
      </c>
      <c r="G9" s="24">
        <f>22-C12*C10*LN(C9)</f>
        <v>61.953843355222418</v>
      </c>
      <c r="H9" s="1"/>
      <c r="M9" s="7"/>
      <c r="N9" s="24"/>
      <c r="P9" s="38">
        <v>7</v>
      </c>
      <c r="Q9" s="2">
        <f t="shared" si="7"/>
        <v>0.01</v>
      </c>
      <c r="R9" s="2">
        <f t="shared" si="8"/>
        <v>5.7356858821599162E-3</v>
      </c>
      <c r="S9" s="2">
        <f t="shared" si="9"/>
        <v>7.3672729793224393E-3</v>
      </c>
      <c r="T9" s="2">
        <f t="shared" si="10"/>
        <v>1.0899349670023152E-6</v>
      </c>
      <c r="U9" s="2">
        <f t="shared" si="1"/>
        <v>2.4167760006440188E-4</v>
      </c>
      <c r="V9" s="2">
        <f t="shared" si="11"/>
        <v>5.1852879777983696E-4</v>
      </c>
      <c r="W9" s="2">
        <f t="shared" si="12"/>
        <v>1.0326762917815883E-4</v>
      </c>
      <c r="X9" s="2">
        <f t="shared" si="2"/>
        <v>2.4747458497277709E-7</v>
      </c>
      <c r="Y9" s="2">
        <f t="shared" si="13"/>
        <v>1.7860762970328906E-7</v>
      </c>
      <c r="Z9" s="12">
        <f t="shared" si="14"/>
        <v>0.01</v>
      </c>
      <c r="AA9" s="16">
        <f>AA8-AA8*(AE8-$J$6)/AE8</f>
        <v>9.1354360380106001E-3</v>
      </c>
      <c r="AB9" s="13">
        <f>AB8-AB8*(AF8-$J$7)/AF8</f>
        <v>2.6941236207664987E-4</v>
      </c>
      <c r="AC9" s="14">
        <f>AC8-AC8*(AG8-$J$8)/AG8</f>
        <v>2.6327270206775613E-3</v>
      </c>
      <c r="AD9" s="2">
        <f t="shared" si="15"/>
        <v>0.4153589989133783</v>
      </c>
      <c r="AE9" s="15">
        <f t="shared" si="18"/>
        <v>0.01</v>
      </c>
      <c r="AF9" s="13">
        <f t="shared" si="19"/>
        <v>2.0158688233370352E-2</v>
      </c>
      <c r="AG9" s="14">
        <f t="shared" si="20"/>
        <v>0.01</v>
      </c>
      <c r="AH9" s="1" t="str">
        <f t="shared" si="3"/>
        <v>YES</v>
      </c>
      <c r="AI9" s="1" t="str">
        <f t="shared" si="4"/>
        <v>NO</v>
      </c>
      <c r="AJ9" s="32" t="str">
        <f t="shared" si="5"/>
        <v>YES</v>
      </c>
      <c r="AK9" s="33"/>
    </row>
    <row r="10" spans="2:51" x14ac:dyDescent="0.25">
      <c r="B10" s="1" t="s">
        <v>9</v>
      </c>
      <c r="C10" s="4">
        <v>298.14999999999998</v>
      </c>
      <c r="D10" t="s">
        <v>10</v>
      </c>
      <c r="F10" s="7">
        <v>6</v>
      </c>
      <c r="G10" s="24">
        <v>4.9000000000000004</v>
      </c>
      <c r="H10" s="1"/>
      <c r="I10" s="85" t="s">
        <v>38</v>
      </c>
      <c r="J10" s="86"/>
      <c r="K10" s="87"/>
      <c r="L10" s="5"/>
      <c r="M10" s="29"/>
      <c r="N10" s="29"/>
      <c r="P10" s="38">
        <v>8</v>
      </c>
      <c r="Q10" s="2">
        <f t="shared" si="7"/>
        <v>0.01</v>
      </c>
      <c r="R10" s="2">
        <f t="shared" si="8"/>
        <v>5.6905348361558162E-3</v>
      </c>
      <c r="S10" s="2">
        <f t="shared" si="9"/>
        <v>7.3672729793224393E-3</v>
      </c>
      <c r="T10" s="2">
        <f t="shared" si="10"/>
        <v>1.0899349670023154E-6</v>
      </c>
      <c r="U10" s="2">
        <f t="shared" si="1"/>
        <v>2.4167760006440191E-4</v>
      </c>
      <c r="V10" s="2">
        <f t="shared" si="11"/>
        <v>5.1852879777983707E-4</v>
      </c>
      <c r="W10" s="2">
        <f t="shared" si="12"/>
        <v>1.0326762917815885E-4</v>
      </c>
      <c r="X10" s="2">
        <f t="shared" si="2"/>
        <v>2.4747458497277709E-7</v>
      </c>
      <c r="Y10" s="2">
        <f t="shared" si="13"/>
        <v>1.7860762970328903E-7</v>
      </c>
      <c r="Z10" s="12">
        <f t="shared" si="14"/>
        <v>0.01</v>
      </c>
      <c r="AA10" s="16">
        <f t="shared" si="21"/>
        <v>9.1354360380106001E-3</v>
      </c>
      <c r="AB10" s="13">
        <f t="shared" si="16"/>
        <v>2.6729156079775986E-4</v>
      </c>
      <c r="AC10" s="14">
        <f t="shared" si="17"/>
        <v>2.6327270206775613E-3</v>
      </c>
      <c r="AD10" s="2">
        <f t="shared" si="15"/>
        <v>0.41208931266251747</v>
      </c>
      <c r="AE10" s="15">
        <f t="shared" si="18"/>
        <v>0.01</v>
      </c>
      <c r="AF10" s="13">
        <f t="shared" si="19"/>
        <v>2.0078719523578752E-2</v>
      </c>
      <c r="AG10" s="14">
        <f t="shared" si="20"/>
        <v>0.01</v>
      </c>
      <c r="AH10" s="1" t="str">
        <f t="shared" si="3"/>
        <v>YES</v>
      </c>
      <c r="AI10" s="1" t="str">
        <f t="shared" si="4"/>
        <v>NO</v>
      </c>
      <c r="AJ10" s="32" t="str">
        <f t="shared" si="5"/>
        <v>YES</v>
      </c>
      <c r="AK10" s="33"/>
    </row>
    <row r="11" spans="2:51" x14ac:dyDescent="0.25">
      <c r="F11" s="7">
        <v>7</v>
      </c>
      <c r="G11" s="24">
        <f>4-C12*C10*LN(C9)</f>
        <v>43.953843355222418</v>
      </c>
      <c r="H11" s="1"/>
      <c r="I11" s="92" t="s">
        <v>54</v>
      </c>
      <c r="J11" s="93"/>
      <c r="K11" s="94"/>
      <c r="L11" s="28"/>
      <c r="M11" s="4"/>
      <c r="N11" s="4"/>
      <c r="P11" s="38">
        <v>9</v>
      </c>
      <c r="Q11" s="2">
        <f t="shared" si="7"/>
        <v>0.01</v>
      </c>
      <c r="R11" s="2">
        <f t="shared" si="8"/>
        <v>5.6682248382157376E-3</v>
      </c>
      <c r="S11" s="2">
        <f t="shared" si="9"/>
        <v>7.3672729793224402E-3</v>
      </c>
      <c r="T11" s="2">
        <f t="shared" si="10"/>
        <v>1.0899349670023152E-6</v>
      </c>
      <c r="U11" s="2">
        <f t="shared" si="1"/>
        <v>2.4167760006440188E-4</v>
      </c>
      <c r="V11" s="2">
        <f t="shared" si="11"/>
        <v>5.1852879777983696E-4</v>
      </c>
      <c r="W11" s="2">
        <f t="shared" si="12"/>
        <v>1.0326762917815883E-4</v>
      </c>
      <c r="X11" s="2">
        <f t="shared" si="2"/>
        <v>2.4747458497277709E-7</v>
      </c>
      <c r="Y11" s="2">
        <f t="shared" si="13"/>
        <v>1.7860762970328911E-7</v>
      </c>
      <c r="Z11" s="12">
        <f t="shared" si="14"/>
        <v>0.01</v>
      </c>
      <c r="AA11" s="16">
        <f>AA10-AA10*(AE10-$J$6)/AE10</f>
        <v>9.1354360380106001E-3</v>
      </c>
      <c r="AB11" s="13">
        <f>AB10-AB10*(AF10-$J$7)/AF10</f>
        <v>2.6624363220361264E-4</v>
      </c>
      <c r="AC11" s="14">
        <f>AC10-AC10*(AG10-$J$8)/AG10</f>
        <v>2.6327270206775613E-3</v>
      </c>
      <c r="AD11" s="2">
        <f t="shared" si="15"/>
        <v>0.41047369796524585</v>
      </c>
      <c r="AE11" s="15">
        <f t="shared" si="18"/>
        <v>0.01</v>
      </c>
      <c r="AF11" s="13">
        <f t="shared" si="19"/>
        <v>2.0039205450071811E-2</v>
      </c>
      <c r="AG11" s="14">
        <f t="shared" si="20"/>
        <v>1.0000000000000002E-2</v>
      </c>
      <c r="AH11" s="1" t="str">
        <f t="shared" si="3"/>
        <v>YES</v>
      </c>
      <c r="AI11" s="1" t="str">
        <f t="shared" si="4"/>
        <v>NO</v>
      </c>
      <c r="AJ11" s="32" t="str">
        <f t="shared" si="5"/>
        <v>YES</v>
      </c>
      <c r="AK11" s="33"/>
    </row>
    <row r="12" spans="2:51" x14ac:dyDescent="0.25">
      <c r="B12" s="74" t="s">
        <v>59</v>
      </c>
      <c r="C12" s="1">
        <v>8.3140000000000002E-3</v>
      </c>
      <c r="D12" t="s">
        <v>11</v>
      </c>
      <c r="F12" s="7">
        <v>8</v>
      </c>
      <c r="G12" s="24">
        <v>8.4</v>
      </c>
      <c r="H12" s="1"/>
      <c r="I12" s="78" t="s">
        <v>36</v>
      </c>
      <c r="J12" s="78"/>
      <c r="K12" s="27">
        <f>(C7/C9)*EXP((C18+G15)/(C12*C10))</f>
        <v>6.3054556702018792E-7</v>
      </c>
      <c r="L12" s="29"/>
      <c r="P12" s="38">
        <v>10</v>
      </c>
      <c r="Q12" s="2">
        <f t="shared" si="7"/>
        <v>0.01</v>
      </c>
      <c r="R12" s="2">
        <f t="shared" si="8"/>
        <v>5.6571353114156795E-3</v>
      </c>
      <c r="S12" s="2">
        <f t="shared" si="9"/>
        <v>7.3672729793224393E-3</v>
      </c>
      <c r="T12" s="2">
        <f t="shared" si="10"/>
        <v>1.0899349670023152E-6</v>
      </c>
      <c r="U12" s="2">
        <f t="shared" si="1"/>
        <v>2.4167760006440188E-4</v>
      </c>
      <c r="V12" s="2">
        <f t="shared" si="11"/>
        <v>5.1852879777983696E-4</v>
      </c>
      <c r="W12" s="2">
        <f t="shared" si="12"/>
        <v>1.0326762917815883E-4</v>
      </c>
      <c r="X12" s="2">
        <f t="shared" si="2"/>
        <v>2.4747458497277709E-7</v>
      </c>
      <c r="Y12" s="2">
        <f t="shared" si="13"/>
        <v>1.7860762970328908E-7</v>
      </c>
      <c r="Z12" s="12">
        <f t="shared" si="14"/>
        <v>0.01</v>
      </c>
      <c r="AA12" s="16">
        <f t="shared" si="21"/>
        <v>9.1354360380106001E-3</v>
      </c>
      <c r="AB12" s="13">
        <f t="shared" si="16"/>
        <v>2.657227432165067E-4</v>
      </c>
      <c r="AC12" s="14">
        <f t="shared" si="17"/>
        <v>2.6327270206775609E-3</v>
      </c>
      <c r="AD12" s="2">
        <f t="shared" si="15"/>
        <v>0.40967063189002334</v>
      </c>
      <c r="AE12" s="15">
        <f t="shared" si="18"/>
        <v>0.01</v>
      </c>
      <c r="AF12" s="13">
        <f t="shared" si="19"/>
        <v>2.001956437353242E-2</v>
      </c>
      <c r="AG12" s="14">
        <f t="shared" si="20"/>
        <v>0.01</v>
      </c>
      <c r="AH12" s="1" t="str">
        <f t="shared" si="3"/>
        <v>YES</v>
      </c>
      <c r="AI12" s="1" t="str">
        <f t="shared" si="4"/>
        <v>NO</v>
      </c>
      <c r="AJ12" s="32" t="str">
        <f t="shared" si="5"/>
        <v>YES</v>
      </c>
      <c r="AK12" s="33"/>
    </row>
    <row r="13" spans="2:51" x14ac:dyDescent="0.25">
      <c r="F13" s="7">
        <v>9</v>
      </c>
      <c r="G13" s="24">
        <v>-21.5</v>
      </c>
      <c r="H13" s="1"/>
      <c r="I13" s="78" t="s">
        <v>37</v>
      </c>
      <c r="J13" s="78"/>
      <c r="K13" s="4">
        <f>(C7/C9)*EXP(G16/(C12*C10))</f>
        <v>3.4067847971849184E-4</v>
      </c>
      <c r="L13" s="4"/>
      <c r="P13" s="38">
        <v>11</v>
      </c>
      <c r="Q13" s="2">
        <f t="shared" si="7"/>
        <v>0.01</v>
      </c>
      <c r="R13" s="2">
        <f t="shared" si="8"/>
        <v>5.6516068040870027E-3</v>
      </c>
      <c r="S13" s="2">
        <f t="shared" si="9"/>
        <v>7.3672729793224385E-3</v>
      </c>
      <c r="T13" s="2">
        <f t="shared" si="10"/>
        <v>1.0899349670023152E-6</v>
      </c>
      <c r="U13" s="2">
        <f t="shared" si="1"/>
        <v>2.4167760006440188E-4</v>
      </c>
      <c r="V13" s="2">
        <f t="shared" si="11"/>
        <v>5.1852879777983696E-4</v>
      </c>
      <c r="W13" s="2">
        <f t="shared" si="12"/>
        <v>1.0326762917815883E-4</v>
      </c>
      <c r="X13" s="2">
        <f t="shared" si="2"/>
        <v>2.4747458497277709E-7</v>
      </c>
      <c r="Y13" s="2">
        <f t="shared" si="13"/>
        <v>1.7860762970328908E-7</v>
      </c>
      <c r="Z13" s="12">
        <f t="shared" si="14"/>
        <v>0.01</v>
      </c>
      <c r="AA13" s="16">
        <f t="shared" si="21"/>
        <v>9.1354360380106001E-3</v>
      </c>
      <c r="AB13" s="13">
        <f t="shared" si="16"/>
        <v>2.6546306229102061E-4</v>
      </c>
      <c r="AC13" s="14">
        <f t="shared" si="17"/>
        <v>2.6327270206775609E-3</v>
      </c>
      <c r="AD13" s="2">
        <f t="shared" si="15"/>
        <v>0.40927027606219346</v>
      </c>
      <c r="AE13" s="15">
        <f t="shared" si="18"/>
        <v>0.01</v>
      </c>
      <c r="AF13" s="13">
        <f t="shared" si="19"/>
        <v>2.0009772626999961E-2</v>
      </c>
      <c r="AG13" s="14">
        <f t="shared" si="20"/>
        <v>9.9999999999999985E-3</v>
      </c>
      <c r="AH13" s="1" t="str">
        <f t="shared" si="3"/>
        <v>YES</v>
      </c>
      <c r="AI13" s="1" t="str">
        <f t="shared" si="4"/>
        <v>NO</v>
      </c>
      <c r="AJ13" s="32" t="str">
        <f t="shared" si="5"/>
        <v>YES</v>
      </c>
      <c r="AK13" s="33"/>
    </row>
    <row r="14" spans="2:51" x14ac:dyDescent="0.25">
      <c r="B14" s="1" t="s">
        <v>58</v>
      </c>
      <c r="C14" s="1">
        <v>50</v>
      </c>
      <c r="D14" t="s">
        <v>46</v>
      </c>
      <c r="F14" s="7">
        <v>10</v>
      </c>
      <c r="G14" s="24">
        <v>38.92</v>
      </c>
      <c r="H14" s="1"/>
      <c r="I14" s="78" t="s">
        <v>50</v>
      </c>
      <c r="J14" s="78"/>
      <c r="K14" s="4">
        <f>((C7)*EXP(G17/(C12*C10)))^0.5</f>
        <v>2.1125032029395303E-10</v>
      </c>
      <c r="P14" s="38">
        <v>12</v>
      </c>
      <c r="Q14" s="2">
        <f t="shared" si="7"/>
        <v>0.01</v>
      </c>
      <c r="R14" s="2">
        <f t="shared" si="8"/>
        <v>5.6488466005466462E-3</v>
      </c>
      <c r="S14" s="2">
        <f t="shared" si="9"/>
        <v>7.3672729793224402E-3</v>
      </c>
      <c r="T14" s="2">
        <f t="shared" si="10"/>
        <v>1.089934967002315E-6</v>
      </c>
      <c r="U14" s="2">
        <f t="shared" si="1"/>
        <v>2.4167760006440185E-4</v>
      </c>
      <c r="V14" s="2">
        <f t="shared" si="11"/>
        <v>5.1852879777983685E-4</v>
      </c>
      <c r="W14" s="2">
        <f t="shared" si="12"/>
        <v>1.0326762917815882E-4</v>
      </c>
      <c r="X14" s="2">
        <f t="shared" si="2"/>
        <v>2.4747458497277709E-7</v>
      </c>
      <c r="Y14" s="2">
        <f t="shared" si="13"/>
        <v>1.7860762970328914E-7</v>
      </c>
      <c r="Z14" s="12">
        <f t="shared" si="14"/>
        <v>0.01</v>
      </c>
      <c r="AA14" s="16">
        <f t="shared" si="21"/>
        <v>9.1354360380106001E-3</v>
      </c>
      <c r="AB14" s="13">
        <f t="shared" si="16"/>
        <v>2.6533341206768241E-4</v>
      </c>
      <c r="AC14" s="14">
        <f t="shared" si="17"/>
        <v>2.6327270206775613E-3</v>
      </c>
      <c r="AD14" s="2">
        <f t="shared" si="15"/>
        <v>0.40907039144457769</v>
      </c>
      <c r="AE14" s="15">
        <f t="shared" si="18"/>
        <v>0.01</v>
      </c>
      <c r="AF14" s="13">
        <f t="shared" si="19"/>
        <v>2.0004883927060103E-2</v>
      </c>
      <c r="AG14" s="14">
        <f t="shared" si="20"/>
        <v>1.0000000000000002E-2</v>
      </c>
      <c r="AH14" s="1" t="str">
        <f t="shared" si="3"/>
        <v>YES</v>
      </c>
      <c r="AI14" s="1" t="str">
        <f t="shared" si="4"/>
        <v>NO</v>
      </c>
      <c r="AJ14" s="32" t="str">
        <f t="shared" si="5"/>
        <v>YES</v>
      </c>
      <c r="AK14" s="33"/>
    </row>
    <row r="15" spans="2:51" x14ac:dyDescent="0.25">
      <c r="F15" s="7" t="s">
        <v>15</v>
      </c>
      <c r="G15" s="24">
        <v>-21.8</v>
      </c>
      <c r="H15" s="1"/>
      <c r="P15" s="38">
        <v>13</v>
      </c>
      <c r="Q15" s="2">
        <f t="shared" si="7"/>
        <v>0.01</v>
      </c>
      <c r="R15" s="2">
        <f t="shared" si="8"/>
        <v>5.6474675095770921E-3</v>
      </c>
      <c r="S15" s="2">
        <f t="shared" si="9"/>
        <v>7.3672729793224385E-3</v>
      </c>
      <c r="T15" s="2">
        <f t="shared" si="10"/>
        <v>1.0899349670023152E-6</v>
      </c>
      <c r="U15" s="2">
        <f t="shared" si="1"/>
        <v>2.4167760006440188E-4</v>
      </c>
      <c r="V15" s="2">
        <f t="shared" si="11"/>
        <v>5.1852879777983696E-4</v>
      </c>
      <c r="W15" s="2">
        <f t="shared" si="12"/>
        <v>1.0326762917815883E-4</v>
      </c>
      <c r="X15" s="2">
        <f t="shared" si="2"/>
        <v>2.4747458497277709E-7</v>
      </c>
      <c r="Y15" s="2">
        <f t="shared" si="13"/>
        <v>1.7860762970328908E-7</v>
      </c>
      <c r="Z15" s="12">
        <f t="shared" si="14"/>
        <v>0.01</v>
      </c>
      <c r="AA15" s="16">
        <f t="shared" si="21"/>
        <v>9.1354360380106001E-3</v>
      </c>
      <c r="AB15" s="13">
        <f t="shared" si="16"/>
        <v>2.6526863443458682E-4</v>
      </c>
      <c r="AC15" s="14">
        <f t="shared" si="17"/>
        <v>2.6327270206775609E-3</v>
      </c>
      <c r="AD15" s="2">
        <f t="shared" si="15"/>
        <v>0.40897052233453696</v>
      </c>
      <c r="AE15" s="15">
        <f t="shared" si="18"/>
        <v>0.01</v>
      </c>
      <c r="AF15" s="13">
        <f t="shared" si="19"/>
        <v>2.000244136735705E-2</v>
      </c>
      <c r="AG15" s="14">
        <f t="shared" si="20"/>
        <v>9.9999999999999985E-3</v>
      </c>
      <c r="AH15" s="1" t="str">
        <f t="shared" si="3"/>
        <v>YES</v>
      </c>
      <c r="AI15" s="1" t="str">
        <f t="shared" si="4"/>
        <v>NO</v>
      </c>
      <c r="AJ15" s="32" t="str">
        <f t="shared" si="5"/>
        <v>YES</v>
      </c>
      <c r="AK15" s="33"/>
    </row>
    <row r="16" spans="2:51" x14ac:dyDescent="0.25">
      <c r="B16" s="49" t="s">
        <v>47</v>
      </c>
      <c r="C16" s="50">
        <v>0.2</v>
      </c>
      <c r="D16" s="51" t="s">
        <v>48</v>
      </c>
      <c r="F16" s="7" t="s">
        <v>16</v>
      </c>
      <c r="G16" s="24">
        <v>-25.5</v>
      </c>
      <c r="H16" s="1"/>
      <c r="P16" s="38">
        <v>14</v>
      </c>
      <c r="Q16" s="2">
        <f t="shared" si="7"/>
        <v>0.01</v>
      </c>
      <c r="R16" s="2">
        <f t="shared" si="8"/>
        <v>5.6467782165765699E-3</v>
      </c>
      <c r="S16" s="2">
        <f t="shared" si="9"/>
        <v>7.3672729793224393E-3</v>
      </c>
      <c r="T16" s="2">
        <f t="shared" si="10"/>
        <v>1.089934967002315E-6</v>
      </c>
      <c r="U16" s="2">
        <f t="shared" si="1"/>
        <v>2.4167760006440185E-4</v>
      </c>
      <c r="V16" s="2">
        <f t="shared" si="11"/>
        <v>5.1852879777983685E-4</v>
      </c>
      <c r="W16" s="2">
        <f t="shared" si="12"/>
        <v>1.0326762917815882E-4</v>
      </c>
      <c r="X16" s="2">
        <f t="shared" si="2"/>
        <v>2.4747458497277709E-7</v>
      </c>
      <c r="Y16" s="2">
        <f t="shared" si="13"/>
        <v>1.7860762970328908E-7</v>
      </c>
      <c r="Z16" s="12">
        <f t="shared" si="14"/>
        <v>0.01</v>
      </c>
      <c r="AA16" s="16">
        <f t="shared" si="21"/>
        <v>9.1354360380106001E-3</v>
      </c>
      <c r="AB16" s="13">
        <f t="shared" si="16"/>
        <v>2.6523625747754126E-4</v>
      </c>
      <c r="AC16" s="14">
        <f t="shared" si="17"/>
        <v>2.6327270206775613E-3</v>
      </c>
      <c r="AD16" s="2">
        <f t="shared" si="15"/>
        <v>0.40892060606357356</v>
      </c>
      <c r="AE16" s="15">
        <f t="shared" si="18"/>
        <v>0.01</v>
      </c>
      <c r="AF16" s="13">
        <f t="shared" si="19"/>
        <v>2.0001220534689848E-2</v>
      </c>
      <c r="AG16" s="14">
        <f t="shared" si="20"/>
        <v>0.01</v>
      </c>
      <c r="AH16" s="1" t="str">
        <f t="shared" si="3"/>
        <v>YES</v>
      </c>
      <c r="AI16" s="1" t="str">
        <f t="shared" si="4"/>
        <v>NO</v>
      </c>
      <c r="AJ16" s="32" t="str">
        <f t="shared" si="5"/>
        <v>YES</v>
      </c>
      <c r="AK16" s="33"/>
    </row>
    <row r="17" spans="2:37" x14ac:dyDescent="0.25">
      <c r="B17" s="52" t="s">
        <v>49</v>
      </c>
      <c r="C17" s="53">
        <v>96.484999999999999</v>
      </c>
      <c r="D17" s="54" t="s">
        <v>55</v>
      </c>
      <c r="F17" s="7" t="s">
        <v>17</v>
      </c>
      <c r="G17" s="24">
        <v>-76.2</v>
      </c>
      <c r="H17" s="1"/>
      <c r="P17" s="38">
        <v>15</v>
      </c>
      <c r="Q17" s="2">
        <f t="shared" si="7"/>
        <v>0.01</v>
      </c>
      <c r="R17" s="2">
        <f t="shared" si="8"/>
        <v>5.6464336331704104E-3</v>
      </c>
      <c r="S17" s="2">
        <f t="shared" si="9"/>
        <v>7.3672729793224402E-3</v>
      </c>
      <c r="T17" s="2">
        <f t="shared" si="10"/>
        <v>1.0899349670023152E-6</v>
      </c>
      <c r="U17" s="2">
        <f t="shared" si="1"/>
        <v>2.4167760006440188E-4</v>
      </c>
      <c r="V17" s="2">
        <f t="shared" si="11"/>
        <v>5.1852879777983696E-4</v>
      </c>
      <c r="W17" s="2">
        <f t="shared" si="12"/>
        <v>1.0326762917815883E-4</v>
      </c>
      <c r="X17" s="2">
        <f t="shared" si="2"/>
        <v>2.4747458497277709E-7</v>
      </c>
      <c r="Y17" s="2">
        <f t="shared" si="13"/>
        <v>1.7860762970328911E-7</v>
      </c>
      <c r="Z17" s="12">
        <f t="shared" si="14"/>
        <v>0.01</v>
      </c>
      <c r="AA17" s="16">
        <f t="shared" si="21"/>
        <v>9.1354360380106001E-3</v>
      </c>
      <c r="AB17" s="13">
        <f t="shared" si="16"/>
        <v>2.6522007196262757E-4</v>
      </c>
      <c r="AC17" s="14">
        <f t="shared" si="17"/>
        <v>2.6327270206775613E-3</v>
      </c>
      <c r="AD17" s="2">
        <f t="shared" si="15"/>
        <v>0.40889565249715359</v>
      </c>
      <c r="AE17" s="15">
        <f t="shared" si="18"/>
        <v>0.01</v>
      </c>
      <c r="AF17" s="13">
        <f t="shared" si="19"/>
        <v>2.0000610230104576E-2</v>
      </c>
      <c r="AG17" s="14">
        <f t="shared" si="20"/>
        <v>1.0000000000000002E-2</v>
      </c>
      <c r="AH17" s="1" t="str">
        <f t="shared" si="3"/>
        <v>YES</v>
      </c>
      <c r="AI17" s="1" t="str">
        <f t="shared" si="4"/>
        <v>NO</v>
      </c>
      <c r="AJ17" s="32" t="str">
        <f t="shared" si="5"/>
        <v>YES</v>
      </c>
      <c r="AK17" s="33"/>
    </row>
    <row r="18" spans="2:37" ht="18" x14ac:dyDescent="0.25">
      <c r="B18" s="55" t="s">
        <v>62</v>
      </c>
      <c r="C18" s="56">
        <f>-C16*C17</f>
        <v>-19.297000000000001</v>
      </c>
      <c r="D18" s="57" t="s">
        <v>46</v>
      </c>
      <c r="F18" s="7" t="s">
        <v>18</v>
      </c>
      <c r="G18" s="24">
        <v>-8.15</v>
      </c>
      <c r="H18" s="1"/>
      <c r="P18" s="38">
        <v>16</v>
      </c>
      <c r="Q18" s="2">
        <f t="shared" si="7"/>
        <v>0.01</v>
      </c>
      <c r="R18" s="2">
        <f t="shared" si="8"/>
        <v>5.6462613572374866E-3</v>
      </c>
      <c r="S18" s="2">
        <f t="shared" si="9"/>
        <v>7.3672729793224393E-3</v>
      </c>
      <c r="T18" s="2">
        <f t="shared" si="10"/>
        <v>1.0899349670023152E-6</v>
      </c>
      <c r="U18" s="2">
        <f t="shared" si="1"/>
        <v>2.4167760006440188E-4</v>
      </c>
      <c r="V18" s="2">
        <f t="shared" si="11"/>
        <v>5.1852879777983696E-4</v>
      </c>
      <c r="W18" s="2">
        <f t="shared" si="12"/>
        <v>1.0326762917815883E-4</v>
      </c>
      <c r="X18" s="2">
        <f t="shared" si="2"/>
        <v>2.4747458497277709E-7</v>
      </c>
      <c r="Y18" s="2">
        <f t="shared" si="13"/>
        <v>1.7860762970328908E-7</v>
      </c>
      <c r="Z18" s="12">
        <f t="shared" si="14"/>
        <v>0.01</v>
      </c>
      <c r="AA18" s="16">
        <f t="shared" si="21"/>
        <v>9.1354360380106001E-3</v>
      </c>
      <c r="AB18" s="13">
        <f t="shared" si="16"/>
        <v>2.6521197994591473E-4</v>
      </c>
      <c r="AC18" s="14">
        <f t="shared" si="17"/>
        <v>2.6327270206775609E-3</v>
      </c>
      <c r="AD18" s="2">
        <f t="shared" si="15"/>
        <v>0.40888317685596498</v>
      </c>
      <c r="AE18" s="15">
        <f t="shared" si="18"/>
        <v>0.01</v>
      </c>
      <c r="AF18" s="13">
        <f t="shared" si="19"/>
        <v>2.0000305105743049E-2</v>
      </c>
      <c r="AG18" s="14">
        <f t="shared" si="20"/>
        <v>0.01</v>
      </c>
      <c r="AH18" s="1" t="str">
        <f t="shared" si="3"/>
        <v>YES</v>
      </c>
      <c r="AI18" s="1" t="str">
        <f t="shared" si="4"/>
        <v>NO</v>
      </c>
      <c r="AJ18" s="32" t="str">
        <f t="shared" si="5"/>
        <v>YES</v>
      </c>
      <c r="AK18" s="33"/>
    </row>
    <row r="19" spans="2:37" x14ac:dyDescent="0.25">
      <c r="C19" s="1"/>
      <c r="F19" s="25" t="s">
        <v>14</v>
      </c>
      <c r="G19" s="26">
        <f>SUM(G6:G14)+G15+2*G16+G17-G18+G18</f>
        <v>55.317686710444818</v>
      </c>
      <c r="H19" s="7"/>
      <c r="P19" s="38">
        <v>17</v>
      </c>
      <c r="Q19" s="2">
        <f t="shared" si="7"/>
        <v>0.01</v>
      </c>
      <c r="R19" s="2">
        <f t="shared" si="8"/>
        <v>5.6461752232131422E-3</v>
      </c>
      <c r="S19" s="2">
        <f t="shared" si="9"/>
        <v>7.3672729793224376E-3</v>
      </c>
      <c r="T19" s="2">
        <f t="shared" si="10"/>
        <v>1.089934967002315E-6</v>
      </c>
      <c r="U19" s="2">
        <f t="shared" si="1"/>
        <v>2.4167760006440185E-4</v>
      </c>
      <c r="V19" s="2">
        <f t="shared" si="11"/>
        <v>5.1852879777983685E-4</v>
      </c>
      <c r="W19" s="2">
        <f t="shared" si="12"/>
        <v>1.0326762917815882E-4</v>
      </c>
      <c r="X19" s="2">
        <f t="shared" si="2"/>
        <v>2.4747458497277709E-7</v>
      </c>
      <c r="Y19" s="2">
        <f t="shared" si="13"/>
        <v>1.7860762970328908E-7</v>
      </c>
      <c r="Z19" s="12">
        <f t="shared" si="14"/>
        <v>0.01</v>
      </c>
      <c r="AA19" s="16">
        <f t="shared" si="21"/>
        <v>9.1354360380106001E-3</v>
      </c>
      <c r="AB19" s="13">
        <f t="shared" si="16"/>
        <v>2.6520793412272459E-4</v>
      </c>
      <c r="AC19" s="14">
        <f t="shared" si="17"/>
        <v>2.6327270206775609E-3</v>
      </c>
      <c r="AD19" s="2">
        <f t="shared" si="15"/>
        <v>0.40887693932084562</v>
      </c>
      <c r="AE19" s="15">
        <f t="shared" si="18"/>
        <v>0.01</v>
      </c>
      <c r="AF19" s="13">
        <f t="shared" si="19"/>
        <v>2.0000152550544326E-2</v>
      </c>
      <c r="AG19" s="14">
        <f t="shared" si="20"/>
        <v>9.9999999999999985E-3</v>
      </c>
      <c r="AH19" s="1" t="str">
        <f t="shared" si="3"/>
        <v>YES</v>
      </c>
      <c r="AI19" s="1" t="str">
        <f t="shared" si="4"/>
        <v>NO</v>
      </c>
      <c r="AJ19" s="32" t="str">
        <f t="shared" si="5"/>
        <v>YES</v>
      </c>
      <c r="AK19" s="33"/>
    </row>
    <row r="20" spans="2:37" x14ac:dyDescent="0.25">
      <c r="P20" s="38">
        <v>18</v>
      </c>
      <c r="Q20" s="2">
        <f t="shared" si="7"/>
        <v>0.01</v>
      </c>
      <c r="R20" s="2">
        <f t="shared" si="8"/>
        <v>5.6461321571864478E-3</v>
      </c>
      <c r="S20" s="2">
        <f t="shared" si="9"/>
        <v>7.3672729793224402E-3</v>
      </c>
      <c r="T20" s="2">
        <f t="shared" si="10"/>
        <v>1.0899349670023154E-6</v>
      </c>
      <c r="U20" s="2">
        <f t="shared" si="1"/>
        <v>2.4167760006440191E-4</v>
      </c>
      <c r="V20" s="2">
        <f t="shared" si="11"/>
        <v>5.1852879777983707E-4</v>
      </c>
      <c r="W20" s="2">
        <f t="shared" si="12"/>
        <v>1.0326762917815885E-4</v>
      </c>
      <c r="X20" s="2">
        <f t="shared" si="2"/>
        <v>2.4747458497277709E-7</v>
      </c>
      <c r="Y20" s="2">
        <f t="shared" si="13"/>
        <v>1.7860762970328906E-7</v>
      </c>
      <c r="Z20" s="12">
        <f t="shared" si="14"/>
        <v>0.01</v>
      </c>
      <c r="AA20" s="16">
        <f t="shared" si="21"/>
        <v>9.1354360380106001E-3</v>
      </c>
      <c r="AB20" s="13">
        <f t="shared" si="16"/>
        <v>2.6520591125741856E-4</v>
      </c>
      <c r="AC20" s="14">
        <f t="shared" si="17"/>
        <v>2.6327270206775613E-3</v>
      </c>
      <c r="AD20" s="2">
        <f t="shared" si="15"/>
        <v>0.40887382062465083</v>
      </c>
      <c r="AE20" s="15">
        <f t="shared" si="18"/>
        <v>0.01</v>
      </c>
      <c r="AF20" s="13">
        <f t="shared" si="19"/>
        <v>2.0000076274690373E-2</v>
      </c>
      <c r="AG20" s="14">
        <f t="shared" si="20"/>
        <v>1.0000000000000002E-2</v>
      </c>
      <c r="AH20" s="1" t="str">
        <f t="shared" si="3"/>
        <v>YES</v>
      </c>
      <c r="AI20" s="1" t="str">
        <f t="shared" si="4"/>
        <v>NO</v>
      </c>
      <c r="AJ20" s="32" t="str">
        <f t="shared" si="5"/>
        <v>YES</v>
      </c>
      <c r="AK20" s="33"/>
    </row>
    <row r="21" spans="2:37" x14ac:dyDescent="0.25">
      <c r="P21" s="38">
        <v>19</v>
      </c>
      <c r="Q21" s="2">
        <f t="shared" si="7"/>
        <v>0.01</v>
      </c>
      <c r="R21" s="2">
        <f t="shared" si="8"/>
        <v>5.6461106244194634E-3</v>
      </c>
      <c r="S21" s="2">
        <f t="shared" si="9"/>
        <v>7.3672729793224393E-3</v>
      </c>
      <c r="T21" s="2">
        <f t="shared" si="10"/>
        <v>1.0899349670023152E-6</v>
      </c>
      <c r="U21" s="2">
        <f t="shared" si="1"/>
        <v>2.4167760006440188E-4</v>
      </c>
      <c r="V21" s="2">
        <f t="shared" si="11"/>
        <v>5.1852879777983696E-4</v>
      </c>
      <c r="W21" s="2">
        <f t="shared" si="12"/>
        <v>1.0326762917815883E-4</v>
      </c>
      <c r="X21" s="2">
        <f t="shared" si="2"/>
        <v>2.4747458497277709E-7</v>
      </c>
      <c r="Y21" s="2">
        <f t="shared" si="13"/>
        <v>1.7860762970328908E-7</v>
      </c>
      <c r="Z21" s="12">
        <f t="shared" si="14"/>
        <v>0.01</v>
      </c>
      <c r="AA21" s="16">
        <f t="shared" si="21"/>
        <v>9.1354360380106001E-3</v>
      </c>
      <c r="AB21" s="13">
        <f t="shared" si="16"/>
        <v>2.6520489983633755E-4</v>
      </c>
      <c r="AC21" s="14">
        <f t="shared" si="17"/>
        <v>2.6327270206775609E-3</v>
      </c>
      <c r="AD21" s="2">
        <f t="shared" si="15"/>
        <v>0.40887226129439425</v>
      </c>
      <c r="AE21" s="15">
        <f t="shared" si="18"/>
        <v>0.01</v>
      </c>
      <c r="AF21" s="13">
        <f t="shared" si="19"/>
        <v>2.0000038137199742E-2</v>
      </c>
      <c r="AG21" s="14">
        <f t="shared" si="20"/>
        <v>0.01</v>
      </c>
      <c r="AH21" s="1" t="str">
        <f t="shared" si="3"/>
        <v>YES</v>
      </c>
      <c r="AI21" s="1" t="str">
        <f t="shared" si="4"/>
        <v>NO</v>
      </c>
      <c r="AJ21" s="32" t="str">
        <f t="shared" si="5"/>
        <v>YES</v>
      </c>
      <c r="AK21" s="33"/>
    </row>
    <row r="22" spans="2:37" x14ac:dyDescent="0.25">
      <c r="P22" s="38">
        <v>20</v>
      </c>
      <c r="Q22" s="2">
        <f t="shared" si="7"/>
        <v>0.01</v>
      </c>
      <c r="R22" s="2">
        <f t="shared" si="8"/>
        <v>5.6460998580975608E-3</v>
      </c>
      <c r="S22" s="2">
        <f t="shared" si="9"/>
        <v>7.3672729793224385E-3</v>
      </c>
      <c r="T22" s="2">
        <f t="shared" si="10"/>
        <v>1.089934967002315E-6</v>
      </c>
      <c r="U22" s="2">
        <f t="shared" si="1"/>
        <v>2.4167760006440185E-4</v>
      </c>
      <c r="V22" s="2">
        <f t="shared" si="11"/>
        <v>5.1852879777983685E-4</v>
      </c>
      <c r="W22" s="2">
        <f t="shared" si="12"/>
        <v>1.0326762917815882E-4</v>
      </c>
      <c r="X22" s="2">
        <f t="shared" si="2"/>
        <v>2.4747458497277709E-7</v>
      </c>
      <c r="Y22" s="2">
        <f t="shared" si="13"/>
        <v>1.7860762970328911E-7</v>
      </c>
      <c r="Z22" s="12">
        <f t="shared" si="14"/>
        <v>0.01</v>
      </c>
      <c r="AA22" s="16">
        <f t="shared" si="21"/>
        <v>9.1354360380106001E-3</v>
      </c>
      <c r="AB22" s="13">
        <f t="shared" si="16"/>
        <v>2.6520439412868997E-4</v>
      </c>
      <c r="AC22" s="14">
        <f t="shared" si="17"/>
        <v>2.6327270206775609E-3</v>
      </c>
      <c r="AD22" s="2">
        <f t="shared" si="15"/>
        <v>0.408871481633726</v>
      </c>
      <c r="AE22" s="15">
        <f t="shared" si="18"/>
        <v>0.01</v>
      </c>
      <c r="AF22" s="13">
        <f t="shared" si="19"/>
        <v>2.000001906856351E-2</v>
      </c>
      <c r="AG22" s="14">
        <f t="shared" si="20"/>
        <v>9.9999999999999985E-3</v>
      </c>
      <c r="AH22" s="1" t="str">
        <f t="shared" si="3"/>
        <v>YES</v>
      </c>
      <c r="AI22" s="1" t="str">
        <f t="shared" si="4"/>
        <v>NO</v>
      </c>
      <c r="AJ22" s="32" t="str">
        <f t="shared" si="5"/>
        <v>YES</v>
      </c>
      <c r="AK22" s="33"/>
    </row>
    <row r="23" spans="2:37" x14ac:dyDescent="0.25">
      <c r="P23" s="38">
        <v>21</v>
      </c>
      <c r="Q23" s="2">
        <f t="shared" si="7"/>
        <v>0.01</v>
      </c>
      <c r="R23" s="2">
        <f t="shared" si="8"/>
        <v>5.6460944749520073E-3</v>
      </c>
      <c r="S23" s="2">
        <f t="shared" si="9"/>
        <v>7.3672729793224411E-3</v>
      </c>
      <c r="T23" s="2">
        <f t="shared" si="10"/>
        <v>1.0899349670023152E-6</v>
      </c>
      <c r="U23" s="2">
        <f t="shared" si="1"/>
        <v>2.4167760006440188E-4</v>
      </c>
      <c r="V23" s="2">
        <f t="shared" si="11"/>
        <v>5.1852879777983696E-4</v>
      </c>
      <c r="W23" s="2">
        <f t="shared" si="12"/>
        <v>1.0326762917815883E-4</v>
      </c>
      <c r="X23" s="2">
        <f t="shared" si="2"/>
        <v>2.4747458497277709E-7</v>
      </c>
      <c r="Y23" s="2">
        <f t="shared" si="13"/>
        <v>1.7860762970328911E-7</v>
      </c>
      <c r="Z23" s="12">
        <f t="shared" si="14"/>
        <v>0.01</v>
      </c>
      <c r="AA23" s="16">
        <f t="shared" si="21"/>
        <v>9.1354360380106001E-3</v>
      </c>
      <c r="AB23" s="13">
        <f t="shared" si="16"/>
        <v>2.6520414127558943E-4</v>
      </c>
      <c r="AC23" s="14">
        <f t="shared" si="17"/>
        <v>2.6327270206775613E-3</v>
      </c>
      <c r="AD23" s="2">
        <f t="shared" si="15"/>
        <v>0.40887109180450698</v>
      </c>
      <c r="AE23" s="15">
        <f t="shared" si="18"/>
        <v>0.01</v>
      </c>
      <c r="AF23" s="13">
        <f t="shared" si="19"/>
        <v>2.0000009534272667E-2</v>
      </c>
      <c r="AG23" s="14">
        <f t="shared" si="20"/>
        <v>1.0000000000000002E-2</v>
      </c>
      <c r="AH23" s="1" t="str">
        <f t="shared" si="3"/>
        <v>YES</v>
      </c>
      <c r="AI23" s="1" t="str">
        <f t="shared" si="4"/>
        <v>NO</v>
      </c>
      <c r="AJ23" s="32" t="str">
        <f t="shared" si="5"/>
        <v>YES</v>
      </c>
      <c r="AK23" s="33"/>
    </row>
    <row r="24" spans="2:37" x14ac:dyDescent="0.25">
      <c r="P24" s="38">
        <v>22</v>
      </c>
      <c r="Q24" s="2">
        <f t="shared" si="7"/>
        <v>0.01</v>
      </c>
      <c r="R24" s="2">
        <f t="shared" si="8"/>
        <v>5.6460917833830787E-3</v>
      </c>
      <c r="S24" s="2">
        <f t="shared" si="9"/>
        <v>7.3672729793224385E-3</v>
      </c>
      <c r="T24" s="2">
        <f t="shared" si="10"/>
        <v>1.089934967002315E-6</v>
      </c>
      <c r="U24" s="2">
        <f t="shared" si="1"/>
        <v>2.4167760006440185E-4</v>
      </c>
      <c r="V24" s="2">
        <f t="shared" si="11"/>
        <v>5.1852879777983685E-4</v>
      </c>
      <c r="W24" s="2">
        <f t="shared" si="12"/>
        <v>1.0326762917815882E-4</v>
      </c>
      <c r="X24" s="2">
        <f t="shared" si="2"/>
        <v>2.4747458497277709E-7</v>
      </c>
      <c r="Y24" s="2">
        <f t="shared" si="13"/>
        <v>1.7860762970328911E-7</v>
      </c>
      <c r="Z24" s="12">
        <f t="shared" si="14"/>
        <v>0.01</v>
      </c>
      <c r="AA24" s="16">
        <f t="shared" si="21"/>
        <v>9.1354360380106001E-3</v>
      </c>
      <c r="AB24" s="13">
        <f t="shared" si="16"/>
        <v>2.6520401484921995E-4</v>
      </c>
      <c r="AC24" s="14">
        <f t="shared" si="17"/>
        <v>2.6327270206775609E-3</v>
      </c>
      <c r="AD24" s="2">
        <f t="shared" si="15"/>
        <v>0.40887089689017614</v>
      </c>
      <c r="AE24" s="15">
        <f t="shared" si="18"/>
        <v>0.01</v>
      </c>
      <c r="AF24" s="13">
        <f t="shared" si="19"/>
        <v>2.0000004767134059E-2</v>
      </c>
      <c r="AG24" s="14">
        <f t="shared" si="20"/>
        <v>9.9999999999999985E-3</v>
      </c>
      <c r="AH24" s="1" t="str">
        <f t="shared" si="3"/>
        <v>YES</v>
      </c>
      <c r="AI24" s="1" t="str">
        <f t="shared" si="4"/>
        <v>NO</v>
      </c>
      <c r="AJ24" s="32" t="str">
        <f t="shared" si="5"/>
        <v>YES</v>
      </c>
      <c r="AK24" s="33"/>
    </row>
    <row r="25" spans="2:37" x14ac:dyDescent="0.25">
      <c r="P25" s="38">
        <v>23</v>
      </c>
      <c r="Q25" s="2">
        <f>$C$8</f>
        <v>0.01</v>
      </c>
      <c r="R25" s="2">
        <f t="shared" si="8"/>
        <v>5.6460904375995775E-3</v>
      </c>
      <c r="S25" s="2">
        <f t="shared" si="9"/>
        <v>7.3672729793224402E-3</v>
      </c>
      <c r="T25" s="2">
        <f t="shared" si="10"/>
        <v>1.0899349670023152E-6</v>
      </c>
      <c r="U25" s="2">
        <f t="shared" si="1"/>
        <v>2.4167760006440188E-4</v>
      </c>
      <c r="V25" s="2">
        <f t="shared" si="11"/>
        <v>5.1852879777983696E-4</v>
      </c>
      <c r="W25" s="2">
        <f>(X25*AD25*AA25/AB25)/EXP(-$G$12/($C$12*$C$10))</f>
        <v>1.0326762917815883E-4</v>
      </c>
      <c r="X25" s="2">
        <f t="shared" si="2"/>
        <v>2.4747458497277709E-7</v>
      </c>
      <c r="Y25" s="2">
        <f>(S25*AA25/(AC25*T25))*EXP(-$G$8/($C$10*$C$12))</f>
        <v>1.7860762970328911E-7</v>
      </c>
      <c r="Z25" s="12">
        <f>$C$6</f>
        <v>0.01</v>
      </c>
      <c r="AA25" s="16">
        <f t="shared" si="21"/>
        <v>9.1354360380106001E-3</v>
      </c>
      <c r="AB25" s="13">
        <f t="shared" si="16"/>
        <v>2.6520395163608042E-4</v>
      </c>
      <c r="AC25" s="14">
        <f t="shared" si="17"/>
        <v>2.6327270206775613E-3</v>
      </c>
      <c r="AD25" s="2">
        <f t="shared" si="15"/>
        <v>0.40887079943308047</v>
      </c>
      <c r="AE25" s="15">
        <f t="shared" si="18"/>
        <v>0.01</v>
      </c>
      <c r="AF25" s="13">
        <f t="shared" si="19"/>
        <v>2.0000002383566463E-2</v>
      </c>
      <c r="AG25" s="14">
        <f t="shared" si="20"/>
        <v>1.0000000000000002E-2</v>
      </c>
      <c r="AH25" s="1" t="str">
        <f t="shared" si="3"/>
        <v>YES</v>
      </c>
      <c r="AI25" s="1" t="str">
        <f t="shared" si="4"/>
        <v>NO</v>
      </c>
      <c r="AJ25" s="32" t="str">
        <f t="shared" si="5"/>
        <v>YES</v>
      </c>
      <c r="AK25" s="33"/>
    </row>
    <row r="26" spans="2:37" x14ac:dyDescent="0.25">
      <c r="P26" s="38">
        <v>24</v>
      </c>
      <c r="Q26" s="2">
        <f t="shared" si="7"/>
        <v>0.01</v>
      </c>
      <c r="R26" s="2">
        <f t="shared" ref="R26:R51" si="22">Q26*AD26*EXP(-$G$6/($C$12*$C$10))</f>
        <v>5.6460897647080677E-3</v>
      </c>
      <c r="S26" s="2">
        <f t="shared" ref="S26:S51" si="23">(R26*AC26/AB26)*EXP(-$G$7/($C$12*$C$10))</f>
        <v>7.3672729793224393E-3</v>
      </c>
      <c r="T26" s="2">
        <f t="shared" si="10"/>
        <v>1.089934967002315E-6</v>
      </c>
      <c r="U26" s="2">
        <f t="shared" si="1"/>
        <v>2.4167760006440185E-4</v>
      </c>
      <c r="V26" s="2">
        <f t="shared" si="11"/>
        <v>5.1852879777983685E-4</v>
      </c>
      <c r="W26" s="2">
        <f t="shared" ref="W26:W33" si="24">(X26*AD26*AA26/AB26)/EXP(-$G$12/($C$12*$C$10))</f>
        <v>1.0326762917815882E-4</v>
      </c>
      <c r="X26" s="2">
        <f t="shared" si="2"/>
        <v>2.4747458497277709E-7</v>
      </c>
      <c r="Y26" s="2">
        <f t="shared" ref="Y26:Y33" si="25">(S26*AA26/(AC26*T26))*EXP(-$G$8/($C$10*$C$12))</f>
        <v>1.7860762970328911E-7</v>
      </c>
      <c r="Z26" s="12">
        <f t="shared" si="14"/>
        <v>0.01</v>
      </c>
      <c r="AA26" s="16">
        <f t="shared" si="21"/>
        <v>9.1354360380106001E-3</v>
      </c>
      <c r="AB26" s="13">
        <f t="shared" si="16"/>
        <v>2.6520392002952196E-4</v>
      </c>
      <c r="AC26" s="14">
        <f t="shared" si="17"/>
        <v>2.6327270206775609E-3</v>
      </c>
      <c r="AD26" s="2">
        <f t="shared" si="15"/>
        <v>0.40887075070455003</v>
      </c>
      <c r="AE26" s="15">
        <f t="shared" si="18"/>
        <v>0.01</v>
      </c>
      <c r="AF26" s="13">
        <f t="shared" si="19"/>
        <v>2.0000001191783093E-2</v>
      </c>
      <c r="AG26" s="14">
        <f t="shared" si="20"/>
        <v>0.01</v>
      </c>
      <c r="AH26" s="1" t="str">
        <f t="shared" si="3"/>
        <v>YES</v>
      </c>
      <c r="AI26" s="1" t="str">
        <f t="shared" si="4"/>
        <v>NO</v>
      </c>
      <c r="AJ26" s="32" t="str">
        <f t="shared" si="5"/>
        <v>YES</v>
      </c>
      <c r="AK26" s="33"/>
    </row>
    <row r="27" spans="2:37" x14ac:dyDescent="0.25">
      <c r="P27" s="38">
        <v>25</v>
      </c>
      <c r="Q27" s="2">
        <f t="shared" si="7"/>
        <v>0.01</v>
      </c>
      <c r="R27" s="2">
        <f t="shared" si="22"/>
        <v>5.6460894282623726E-3</v>
      </c>
      <c r="S27" s="2">
        <f t="shared" si="23"/>
        <v>7.3672729793224402E-3</v>
      </c>
      <c r="T27" s="2">
        <f t="shared" si="10"/>
        <v>1.0899349670023152E-6</v>
      </c>
      <c r="U27" s="2">
        <f t="shared" si="1"/>
        <v>2.4167760006440188E-4</v>
      </c>
      <c r="V27" s="2">
        <f t="shared" si="11"/>
        <v>5.1852879777983696E-4</v>
      </c>
      <c r="W27" s="2">
        <f t="shared" si="24"/>
        <v>1.0326762917815883E-4</v>
      </c>
      <c r="X27" s="2">
        <f t="shared" si="2"/>
        <v>2.4747458497277709E-7</v>
      </c>
      <c r="Y27" s="2">
        <f t="shared" si="25"/>
        <v>1.7860762970328914E-7</v>
      </c>
      <c r="Z27" s="12">
        <f t="shared" si="14"/>
        <v>0.01</v>
      </c>
      <c r="AA27" s="16">
        <f t="shared" si="21"/>
        <v>9.1354360380106001E-3</v>
      </c>
      <c r="AB27" s="13">
        <f t="shared" si="16"/>
        <v>2.6520390422624552E-4</v>
      </c>
      <c r="AC27" s="14">
        <f t="shared" si="17"/>
        <v>2.6327270206775609E-3</v>
      </c>
      <c r="AD27" s="2">
        <f t="shared" si="15"/>
        <v>0.40887072634028915</v>
      </c>
      <c r="AE27" s="15">
        <f t="shared" si="18"/>
        <v>0.01</v>
      </c>
      <c r="AF27" s="13">
        <f t="shared" si="19"/>
        <v>2.000000059589151E-2</v>
      </c>
      <c r="AG27" s="14">
        <f t="shared" si="20"/>
        <v>1.0000000000000002E-2</v>
      </c>
      <c r="AH27" s="1" t="str">
        <f t="shared" si="3"/>
        <v>YES</v>
      </c>
      <c r="AI27" s="1" t="str">
        <f t="shared" si="4"/>
        <v>NO</v>
      </c>
      <c r="AJ27" s="32" t="str">
        <f t="shared" si="5"/>
        <v>YES</v>
      </c>
      <c r="AK27" s="33"/>
    </row>
    <row r="28" spans="2:37" x14ac:dyDescent="0.25">
      <c r="P28" s="38">
        <v>26</v>
      </c>
      <c r="Q28" s="2">
        <f t="shared" si="7"/>
        <v>0.01</v>
      </c>
      <c r="R28" s="2">
        <f t="shared" si="22"/>
        <v>5.6460892600395385E-3</v>
      </c>
      <c r="S28" s="2">
        <f t="shared" si="23"/>
        <v>7.3672729793224367E-3</v>
      </c>
      <c r="T28" s="2">
        <f t="shared" si="10"/>
        <v>1.089934967002315E-6</v>
      </c>
      <c r="U28" s="2">
        <f t="shared" si="1"/>
        <v>2.4167760006440185E-4</v>
      </c>
      <c r="V28" s="2">
        <f t="shared" si="11"/>
        <v>5.1852879777983685E-4</v>
      </c>
      <c r="W28" s="2">
        <f t="shared" si="24"/>
        <v>1.0326762917815882E-4</v>
      </c>
      <c r="X28" s="2">
        <f t="shared" si="2"/>
        <v>2.4747458497277709E-7</v>
      </c>
      <c r="Y28" s="2">
        <f t="shared" si="25"/>
        <v>1.7860762970328911E-7</v>
      </c>
      <c r="Z28" s="12">
        <f t="shared" si="14"/>
        <v>0.01</v>
      </c>
      <c r="AA28" s="16">
        <f t="shared" si="21"/>
        <v>9.1354360380106001E-3</v>
      </c>
      <c r="AB28" s="13">
        <f t="shared" si="16"/>
        <v>2.65203896324608E-4</v>
      </c>
      <c r="AC28" s="14">
        <f t="shared" si="17"/>
        <v>2.6327270206775604E-3</v>
      </c>
      <c r="AD28" s="2">
        <f t="shared" si="15"/>
        <v>0.40887071415815973</v>
      </c>
      <c r="AE28" s="15">
        <f t="shared" si="18"/>
        <v>0.01</v>
      </c>
      <c r="AF28" s="13">
        <f t="shared" si="19"/>
        <v>2.0000000297945741E-2</v>
      </c>
      <c r="AG28" s="14">
        <f t="shared" si="20"/>
        <v>9.9999999999999967E-3</v>
      </c>
      <c r="AH28" s="1" t="str">
        <f t="shared" si="3"/>
        <v>YES</v>
      </c>
      <c r="AI28" s="1" t="str">
        <f t="shared" si="4"/>
        <v>NO</v>
      </c>
      <c r="AJ28" s="32" t="str">
        <f t="shared" si="5"/>
        <v>YES</v>
      </c>
      <c r="AK28" s="33"/>
    </row>
    <row r="29" spans="2:37" x14ac:dyDescent="0.25">
      <c r="P29" s="38">
        <v>27</v>
      </c>
      <c r="Q29" s="2">
        <f t="shared" si="7"/>
        <v>0.01</v>
      </c>
      <c r="R29" s="2">
        <f t="shared" si="22"/>
        <v>5.6460891759281279E-3</v>
      </c>
      <c r="S29" s="2">
        <f t="shared" si="23"/>
        <v>7.3672729793224402E-3</v>
      </c>
      <c r="T29" s="2">
        <f t="shared" si="10"/>
        <v>1.089934967002315E-6</v>
      </c>
      <c r="U29" s="2">
        <f t="shared" si="1"/>
        <v>2.4167760006440185E-4</v>
      </c>
      <c r="V29" s="2">
        <f t="shared" si="11"/>
        <v>5.1852879777983685E-4</v>
      </c>
      <c r="W29" s="2">
        <f t="shared" si="24"/>
        <v>1.0326762917815882E-4</v>
      </c>
      <c r="X29" s="2">
        <f t="shared" si="2"/>
        <v>2.4747458497277709E-7</v>
      </c>
      <c r="Y29" s="2">
        <f t="shared" si="25"/>
        <v>1.7860762970328914E-7</v>
      </c>
      <c r="Z29" s="12">
        <f t="shared" si="14"/>
        <v>0.01</v>
      </c>
      <c r="AA29" s="16">
        <f t="shared" si="21"/>
        <v>9.1354360380106001E-3</v>
      </c>
      <c r="AB29" s="13">
        <f t="shared" si="16"/>
        <v>2.6520389237378949E-4</v>
      </c>
      <c r="AC29" s="14">
        <f t="shared" si="17"/>
        <v>2.6327270206775613E-3</v>
      </c>
      <c r="AD29" s="2">
        <f t="shared" si="15"/>
        <v>0.40887070806709547</v>
      </c>
      <c r="AE29" s="15">
        <f t="shared" si="18"/>
        <v>0.01</v>
      </c>
      <c r="AF29" s="13">
        <f t="shared" si="19"/>
        <v>2.0000000148972873E-2</v>
      </c>
      <c r="AG29" s="14">
        <f t="shared" si="20"/>
        <v>1.0000000000000002E-2</v>
      </c>
      <c r="AH29" s="1" t="str">
        <f t="shared" si="3"/>
        <v>YES</v>
      </c>
      <c r="AI29" s="1" t="str">
        <f t="shared" si="4"/>
        <v>NO</v>
      </c>
      <c r="AJ29" s="32" t="str">
        <f t="shared" si="5"/>
        <v>YES</v>
      </c>
      <c r="AK29" s="33"/>
    </row>
    <row r="30" spans="2:37" x14ac:dyDescent="0.25">
      <c r="P30" s="38">
        <v>28</v>
      </c>
      <c r="Q30" s="2">
        <f t="shared" si="7"/>
        <v>0.01</v>
      </c>
      <c r="R30" s="2">
        <f t="shared" si="22"/>
        <v>5.6460891338724209E-3</v>
      </c>
      <c r="S30" s="2">
        <f t="shared" si="23"/>
        <v>7.3672729793224367E-3</v>
      </c>
      <c r="T30" s="2">
        <f t="shared" si="10"/>
        <v>1.0899349670023146E-6</v>
      </c>
      <c r="U30" s="2">
        <f t="shared" si="1"/>
        <v>2.4167760006440177E-4</v>
      </c>
      <c r="V30" s="2">
        <f t="shared" si="11"/>
        <v>5.1852879777983675E-4</v>
      </c>
      <c r="W30" s="2">
        <f t="shared" si="24"/>
        <v>1.032676291781588E-4</v>
      </c>
      <c r="X30" s="2">
        <f t="shared" si="2"/>
        <v>2.4747458497277709E-7</v>
      </c>
      <c r="Y30" s="2">
        <f t="shared" si="25"/>
        <v>1.7860762970328916E-7</v>
      </c>
      <c r="Z30" s="12">
        <f t="shared" si="14"/>
        <v>0.01</v>
      </c>
      <c r="AA30" s="16">
        <f t="shared" si="21"/>
        <v>9.1354360380106001E-3</v>
      </c>
      <c r="AB30" s="13">
        <f t="shared" si="16"/>
        <v>2.6520389039838023E-4</v>
      </c>
      <c r="AC30" s="14">
        <f t="shared" si="17"/>
        <v>2.6327270206775609E-3</v>
      </c>
      <c r="AD30" s="2">
        <f t="shared" si="15"/>
        <v>0.40887070502156325</v>
      </c>
      <c r="AE30" s="15">
        <f t="shared" si="18"/>
        <v>0.01</v>
      </c>
      <c r="AF30" s="13">
        <f t="shared" si="19"/>
        <v>2.0000000074486435E-2</v>
      </c>
      <c r="AG30" s="14">
        <f t="shared" si="20"/>
        <v>9.9999999999999985E-3</v>
      </c>
      <c r="AH30" s="1" t="str">
        <f t="shared" si="3"/>
        <v>YES</v>
      </c>
      <c r="AI30" s="1" t="str">
        <f t="shared" si="4"/>
        <v>NO</v>
      </c>
      <c r="AJ30" s="32" t="str">
        <f t="shared" si="5"/>
        <v>YES</v>
      </c>
      <c r="AK30" s="33"/>
    </row>
    <row r="31" spans="2:37" x14ac:dyDescent="0.25">
      <c r="P31" s="38">
        <v>29</v>
      </c>
      <c r="Q31" s="2">
        <f t="shared" si="7"/>
        <v>0.01</v>
      </c>
      <c r="R31" s="2">
        <f t="shared" si="22"/>
        <v>5.6460891128445705E-3</v>
      </c>
      <c r="S31" s="2">
        <f t="shared" si="23"/>
        <v>7.3672729793224402E-3</v>
      </c>
      <c r="T31" s="2">
        <f t="shared" si="10"/>
        <v>1.0899349670023152E-6</v>
      </c>
      <c r="U31" s="2">
        <f t="shared" si="1"/>
        <v>2.4167760006440188E-4</v>
      </c>
      <c r="V31" s="2">
        <f t="shared" si="11"/>
        <v>5.1852879777983696E-4</v>
      </c>
      <c r="W31" s="2">
        <f t="shared" si="24"/>
        <v>1.0326762917815883E-4</v>
      </c>
      <c r="X31" s="2">
        <f t="shared" si="2"/>
        <v>2.4747458497277709E-7</v>
      </c>
      <c r="Y31" s="2">
        <f t="shared" si="25"/>
        <v>1.7860762970328911E-7</v>
      </c>
      <c r="Z31" s="12">
        <f t="shared" si="14"/>
        <v>0.01</v>
      </c>
      <c r="AA31" s="16">
        <f t="shared" si="21"/>
        <v>9.1354360380106001E-3</v>
      </c>
      <c r="AB31" s="13">
        <f t="shared" si="16"/>
        <v>2.6520388941067563E-4</v>
      </c>
      <c r="AC31" s="14">
        <f t="shared" si="17"/>
        <v>2.6327270206775613E-3</v>
      </c>
      <c r="AD31" s="2">
        <f t="shared" si="15"/>
        <v>0.40887070349879728</v>
      </c>
      <c r="AE31" s="15">
        <f t="shared" si="18"/>
        <v>0.01</v>
      </c>
      <c r="AF31" s="13">
        <f t="shared" si="19"/>
        <v>2.0000000037243219E-2</v>
      </c>
      <c r="AG31" s="14">
        <f t="shared" si="20"/>
        <v>1.0000000000000002E-2</v>
      </c>
      <c r="AH31" s="1" t="str">
        <f t="shared" si="3"/>
        <v>YES</v>
      </c>
      <c r="AI31" s="1" t="str">
        <f t="shared" si="4"/>
        <v>NO</v>
      </c>
      <c r="AJ31" s="32" t="str">
        <f t="shared" si="5"/>
        <v>YES</v>
      </c>
      <c r="AK31" s="33"/>
    </row>
    <row r="32" spans="2:37" x14ac:dyDescent="0.25">
      <c r="P32" s="38">
        <v>30</v>
      </c>
      <c r="Q32" s="2">
        <f t="shared" si="7"/>
        <v>0.01</v>
      </c>
      <c r="R32" s="2">
        <f t="shared" si="22"/>
        <v>5.6460891023306439E-3</v>
      </c>
      <c r="S32" s="2">
        <f t="shared" si="23"/>
        <v>7.3672729793224393E-3</v>
      </c>
      <c r="T32" s="2">
        <f t="shared" si="10"/>
        <v>1.089934967002315E-6</v>
      </c>
      <c r="U32" s="2">
        <f t="shared" si="1"/>
        <v>2.4167760006440185E-4</v>
      </c>
      <c r="V32" s="2">
        <f t="shared" si="11"/>
        <v>5.1852879777983685E-4</v>
      </c>
      <c r="W32" s="2">
        <f t="shared" si="24"/>
        <v>1.0326762917815882E-4</v>
      </c>
      <c r="X32" s="2">
        <f t="shared" si="2"/>
        <v>2.4747458497277709E-7</v>
      </c>
      <c r="Y32" s="2">
        <f t="shared" si="25"/>
        <v>1.7860762970328911E-7</v>
      </c>
      <c r="Z32" s="12">
        <f t="shared" si="14"/>
        <v>0.01</v>
      </c>
      <c r="AA32" s="16">
        <f t="shared" si="21"/>
        <v>9.1354360380106001E-3</v>
      </c>
      <c r="AB32" s="13">
        <f t="shared" si="16"/>
        <v>2.6520388891682333E-4</v>
      </c>
      <c r="AC32" s="14">
        <f t="shared" si="17"/>
        <v>2.6327270206775609E-3</v>
      </c>
      <c r="AD32" s="2">
        <f t="shared" si="15"/>
        <v>0.40887070273741422</v>
      </c>
      <c r="AE32" s="15">
        <f t="shared" si="18"/>
        <v>0.01</v>
      </c>
      <c r="AF32" s="13">
        <f t="shared" si="19"/>
        <v>2.0000000018621608E-2</v>
      </c>
      <c r="AG32" s="14">
        <f t="shared" si="20"/>
        <v>0.01</v>
      </c>
      <c r="AH32" s="1" t="str">
        <f t="shared" si="3"/>
        <v>YES</v>
      </c>
      <c r="AI32" s="1" t="str">
        <f t="shared" si="4"/>
        <v>NO</v>
      </c>
      <c r="AJ32" s="32" t="str">
        <f t="shared" si="5"/>
        <v>YES</v>
      </c>
      <c r="AK32" s="33"/>
    </row>
    <row r="33" spans="16:37" x14ac:dyDescent="0.25">
      <c r="P33" s="38">
        <v>31</v>
      </c>
      <c r="Q33" s="2">
        <f t="shared" si="7"/>
        <v>0.01</v>
      </c>
      <c r="R33" s="2">
        <f t="shared" si="22"/>
        <v>5.6460890970736807E-3</v>
      </c>
      <c r="S33" s="2">
        <f t="shared" si="23"/>
        <v>7.3672729793224385E-3</v>
      </c>
      <c r="T33" s="2">
        <f t="shared" si="10"/>
        <v>1.0899349670023154E-6</v>
      </c>
      <c r="U33" s="2">
        <f t="shared" si="1"/>
        <v>2.4167760006440191E-4</v>
      </c>
      <c r="V33" s="2">
        <f t="shared" si="11"/>
        <v>5.1852879777983707E-4</v>
      </c>
      <c r="W33" s="2">
        <f t="shared" si="24"/>
        <v>1.0326762917815885E-4</v>
      </c>
      <c r="X33" s="2">
        <f t="shared" si="2"/>
        <v>2.4747458497277709E-7</v>
      </c>
      <c r="Y33" s="2">
        <f t="shared" si="25"/>
        <v>1.7860762970328903E-7</v>
      </c>
      <c r="Z33" s="12">
        <f t="shared" si="14"/>
        <v>0.01</v>
      </c>
      <c r="AA33" s="16">
        <f t="shared" si="21"/>
        <v>9.1354360380106001E-3</v>
      </c>
      <c r="AB33" s="13">
        <f t="shared" si="16"/>
        <v>2.6520388866989721E-4</v>
      </c>
      <c r="AC33" s="14">
        <f t="shared" si="17"/>
        <v>2.6327270206775609E-3</v>
      </c>
      <c r="AD33" s="2">
        <f t="shared" si="15"/>
        <v>0.40887070235672279</v>
      </c>
      <c r="AE33" s="15">
        <f t="shared" si="18"/>
        <v>0.01</v>
      </c>
      <c r="AF33" s="13">
        <f t="shared" si="19"/>
        <v>2.0000000009310806E-2</v>
      </c>
      <c r="AG33" s="14">
        <f t="shared" si="20"/>
        <v>9.9999999999999985E-3</v>
      </c>
      <c r="AH33" s="1" t="str">
        <f t="shared" si="3"/>
        <v>YES</v>
      </c>
      <c r="AI33" s="1" t="str">
        <f t="shared" si="4"/>
        <v>NO</v>
      </c>
      <c r="AJ33" s="32" t="str">
        <f t="shared" si="5"/>
        <v>YES</v>
      </c>
      <c r="AK33" s="33"/>
    </row>
    <row r="34" spans="16:37" x14ac:dyDescent="0.25">
      <c r="P34" s="38">
        <v>32</v>
      </c>
      <c r="Q34" s="2">
        <f>$C$8</f>
        <v>0.01</v>
      </c>
      <c r="R34" s="2">
        <f t="shared" si="22"/>
        <v>5.6460890944451999E-3</v>
      </c>
      <c r="S34" s="2">
        <f t="shared" si="23"/>
        <v>7.3672729793224402E-3</v>
      </c>
      <c r="T34" s="2">
        <f t="shared" si="10"/>
        <v>1.0899349670023152E-6</v>
      </c>
      <c r="U34" s="2">
        <f t="shared" si="1"/>
        <v>2.4167760006440188E-4</v>
      </c>
      <c r="V34" s="2">
        <f t="shared" si="11"/>
        <v>5.1852879777983696E-4</v>
      </c>
      <c r="W34" s="2">
        <f>(X34*AD34*AA34/AB34)/EXP(-$G$12/($C$12*$C$10))</f>
        <v>1.0326762917815883E-4</v>
      </c>
      <c r="X34" s="2">
        <f t="shared" si="2"/>
        <v>2.4747458497277709E-7</v>
      </c>
      <c r="Y34" s="2">
        <f>(S34*AA34/(AC34*T34))*EXP(-$G$8/($C$10*$C$12))</f>
        <v>1.7860762970328911E-7</v>
      </c>
      <c r="Z34" s="12">
        <f>$C$6</f>
        <v>0.01</v>
      </c>
      <c r="AA34" s="16">
        <f t="shared" si="21"/>
        <v>9.1354360380106001E-3</v>
      </c>
      <c r="AB34" s="13">
        <f t="shared" si="16"/>
        <v>2.6520388854643412E-4</v>
      </c>
      <c r="AC34" s="14">
        <f t="shared" si="17"/>
        <v>2.6327270206775613E-3</v>
      </c>
      <c r="AD34" s="2">
        <f t="shared" si="15"/>
        <v>0.408870702166377</v>
      </c>
      <c r="AE34" s="15">
        <f t="shared" si="18"/>
        <v>0.01</v>
      </c>
      <c r="AF34" s="13">
        <f t="shared" si="19"/>
        <v>2.0000000004655405E-2</v>
      </c>
      <c r="AG34" s="14">
        <f t="shared" si="20"/>
        <v>1.0000000000000002E-2</v>
      </c>
      <c r="AH34" s="1" t="str">
        <f t="shared" si="3"/>
        <v>YES</v>
      </c>
      <c r="AI34" s="1" t="str">
        <f t="shared" si="4"/>
        <v>NO</v>
      </c>
      <c r="AJ34" s="32" t="str">
        <f t="shared" si="5"/>
        <v>YES</v>
      </c>
      <c r="AK34" s="33"/>
    </row>
    <row r="35" spans="16:37" x14ac:dyDescent="0.25">
      <c r="P35" s="38">
        <v>33</v>
      </c>
      <c r="Q35" s="2">
        <f t="shared" si="7"/>
        <v>0.01</v>
      </c>
      <c r="R35" s="2">
        <f t="shared" si="22"/>
        <v>5.6460890931309586E-3</v>
      </c>
      <c r="S35" s="2">
        <f t="shared" si="23"/>
        <v>7.3672729793224393E-3</v>
      </c>
      <c r="T35" s="2">
        <f t="shared" si="10"/>
        <v>1.089934967002315E-6</v>
      </c>
      <c r="U35" s="2">
        <f t="shared" ref="U35:U51" si="26">V35*$K$13/EXP(($N$6-$G$10)/($C$12*$C$10))</f>
        <v>2.4167760006440185E-4</v>
      </c>
      <c r="V35" s="2">
        <f t="shared" si="11"/>
        <v>5.1852879777983685E-4</v>
      </c>
      <c r="W35" s="2">
        <f t="shared" ref="W35:W51" si="27">(X35*AD35*AA35/AB35)/EXP(-$G$12/($C$12*$C$10))</f>
        <v>1.0326762917815882E-4</v>
      </c>
      <c r="X35" s="2">
        <f t="shared" ref="X35:X51" si="28">$K$13*Z35/EXP(($N$7-$G$13)/($C$12*$C$10))</f>
        <v>2.4747458497277709E-7</v>
      </c>
      <c r="Y35" s="2">
        <f t="shared" ref="Y35:Y51" si="29">(S35*AA35/(AC35*T35))*EXP(-$G$8/($C$10*$C$12))</f>
        <v>1.7860762970328911E-7</v>
      </c>
      <c r="Z35" s="12">
        <f t="shared" si="14"/>
        <v>0.01</v>
      </c>
      <c r="AA35" s="16">
        <f t="shared" si="21"/>
        <v>9.1354360380106001E-3</v>
      </c>
      <c r="AB35" s="13">
        <f t="shared" si="16"/>
        <v>2.6520388848470257E-4</v>
      </c>
      <c r="AC35" s="14">
        <f t="shared" si="17"/>
        <v>2.6327270206775609E-3</v>
      </c>
      <c r="AD35" s="2">
        <f t="shared" si="15"/>
        <v>0.40887070207120407</v>
      </c>
      <c r="AE35" s="15">
        <f t="shared" si="18"/>
        <v>0.01</v>
      </c>
      <c r="AF35" s="13">
        <f t="shared" si="19"/>
        <v>2.0000000002327704E-2</v>
      </c>
      <c r="AG35" s="14">
        <f t="shared" si="20"/>
        <v>0.01</v>
      </c>
      <c r="AH35" s="1" t="str">
        <f t="shared" si="3"/>
        <v>YES</v>
      </c>
      <c r="AI35" s="1" t="str">
        <f t="shared" si="4"/>
        <v>NO</v>
      </c>
      <c r="AJ35" s="32" t="str">
        <f t="shared" si="5"/>
        <v>YES</v>
      </c>
      <c r="AK35" s="33"/>
    </row>
    <row r="36" spans="16:37" x14ac:dyDescent="0.25">
      <c r="P36" s="38">
        <v>34</v>
      </c>
      <c r="Q36" s="2">
        <f t="shared" si="7"/>
        <v>0.01</v>
      </c>
      <c r="R36" s="2">
        <f t="shared" si="22"/>
        <v>5.6460890924738358E-3</v>
      </c>
      <c r="S36" s="2">
        <f t="shared" si="23"/>
        <v>7.3672729793224376E-3</v>
      </c>
      <c r="T36" s="2">
        <f t="shared" si="10"/>
        <v>1.089934967002315E-6</v>
      </c>
      <c r="U36" s="2">
        <f t="shared" si="26"/>
        <v>2.4167760006440185E-4</v>
      </c>
      <c r="V36" s="2">
        <f t="shared" si="11"/>
        <v>5.1852879777983685E-4</v>
      </c>
      <c r="W36" s="2">
        <f t="shared" si="27"/>
        <v>1.0326762917815882E-4</v>
      </c>
      <c r="X36" s="2">
        <f t="shared" si="28"/>
        <v>2.4747458497277709E-7</v>
      </c>
      <c r="Y36" s="2">
        <f t="shared" si="29"/>
        <v>1.7860762970328908E-7</v>
      </c>
      <c r="Z36" s="12">
        <f t="shared" si="14"/>
        <v>0.01</v>
      </c>
      <c r="AA36" s="16">
        <f t="shared" si="21"/>
        <v>9.1354360380106001E-3</v>
      </c>
      <c r="AB36" s="13">
        <f t="shared" si="16"/>
        <v>2.6520388845383675E-4</v>
      </c>
      <c r="AC36" s="14">
        <f t="shared" si="17"/>
        <v>2.6327270206775609E-3</v>
      </c>
      <c r="AD36" s="2">
        <f t="shared" si="15"/>
        <v>0.40887070202361753</v>
      </c>
      <c r="AE36" s="15">
        <f t="shared" si="18"/>
        <v>0.01</v>
      </c>
      <c r="AF36" s="13">
        <f t="shared" si="19"/>
        <v>2.0000000001163851E-2</v>
      </c>
      <c r="AG36" s="14">
        <f t="shared" si="20"/>
        <v>9.9999999999999985E-3</v>
      </c>
      <c r="AH36" s="1" t="str">
        <f t="shared" si="3"/>
        <v>YES</v>
      </c>
      <c r="AI36" s="1" t="str">
        <f t="shared" si="4"/>
        <v>NO</v>
      </c>
      <c r="AJ36" s="32" t="str">
        <f t="shared" si="5"/>
        <v>YES</v>
      </c>
      <c r="AK36" s="33"/>
    </row>
    <row r="37" spans="16:37" x14ac:dyDescent="0.25">
      <c r="P37" s="38">
        <v>35</v>
      </c>
      <c r="Q37" s="2">
        <f t="shared" si="7"/>
        <v>0.01</v>
      </c>
      <c r="R37" s="2">
        <f t="shared" si="22"/>
        <v>5.6460890921452766E-3</v>
      </c>
      <c r="S37" s="2">
        <f t="shared" si="23"/>
        <v>7.3672729793224393E-3</v>
      </c>
      <c r="T37" s="2">
        <f t="shared" si="10"/>
        <v>1.089934967002315E-6</v>
      </c>
      <c r="U37" s="2">
        <f t="shared" si="26"/>
        <v>2.4167760006440185E-4</v>
      </c>
      <c r="V37" s="2">
        <f t="shared" si="11"/>
        <v>5.1852879777983685E-4</v>
      </c>
      <c r="W37" s="2">
        <f t="shared" si="27"/>
        <v>1.0326762917815882E-4</v>
      </c>
      <c r="X37" s="2">
        <f t="shared" si="28"/>
        <v>2.4747458497277709E-7</v>
      </c>
      <c r="Y37" s="2">
        <f t="shared" si="29"/>
        <v>1.7860762970328908E-7</v>
      </c>
      <c r="Z37" s="12">
        <f t="shared" si="14"/>
        <v>0.01</v>
      </c>
      <c r="AA37" s="16">
        <f t="shared" si="21"/>
        <v>9.1354360380106001E-3</v>
      </c>
      <c r="AB37" s="13">
        <f t="shared" si="16"/>
        <v>2.6520388843840389E-4</v>
      </c>
      <c r="AC37" s="14">
        <f t="shared" si="17"/>
        <v>2.6327270206775613E-3</v>
      </c>
      <c r="AD37" s="2">
        <f t="shared" si="15"/>
        <v>0.40887070199982439</v>
      </c>
      <c r="AE37" s="15">
        <f t="shared" si="18"/>
        <v>0.01</v>
      </c>
      <c r="AF37" s="13">
        <f t="shared" si="19"/>
        <v>2.0000000000581927E-2</v>
      </c>
      <c r="AG37" s="14">
        <f t="shared" si="20"/>
        <v>0.01</v>
      </c>
      <c r="AH37" s="1" t="str">
        <f t="shared" si="3"/>
        <v>YES</v>
      </c>
      <c r="AI37" s="1" t="str">
        <f t="shared" si="4"/>
        <v>NO</v>
      </c>
      <c r="AJ37" s="32" t="str">
        <f t="shared" si="5"/>
        <v>YES</v>
      </c>
      <c r="AK37" s="33"/>
    </row>
    <row r="38" spans="16:37" x14ac:dyDescent="0.25">
      <c r="P38" s="38">
        <v>36</v>
      </c>
      <c r="Q38" s="2">
        <f t="shared" si="7"/>
        <v>0.01</v>
      </c>
      <c r="R38" s="2">
        <f t="shared" si="22"/>
        <v>5.6460890919809966E-3</v>
      </c>
      <c r="S38" s="2">
        <f t="shared" si="23"/>
        <v>7.3672729793224402E-3</v>
      </c>
      <c r="T38" s="2">
        <f t="shared" si="10"/>
        <v>1.0899349670023152E-6</v>
      </c>
      <c r="U38" s="2">
        <f t="shared" si="26"/>
        <v>2.4167760006440188E-4</v>
      </c>
      <c r="V38" s="2">
        <f t="shared" si="11"/>
        <v>5.1852879777983696E-4</v>
      </c>
      <c r="W38" s="2">
        <f t="shared" si="27"/>
        <v>1.0326762917815883E-4</v>
      </c>
      <c r="X38" s="2">
        <f t="shared" si="28"/>
        <v>2.4747458497277709E-7</v>
      </c>
      <c r="Y38" s="2">
        <f t="shared" si="29"/>
        <v>1.7860762970328911E-7</v>
      </c>
      <c r="Z38" s="12">
        <f t="shared" si="14"/>
        <v>0.01</v>
      </c>
      <c r="AA38" s="16">
        <f t="shared" si="21"/>
        <v>9.1354360380106001E-3</v>
      </c>
      <c r="AB38" s="13">
        <f t="shared" si="16"/>
        <v>2.652038884306874E-4</v>
      </c>
      <c r="AC38" s="14">
        <f t="shared" si="17"/>
        <v>2.6327270206775613E-3</v>
      </c>
      <c r="AD38" s="2">
        <f t="shared" si="15"/>
        <v>0.40887070198792774</v>
      </c>
      <c r="AE38" s="15">
        <f t="shared" si="18"/>
        <v>0.01</v>
      </c>
      <c r="AF38" s="13">
        <f t="shared" si="19"/>
        <v>2.0000000000290962E-2</v>
      </c>
      <c r="AG38" s="14">
        <f t="shared" si="20"/>
        <v>1.0000000000000002E-2</v>
      </c>
      <c r="AH38" s="1" t="str">
        <f t="shared" si="3"/>
        <v>YES</v>
      </c>
      <c r="AI38" s="1" t="str">
        <f t="shared" si="4"/>
        <v>NO</v>
      </c>
      <c r="AJ38" s="32" t="str">
        <f t="shared" si="5"/>
        <v>YES</v>
      </c>
      <c r="AK38" s="33"/>
    </row>
    <row r="39" spans="16:37" x14ac:dyDescent="0.25">
      <c r="P39" s="38">
        <v>37</v>
      </c>
      <c r="Q39" s="2">
        <f t="shared" si="7"/>
        <v>0.01</v>
      </c>
      <c r="R39" s="2">
        <f t="shared" si="22"/>
        <v>5.6460890918988565E-3</v>
      </c>
      <c r="S39" s="2">
        <f t="shared" si="23"/>
        <v>7.3672729793224385E-3</v>
      </c>
      <c r="T39" s="2">
        <f t="shared" si="10"/>
        <v>1.0899349670023152E-6</v>
      </c>
      <c r="U39" s="2">
        <f t="shared" si="26"/>
        <v>2.4167760006440188E-4</v>
      </c>
      <c r="V39" s="2">
        <f t="shared" si="11"/>
        <v>5.1852879777983696E-4</v>
      </c>
      <c r="W39" s="2">
        <f t="shared" si="27"/>
        <v>1.0326762917815883E-4</v>
      </c>
      <c r="X39" s="2">
        <f t="shared" si="28"/>
        <v>2.4747458497277709E-7</v>
      </c>
      <c r="Y39" s="2">
        <f t="shared" si="29"/>
        <v>1.7860762970328908E-7</v>
      </c>
      <c r="Z39" s="12">
        <f t="shared" si="14"/>
        <v>0.01</v>
      </c>
      <c r="AA39" s="16">
        <f t="shared" si="21"/>
        <v>9.1354360380106001E-3</v>
      </c>
      <c r="AB39" s="13">
        <f t="shared" si="16"/>
        <v>2.6520388842682922E-4</v>
      </c>
      <c r="AC39" s="14">
        <f t="shared" si="17"/>
        <v>2.6327270206775609E-3</v>
      </c>
      <c r="AD39" s="2">
        <f t="shared" si="15"/>
        <v>0.40887070198197945</v>
      </c>
      <c r="AE39" s="15">
        <f t="shared" si="18"/>
        <v>0.01</v>
      </c>
      <c r="AF39" s="13">
        <f t="shared" si="19"/>
        <v>2.0000000000145478E-2</v>
      </c>
      <c r="AG39" s="14">
        <f t="shared" si="20"/>
        <v>9.9999999999999985E-3</v>
      </c>
      <c r="AH39" s="1" t="str">
        <f t="shared" si="3"/>
        <v>YES</v>
      </c>
      <c r="AI39" s="1" t="str">
        <f t="shared" si="4"/>
        <v>NO</v>
      </c>
      <c r="AJ39" s="32" t="str">
        <f t="shared" si="5"/>
        <v>YES</v>
      </c>
      <c r="AK39" s="33"/>
    </row>
    <row r="40" spans="16:37" x14ac:dyDescent="0.25">
      <c r="P40" s="38">
        <v>38</v>
      </c>
      <c r="Q40" s="2">
        <f t="shared" si="7"/>
        <v>0.01</v>
      </c>
      <c r="R40" s="2">
        <f t="shared" si="22"/>
        <v>5.6460890918577878E-3</v>
      </c>
      <c r="S40" s="2">
        <f t="shared" si="23"/>
        <v>7.3672729793224402E-3</v>
      </c>
      <c r="T40" s="2">
        <f t="shared" si="10"/>
        <v>1.0899349670023152E-6</v>
      </c>
      <c r="U40" s="2">
        <f t="shared" si="26"/>
        <v>2.4167760006440188E-4</v>
      </c>
      <c r="V40" s="2">
        <f t="shared" si="11"/>
        <v>5.1852879777983696E-4</v>
      </c>
      <c r="W40" s="2">
        <f t="shared" si="27"/>
        <v>1.0326762917815883E-4</v>
      </c>
      <c r="X40" s="2">
        <f t="shared" si="28"/>
        <v>2.4747458497277709E-7</v>
      </c>
      <c r="Y40" s="2">
        <f t="shared" si="29"/>
        <v>1.7860762970328911E-7</v>
      </c>
      <c r="Z40" s="12">
        <f t="shared" si="14"/>
        <v>0.01</v>
      </c>
      <c r="AA40" s="16">
        <f t="shared" si="21"/>
        <v>9.1354360380106001E-3</v>
      </c>
      <c r="AB40" s="13">
        <f t="shared" si="16"/>
        <v>2.6520388842490015E-4</v>
      </c>
      <c r="AC40" s="14">
        <f t="shared" si="17"/>
        <v>2.6327270206775613E-3</v>
      </c>
      <c r="AD40" s="2">
        <f t="shared" si="15"/>
        <v>0.40887070197900538</v>
      </c>
      <c r="AE40" s="15">
        <f t="shared" si="18"/>
        <v>0.01</v>
      </c>
      <c r="AF40" s="13">
        <f t="shared" si="19"/>
        <v>2.0000000000072744E-2</v>
      </c>
      <c r="AG40" s="14">
        <f t="shared" si="20"/>
        <v>1.0000000000000002E-2</v>
      </c>
      <c r="AH40" s="1" t="str">
        <f t="shared" si="3"/>
        <v>YES</v>
      </c>
      <c r="AI40" s="1" t="str">
        <f t="shared" si="4"/>
        <v>NO</v>
      </c>
      <c r="AJ40" s="32" t="str">
        <f t="shared" si="5"/>
        <v>YES</v>
      </c>
      <c r="AK40" s="33"/>
    </row>
    <row r="41" spans="16:37" x14ac:dyDescent="0.25">
      <c r="P41" s="38">
        <v>39</v>
      </c>
      <c r="Q41" s="2">
        <f t="shared" si="7"/>
        <v>0.01</v>
      </c>
      <c r="R41" s="2">
        <f t="shared" si="22"/>
        <v>5.6460890918372522E-3</v>
      </c>
      <c r="S41" s="2">
        <f t="shared" si="23"/>
        <v>7.3672729793224393E-3</v>
      </c>
      <c r="T41" s="2">
        <f t="shared" si="10"/>
        <v>1.0899349670023152E-6</v>
      </c>
      <c r="U41" s="2">
        <f t="shared" si="26"/>
        <v>2.4167760006440188E-4</v>
      </c>
      <c r="V41" s="2">
        <f t="shared" si="11"/>
        <v>5.1852879777983696E-4</v>
      </c>
      <c r="W41" s="2">
        <f t="shared" si="27"/>
        <v>1.0326762917815883E-4</v>
      </c>
      <c r="X41" s="2">
        <f t="shared" si="28"/>
        <v>2.4747458497277709E-7</v>
      </c>
      <c r="Y41" s="2">
        <f t="shared" si="29"/>
        <v>1.7860762970328908E-7</v>
      </c>
      <c r="Z41" s="12">
        <f t="shared" si="14"/>
        <v>0.01</v>
      </c>
      <c r="AA41" s="16">
        <f t="shared" si="21"/>
        <v>9.1354360380106001E-3</v>
      </c>
      <c r="AB41" s="13">
        <f t="shared" si="16"/>
        <v>2.6520388842393554E-4</v>
      </c>
      <c r="AC41" s="14">
        <f t="shared" si="17"/>
        <v>2.6327270206775609E-3</v>
      </c>
      <c r="AD41" s="2">
        <f t="shared" si="15"/>
        <v>0.40887070197751824</v>
      </c>
      <c r="AE41" s="15">
        <f t="shared" si="18"/>
        <v>0.01</v>
      </c>
      <c r="AF41" s="13">
        <f t="shared" si="19"/>
        <v>2.0000000000036371E-2</v>
      </c>
      <c r="AG41" s="14">
        <f t="shared" si="20"/>
        <v>0.01</v>
      </c>
      <c r="AH41" s="1" t="str">
        <f t="shared" si="3"/>
        <v>YES</v>
      </c>
      <c r="AI41" s="1" t="str">
        <f t="shared" si="4"/>
        <v>NO</v>
      </c>
      <c r="AJ41" s="32" t="str">
        <f t="shared" si="5"/>
        <v>YES</v>
      </c>
      <c r="AK41" s="33"/>
    </row>
    <row r="42" spans="16:37" x14ac:dyDescent="0.25">
      <c r="P42" s="38">
        <v>40</v>
      </c>
      <c r="Q42" s="2">
        <f t="shared" si="7"/>
        <v>0.01</v>
      </c>
      <c r="R42" s="2">
        <f t="shared" si="22"/>
        <v>5.6460890918269844E-3</v>
      </c>
      <c r="S42" s="2">
        <f t="shared" si="23"/>
        <v>7.3672729793224385E-3</v>
      </c>
      <c r="T42" s="2">
        <f t="shared" si="10"/>
        <v>1.089934967002315E-6</v>
      </c>
      <c r="U42" s="2">
        <f t="shared" si="26"/>
        <v>2.4167760006440185E-4</v>
      </c>
      <c r="V42" s="2">
        <f t="shared" si="11"/>
        <v>5.1852879777983685E-4</v>
      </c>
      <c r="W42" s="2">
        <f t="shared" si="27"/>
        <v>1.0326762917815882E-4</v>
      </c>
      <c r="X42" s="2">
        <f t="shared" si="28"/>
        <v>2.4747458497277709E-7</v>
      </c>
      <c r="Y42" s="2">
        <f t="shared" si="29"/>
        <v>1.7860762970328911E-7</v>
      </c>
      <c r="Z42" s="12">
        <f t="shared" si="14"/>
        <v>0.01</v>
      </c>
      <c r="AA42" s="16">
        <f t="shared" si="21"/>
        <v>9.1354360380106001E-3</v>
      </c>
      <c r="AB42" s="13">
        <f t="shared" si="16"/>
        <v>2.6520388842345328E-4</v>
      </c>
      <c r="AC42" s="14">
        <f t="shared" si="17"/>
        <v>2.6327270206775609E-3</v>
      </c>
      <c r="AD42" s="2">
        <f t="shared" si="15"/>
        <v>0.40887070197677472</v>
      </c>
      <c r="AE42" s="15">
        <f t="shared" si="18"/>
        <v>0.01</v>
      </c>
      <c r="AF42" s="13">
        <f t="shared" si="19"/>
        <v>2.0000000000018184E-2</v>
      </c>
      <c r="AG42" s="14">
        <f t="shared" si="20"/>
        <v>9.9999999999999985E-3</v>
      </c>
      <c r="AH42" s="1" t="str">
        <f t="shared" si="3"/>
        <v>YES</v>
      </c>
      <c r="AI42" s="1" t="str">
        <f t="shared" si="4"/>
        <v>NO</v>
      </c>
      <c r="AJ42" s="32" t="str">
        <f t="shared" si="5"/>
        <v>YES</v>
      </c>
      <c r="AK42" s="33"/>
    </row>
    <row r="43" spans="16:37" x14ac:dyDescent="0.25">
      <c r="P43" s="38">
        <v>41</v>
      </c>
      <c r="Q43" s="2">
        <f t="shared" si="7"/>
        <v>0.01</v>
      </c>
      <c r="R43" s="2">
        <f t="shared" si="22"/>
        <v>5.6460890918218504E-3</v>
      </c>
      <c r="S43" s="2">
        <f t="shared" si="23"/>
        <v>7.3672729793224393E-3</v>
      </c>
      <c r="T43" s="2">
        <f t="shared" si="10"/>
        <v>1.089934967002315E-6</v>
      </c>
      <c r="U43" s="2">
        <f t="shared" si="26"/>
        <v>2.4167760006440185E-4</v>
      </c>
      <c r="V43" s="2">
        <f t="shared" si="11"/>
        <v>5.1852879777983685E-4</v>
      </c>
      <c r="W43" s="2">
        <f t="shared" si="27"/>
        <v>1.0326762917815882E-4</v>
      </c>
      <c r="X43" s="2">
        <f t="shared" si="28"/>
        <v>2.4747458497277709E-7</v>
      </c>
      <c r="Y43" s="2">
        <f t="shared" si="29"/>
        <v>1.7860762970328908E-7</v>
      </c>
      <c r="Z43" s="12">
        <f t="shared" si="14"/>
        <v>0.01</v>
      </c>
      <c r="AA43" s="16">
        <f t="shared" si="21"/>
        <v>9.1354360380106001E-3</v>
      </c>
      <c r="AB43" s="13">
        <f t="shared" si="16"/>
        <v>2.6520388842321216E-4</v>
      </c>
      <c r="AC43" s="14">
        <f t="shared" si="17"/>
        <v>2.6327270206775613E-3</v>
      </c>
      <c r="AD43" s="2">
        <f t="shared" si="15"/>
        <v>0.40887070197640296</v>
      </c>
      <c r="AE43" s="15">
        <f t="shared" si="18"/>
        <v>0.01</v>
      </c>
      <c r="AF43" s="13">
        <f t="shared" si="19"/>
        <v>2.0000000000009094E-2</v>
      </c>
      <c r="AG43" s="14">
        <f t="shared" si="20"/>
        <v>0.01</v>
      </c>
      <c r="AH43" s="1" t="str">
        <f t="shared" si="3"/>
        <v>YES</v>
      </c>
      <c r="AI43" s="1" t="str">
        <f t="shared" si="4"/>
        <v>NO</v>
      </c>
      <c r="AJ43" s="32" t="str">
        <f t="shared" si="5"/>
        <v>YES</v>
      </c>
      <c r="AK43" s="33"/>
    </row>
    <row r="44" spans="16:37" x14ac:dyDescent="0.25">
      <c r="P44" s="38">
        <v>42</v>
      </c>
      <c r="Q44" s="2">
        <f t="shared" si="7"/>
        <v>0.01</v>
      </c>
      <c r="R44" s="2">
        <f t="shared" si="22"/>
        <v>5.6460890918192848E-3</v>
      </c>
      <c r="S44" s="2">
        <f t="shared" si="23"/>
        <v>7.3672729793224402E-3</v>
      </c>
      <c r="T44" s="2">
        <f t="shared" si="10"/>
        <v>1.0899349670023152E-6</v>
      </c>
      <c r="U44" s="2">
        <f t="shared" si="26"/>
        <v>2.4167760006440188E-4</v>
      </c>
      <c r="V44" s="2">
        <f t="shared" si="11"/>
        <v>5.1852879777983696E-4</v>
      </c>
      <c r="W44" s="2">
        <f t="shared" si="27"/>
        <v>1.0326762917815883E-4</v>
      </c>
      <c r="X44" s="2">
        <f t="shared" si="28"/>
        <v>2.4747458497277709E-7</v>
      </c>
      <c r="Y44" s="2">
        <f t="shared" si="29"/>
        <v>1.7860762970328911E-7</v>
      </c>
      <c r="Z44" s="12">
        <f t="shared" si="14"/>
        <v>0.01</v>
      </c>
      <c r="AA44" s="16">
        <f t="shared" si="21"/>
        <v>9.1354360380106001E-3</v>
      </c>
      <c r="AB44" s="13">
        <f t="shared" si="16"/>
        <v>2.6520388842309159E-4</v>
      </c>
      <c r="AC44" s="14">
        <f t="shared" si="17"/>
        <v>2.6327270206775613E-3</v>
      </c>
      <c r="AD44" s="2">
        <f t="shared" si="15"/>
        <v>0.40887070197621711</v>
      </c>
      <c r="AE44" s="15">
        <f t="shared" si="18"/>
        <v>0.01</v>
      </c>
      <c r="AF44" s="13">
        <f t="shared" si="19"/>
        <v>2.0000000000004549E-2</v>
      </c>
      <c r="AG44" s="14">
        <f t="shared" si="20"/>
        <v>1.0000000000000002E-2</v>
      </c>
      <c r="AH44" s="1" t="str">
        <f t="shared" si="3"/>
        <v>YES</v>
      </c>
      <c r="AI44" s="1" t="str">
        <f t="shared" si="4"/>
        <v>NO</v>
      </c>
      <c r="AJ44" s="32" t="str">
        <f t="shared" si="5"/>
        <v>YES</v>
      </c>
      <c r="AK44" s="33"/>
    </row>
    <row r="45" spans="16:37" x14ac:dyDescent="0.25">
      <c r="P45" s="38">
        <v>43</v>
      </c>
      <c r="Q45" s="2">
        <f t="shared" si="7"/>
        <v>0.01</v>
      </c>
      <c r="R45" s="2">
        <f t="shared" si="22"/>
        <v>5.6460890918179994E-3</v>
      </c>
      <c r="S45" s="2">
        <f t="shared" si="23"/>
        <v>7.3672729793224385E-3</v>
      </c>
      <c r="T45" s="2">
        <f t="shared" si="10"/>
        <v>1.089934967002315E-6</v>
      </c>
      <c r="U45" s="2">
        <f t="shared" si="26"/>
        <v>2.4167760006440185E-4</v>
      </c>
      <c r="V45" s="2">
        <f t="shared" si="11"/>
        <v>5.1852879777983685E-4</v>
      </c>
      <c r="W45" s="2">
        <f t="shared" si="27"/>
        <v>1.0326762917815882E-4</v>
      </c>
      <c r="X45" s="2">
        <f t="shared" si="28"/>
        <v>2.4747458497277709E-7</v>
      </c>
      <c r="Y45" s="2">
        <f t="shared" si="29"/>
        <v>1.7860762970328911E-7</v>
      </c>
      <c r="Z45" s="12">
        <f t="shared" si="14"/>
        <v>0.01</v>
      </c>
      <c r="AA45" s="16">
        <f t="shared" si="21"/>
        <v>9.1354360380106001E-3</v>
      </c>
      <c r="AB45" s="13">
        <f t="shared" si="16"/>
        <v>2.6520388842303126E-4</v>
      </c>
      <c r="AC45" s="14">
        <f t="shared" si="17"/>
        <v>2.6327270206775609E-3</v>
      </c>
      <c r="AD45" s="2">
        <f t="shared" si="15"/>
        <v>0.40887070197612407</v>
      </c>
      <c r="AE45" s="15">
        <f t="shared" si="18"/>
        <v>0.01</v>
      </c>
      <c r="AF45" s="13">
        <f t="shared" si="19"/>
        <v>2.0000000000002273E-2</v>
      </c>
      <c r="AG45" s="14">
        <f t="shared" si="20"/>
        <v>9.9999999999999985E-3</v>
      </c>
      <c r="AH45" s="1" t="str">
        <f t="shared" si="3"/>
        <v>YES</v>
      </c>
      <c r="AI45" s="1" t="str">
        <f t="shared" si="4"/>
        <v>NO</v>
      </c>
      <c r="AJ45" s="32" t="str">
        <f t="shared" si="5"/>
        <v>YES</v>
      </c>
      <c r="AK45" s="33"/>
    </row>
    <row r="46" spans="16:37" x14ac:dyDescent="0.25">
      <c r="P46" s="38">
        <v>44</v>
      </c>
      <c r="Q46" s="2">
        <f t="shared" si="7"/>
        <v>0.01</v>
      </c>
      <c r="R46" s="2">
        <f t="shared" si="22"/>
        <v>5.6460890918173575E-3</v>
      </c>
      <c r="S46" s="2">
        <f t="shared" si="23"/>
        <v>7.3672729793224393E-3</v>
      </c>
      <c r="T46" s="2">
        <f t="shared" si="10"/>
        <v>1.089934967002315E-6</v>
      </c>
      <c r="U46" s="2">
        <f t="shared" si="26"/>
        <v>2.4167760006440185E-4</v>
      </c>
      <c r="V46" s="2">
        <f t="shared" si="11"/>
        <v>5.1852879777983685E-4</v>
      </c>
      <c r="W46" s="2">
        <f t="shared" si="27"/>
        <v>1.0326762917815882E-4</v>
      </c>
      <c r="X46" s="2">
        <f t="shared" si="28"/>
        <v>2.4747458497277709E-7</v>
      </c>
      <c r="Y46" s="2">
        <f t="shared" si="29"/>
        <v>1.7860762970328908E-7</v>
      </c>
      <c r="Z46" s="12">
        <f t="shared" si="14"/>
        <v>0.01</v>
      </c>
      <c r="AA46" s="16">
        <f t="shared" si="21"/>
        <v>9.1354360380106001E-3</v>
      </c>
      <c r="AB46" s="13">
        <f t="shared" si="16"/>
        <v>2.6520388842300112E-4</v>
      </c>
      <c r="AC46" s="14">
        <f t="shared" si="17"/>
        <v>2.6327270206775613E-3</v>
      </c>
      <c r="AD46" s="2">
        <f t="shared" si="15"/>
        <v>0.40887070197607761</v>
      </c>
      <c r="AE46" s="15">
        <f t="shared" si="18"/>
        <v>0.01</v>
      </c>
      <c r="AF46" s="13">
        <f t="shared" si="19"/>
        <v>2.0000000000001135E-2</v>
      </c>
      <c r="AG46" s="14">
        <f t="shared" si="20"/>
        <v>0.01</v>
      </c>
      <c r="AH46" s="1" t="str">
        <f t="shared" si="3"/>
        <v>YES</v>
      </c>
      <c r="AI46" s="1" t="str">
        <f t="shared" si="4"/>
        <v>NO</v>
      </c>
      <c r="AJ46" s="32" t="str">
        <f t="shared" si="5"/>
        <v>YES</v>
      </c>
      <c r="AK46" s="33"/>
    </row>
    <row r="47" spans="16:37" x14ac:dyDescent="0.25">
      <c r="P47" s="38">
        <v>45</v>
      </c>
      <c r="Q47" s="2">
        <f t="shared" si="7"/>
        <v>0.01</v>
      </c>
      <c r="R47" s="2">
        <f t="shared" si="22"/>
        <v>5.6460890918170366E-3</v>
      </c>
      <c r="S47" s="2">
        <f t="shared" si="23"/>
        <v>7.3672729793224393E-3</v>
      </c>
      <c r="T47" s="2">
        <f t="shared" si="10"/>
        <v>1.0899349670023152E-6</v>
      </c>
      <c r="U47" s="2">
        <f t="shared" si="26"/>
        <v>2.4167760006440188E-4</v>
      </c>
      <c r="V47" s="2">
        <f t="shared" si="11"/>
        <v>5.1852879777983696E-4</v>
      </c>
      <c r="W47" s="2">
        <f t="shared" si="27"/>
        <v>1.0326762917815883E-4</v>
      </c>
      <c r="X47" s="2">
        <f t="shared" si="28"/>
        <v>2.4747458497277709E-7</v>
      </c>
      <c r="Y47" s="2">
        <f t="shared" si="29"/>
        <v>1.7860762970328906E-7</v>
      </c>
      <c r="Z47" s="12">
        <f t="shared" si="14"/>
        <v>0.01</v>
      </c>
      <c r="AA47" s="16">
        <f t="shared" si="21"/>
        <v>9.1354360380106001E-3</v>
      </c>
      <c r="AB47" s="13">
        <f t="shared" si="16"/>
        <v>2.6520388842298605E-4</v>
      </c>
      <c r="AC47" s="14">
        <f t="shared" si="17"/>
        <v>2.6327270206775613E-3</v>
      </c>
      <c r="AD47" s="2">
        <f t="shared" si="15"/>
        <v>0.40887070197605435</v>
      </c>
      <c r="AE47" s="15">
        <f t="shared" si="18"/>
        <v>0.01</v>
      </c>
      <c r="AF47" s="13">
        <f t="shared" si="19"/>
        <v>2.0000000000000566E-2</v>
      </c>
      <c r="AG47" s="14">
        <f t="shared" si="20"/>
        <v>0.01</v>
      </c>
      <c r="AH47" s="1" t="str">
        <f t="shared" si="3"/>
        <v>YES</v>
      </c>
      <c r="AI47" s="1" t="str">
        <f t="shared" si="4"/>
        <v>NO</v>
      </c>
      <c r="AJ47" s="32" t="str">
        <f t="shared" si="5"/>
        <v>YES</v>
      </c>
      <c r="AK47" s="33"/>
    </row>
    <row r="48" spans="16:37" x14ac:dyDescent="0.25">
      <c r="P48" s="38">
        <v>46</v>
      </c>
      <c r="Q48" s="2">
        <f t="shared" si="7"/>
        <v>0.01</v>
      </c>
      <c r="R48" s="2">
        <f t="shared" si="22"/>
        <v>5.6460890918168779E-3</v>
      </c>
      <c r="S48" s="2">
        <f t="shared" si="23"/>
        <v>7.3672729793224393E-3</v>
      </c>
      <c r="T48" s="2">
        <f t="shared" si="10"/>
        <v>1.089934967002315E-6</v>
      </c>
      <c r="U48" s="2">
        <f t="shared" si="26"/>
        <v>2.4167760006440185E-4</v>
      </c>
      <c r="V48" s="2">
        <f t="shared" si="11"/>
        <v>5.1852879777983685E-4</v>
      </c>
      <c r="W48" s="2">
        <f t="shared" si="27"/>
        <v>1.0326762917815882E-4</v>
      </c>
      <c r="X48" s="2">
        <f t="shared" si="28"/>
        <v>2.4747458497277709E-7</v>
      </c>
      <c r="Y48" s="2">
        <f t="shared" si="29"/>
        <v>1.7860762970328908E-7</v>
      </c>
      <c r="Z48" s="12">
        <f t="shared" si="14"/>
        <v>0.01</v>
      </c>
      <c r="AA48" s="16">
        <f t="shared" si="21"/>
        <v>9.1354360380106001E-3</v>
      </c>
      <c r="AB48" s="13">
        <f t="shared" si="16"/>
        <v>2.6520388842297856E-4</v>
      </c>
      <c r="AC48" s="14">
        <f t="shared" si="17"/>
        <v>2.6327270206775613E-3</v>
      </c>
      <c r="AD48" s="2">
        <f t="shared" si="15"/>
        <v>0.40887070197604281</v>
      </c>
      <c r="AE48" s="15">
        <f t="shared" si="18"/>
        <v>0.01</v>
      </c>
      <c r="AF48" s="13">
        <f t="shared" si="19"/>
        <v>2.0000000000000285E-2</v>
      </c>
      <c r="AG48" s="14">
        <f t="shared" si="20"/>
        <v>0.01</v>
      </c>
      <c r="AH48" s="1" t="str">
        <f t="shared" si="3"/>
        <v>YES</v>
      </c>
      <c r="AI48" s="1" t="str">
        <f t="shared" si="4"/>
        <v>NO</v>
      </c>
      <c r="AJ48" s="32" t="str">
        <f t="shared" si="5"/>
        <v>YES</v>
      </c>
      <c r="AK48" s="33"/>
    </row>
    <row r="49" spans="16:37" x14ac:dyDescent="0.25">
      <c r="P49" s="38">
        <v>47</v>
      </c>
      <c r="Q49" s="2">
        <f t="shared" si="7"/>
        <v>0.01</v>
      </c>
      <c r="R49" s="2">
        <f t="shared" si="22"/>
        <v>5.6460890918167972E-3</v>
      </c>
      <c r="S49" s="2">
        <f t="shared" si="23"/>
        <v>7.3672729793224402E-3</v>
      </c>
      <c r="T49" s="2">
        <f t="shared" si="10"/>
        <v>1.0899349670023152E-6</v>
      </c>
      <c r="U49" s="2">
        <f t="shared" si="26"/>
        <v>2.4167760006440188E-4</v>
      </c>
      <c r="V49" s="2">
        <f t="shared" si="11"/>
        <v>5.1852879777983696E-4</v>
      </c>
      <c r="W49" s="2">
        <f t="shared" si="27"/>
        <v>1.0326762917815883E-4</v>
      </c>
      <c r="X49" s="2">
        <f t="shared" si="28"/>
        <v>2.4747458497277709E-7</v>
      </c>
      <c r="Y49" s="2">
        <f t="shared" si="29"/>
        <v>1.7860762970328911E-7</v>
      </c>
      <c r="Z49" s="12">
        <f t="shared" si="14"/>
        <v>0.01</v>
      </c>
      <c r="AA49" s="16">
        <f t="shared" si="21"/>
        <v>9.1354360380106001E-3</v>
      </c>
      <c r="AB49" s="13">
        <f t="shared" si="16"/>
        <v>2.6520388842297477E-4</v>
      </c>
      <c r="AC49" s="14">
        <f t="shared" si="17"/>
        <v>2.6327270206775613E-3</v>
      </c>
      <c r="AD49" s="2">
        <f t="shared" si="15"/>
        <v>0.40887070197603698</v>
      </c>
      <c r="AE49" s="15">
        <f t="shared" si="18"/>
        <v>0.01</v>
      </c>
      <c r="AF49" s="13">
        <f t="shared" si="19"/>
        <v>2.0000000000000143E-2</v>
      </c>
      <c r="AG49" s="14">
        <f t="shared" si="20"/>
        <v>1.0000000000000002E-2</v>
      </c>
      <c r="AH49" s="1" t="str">
        <f t="shared" si="3"/>
        <v>YES</v>
      </c>
      <c r="AI49" s="1" t="str">
        <f t="shared" si="4"/>
        <v>NO</v>
      </c>
      <c r="AJ49" s="32" t="str">
        <f t="shared" si="5"/>
        <v>YES</v>
      </c>
      <c r="AK49" s="33"/>
    </row>
    <row r="50" spans="16:37" ht="15.75" thickBot="1" x14ac:dyDescent="0.3">
      <c r="P50" s="38">
        <v>48</v>
      </c>
      <c r="Q50" s="2">
        <f t="shared" si="7"/>
        <v>0.01</v>
      </c>
      <c r="R50" s="2">
        <f t="shared" si="22"/>
        <v>5.6460890918167573E-3</v>
      </c>
      <c r="S50" s="2">
        <f t="shared" si="23"/>
        <v>7.3672729793224393E-3</v>
      </c>
      <c r="T50" s="2">
        <f t="shared" si="10"/>
        <v>1.0899349670023152E-6</v>
      </c>
      <c r="U50" s="2">
        <f t="shared" si="26"/>
        <v>2.4167760006440188E-4</v>
      </c>
      <c r="V50" s="2">
        <f t="shared" si="11"/>
        <v>5.1852879777983696E-4</v>
      </c>
      <c r="W50" s="2">
        <f t="shared" si="27"/>
        <v>1.0326762917815883E-4</v>
      </c>
      <c r="X50" s="2">
        <f t="shared" si="28"/>
        <v>2.4747458497277709E-7</v>
      </c>
      <c r="Y50" s="2">
        <f t="shared" si="29"/>
        <v>1.7860762970328908E-7</v>
      </c>
      <c r="Z50" s="12">
        <f t="shared" si="14"/>
        <v>0.01</v>
      </c>
      <c r="AA50" s="16">
        <f t="shared" si="21"/>
        <v>9.1354360380106001E-3</v>
      </c>
      <c r="AB50" s="13">
        <f t="shared" si="16"/>
        <v>2.6520388842297287E-4</v>
      </c>
      <c r="AC50" s="14">
        <f t="shared" si="17"/>
        <v>2.6327270206775609E-3</v>
      </c>
      <c r="AD50" s="2">
        <f t="shared" si="15"/>
        <v>0.40887070197603409</v>
      </c>
      <c r="AE50" s="15">
        <f t="shared" si="18"/>
        <v>0.01</v>
      </c>
      <c r="AF50" s="13">
        <f t="shared" si="19"/>
        <v>2.0000000000000073E-2</v>
      </c>
      <c r="AG50" s="14">
        <f t="shared" si="20"/>
        <v>0.01</v>
      </c>
      <c r="AH50" s="1" t="str">
        <f t="shared" si="3"/>
        <v>YES</v>
      </c>
      <c r="AI50" s="1" t="str">
        <f t="shared" si="4"/>
        <v>NO</v>
      </c>
      <c r="AJ50" s="32" t="str">
        <f t="shared" si="5"/>
        <v>YES</v>
      </c>
      <c r="AK50" s="33"/>
    </row>
    <row r="51" spans="16:37" ht="15.75" thickBot="1" x14ac:dyDescent="0.3">
      <c r="P51" s="44">
        <v>49</v>
      </c>
      <c r="Q51" s="40">
        <f t="shared" si="7"/>
        <v>0.01</v>
      </c>
      <c r="R51" s="40">
        <f t="shared" si="22"/>
        <v>5.6460890918167365E-3</v>
      </c>
      <c r="S51" s="40">
        <f t="shared" si="23"/>
        <v>7.3672729793224393E-3</v>
      </c>
      <c r="T51" s="40">
        <f t="shared" si="10"/>
        <v>1.0899349670023154E-6</v>
      </c>
      <c r="U51" s="40">
        <f t="shared" si="26"/>
        <v>2.4167760006440191E-4</v>
      </c>
      <c r="V51" s="40">
        <f t="shared" si="11"/>
        <v>5.1852879777983707E-4</v>
      </c>
      <c r="W51" s="40">
        <f t="shared" si="27"/>
        <v>1.0326762917815885E-4</v>
      </c>
      <c r="X51" s="40">
        <f t="shared" si="28"/>
        <v>2.4747458497277709E-7</v>
      </c>
      <c r="Y51" s="40">
        <f t="shared" si="29"/>
        <v>1.7860762970328903E-7</v>
      </c>
      <c r="Z51" s="46">
        <f t="shared" si="14"/>
        <v>0.01</v>
      </c>
      <c r="AA51" s="45">
        <f t="shared" si="21"/>
        <v>9.1354360380106001E-3</v>
      </c>
      <c r="AB51" s="40">
        <f t="shared" si="16"/>
        <v>2.652038884229719E-4</v>
      </c>
      <c r="AC51" s="41">
        <f t="shared" si="17"/>
        <v>2.6327270206775609E-3</v>
      </c>
      <c r="AD51" s="40">
        <f t="shared" si="15"/>
        <v>0.40887070197603259</v>
      </c>
      <c r="AE51" s="39">
        <f t="shared" si="18"/>
        <v>0.01</v>
      </c>
      <c r="AF51" s="40">
        <f t="shared" si="19"/>
        <v>2.0000000000000032E-2</v>
      </c>
      <c r="AG51" s="41">
        <f t="shared" si="20"/>
        <v>0.01</v>
      </c>
      <c r="AH51" s="47" t="str">
        <f t="shared" si="3"/>
        <v>YES</v>
      </c>
      <c r="AI51" s="47" t="str">
        <f t="shared" si="4"/>
        <v>YES</v>
      </c>
      <c r="AJ51" s="42" t="str">
        <f t="shared" si="5"/>
        <v>YES</v>
      </c>
      <c r="AK51" s="48"/>
    </row>
    <row r="52" spans="16:37" x14ac:dyDescent="0.25">
      <c r="Q52" s="2"/>
      <c r="R52" s="2"/>
      <c r="S52" s="2"/>
      <c r="T52" s="2"/>
      <c r="U52" s="2"/>
      <c r="V52" s="2"/>
      <c r="W52" s="2"/>
      <c r="X52" s="2"/>
      <c r="Y52" s="10"/>
      <c r="Z52" s="11"/>
      <c r="AA52" s="16"/>
      <c r="AB52" s="13"/>
      <c r="AC52" s="13"/>
      <c r="AD52" s="13"/>
      <c r="AE52" s="2"/>
      <c r="AF52" s="2"/>
      <c r="AG52" s="2"/>
    </row>
    <row r="53" spans="16:37" x14ac:dyDescent="0.25">
      <c r="Q53" s="2"/>
      <c r="R53" s="2"/>
      <c r="S53" s="2"/>
      <c r="T53" s="2"/>
      <c r="U53" s="2"/>
      <c r="V53" s="2"/>
      <c r="W53" s="2"/>
      <c r="X53" s="2"/>
      <c r="Y53" s="10"/>
      <c r="Z53" s="11"/>
      <c r="AA53" s="16"/>
      <c r="AB53" s="13"/>
      <c r="AC53" s="13"/>
      <c r="AD53" s="13"/>
      <c r="AE53" s="2"/>
      <c r="AF53" s="2"/>
      <c r="AG53" s="2"/>
    </row>
    <row r="54" spans="16:37" x14ac:dyDescent="0.25">
      <c r="Q54" s="2"/>
      <c r="R54" s="2"/>
      <c r="S54" s="2"/>
      <c r="T54" s="2"/>
      <c r="U54" s="2"/>
      <c r="V54" s="2"/>
      <c r="W54" s="2"/>
      <c r="X54" s="2"/>
      <c r="Y54" s="10"/>
      <c r="Z54" s="11"/>
      <c r="AA54" s="16"/>
      <c r="AB54" s="13"/>
      <c r="AC54" s="13"/>
      <c r="AD54" s="13"/>
      <c r="AE54" s="2"/>
      <c r="AF54" s="2"/>
      <c r="AG54" s="2"/>
    </row>
    <row r="55" spans="16:37" x14ac:dyDescent="0.25">
      <c r="Q55" s="2"/>
      <c r="R55" s="2"/>
      <c r="S55" s="2"/>
      <c r="T55" s="2"/>
      <c r="U55" s="2"/>
      <c r="V55" s="2"/>
      <c r="W55" s="2"/>
      <c r="X55" s="2"/>
      <c r="Y55" s="10"/>
      <c r="Z55" s="11"/>
      <c r="AA55" s="16"/>
      <c r="AB55" s="13"/>
      <c r="AC55" s="13"/>
      <c r="AD55" s="13"/>
      <c r="AE55" s="2"/>
      <c r="AF55" s="2"/>
      <c r="AG55" s="2"/>
    </row>
    <row r="56" spans="16:37" x14ac:dyDescent="0.25">
      <c r="Q56" s="2"/>
      <c r="R56" s="2"/>
      <c r="S56" s="2"/>
      <c r="T56" s="2"/>
      <c r="U56" s="2"/>
      <c r="V56" s="2"/>
      <c r="W56" s="2"/>
      <c r="X56" s="2"/>
      <c r="Y56" s="10"/>
      <c r="Z56" s="11"/>
      <c r="AA56" s="16"/>
      <c r="AB56" s="13"/>
      <c r="AC56" s="13"/>
      <c r="AD56" s="13"/>
      <c r="AE56" s="2"/>
      <c r="AF56" s="2"/>
      <c r="AG56" s="2"/>
    </row>
    <row r="57" spans="16:37" x14ac:dyDescent="0.25">
      <c r="Q57" s="2"/>
      <c r="R57" s="2"/>
      <c r="S57" s="2"/>
      <c r="T57" s="2"/>
      <c r="U57" s="2"/>
      <c r="V57" s="2"/>
      <c r="W57" s="2"/>
      <c r="X57" s="2"/>
      <c r="Y57" s="10"/>
      <c r="Z57" s="11"/>
      <c r="AA57" s="16"/>
      <c r="AB57" s="13"/>
      <c r="AC57" s="13"/>
      <c r="AD57" s="13"/>
      <c r="AE57" s="2"/>
      <c r="AF57" s="2"/>
      <c r="AG57" s="2"/>
    </row>
    <row r="58" spans="16:37" x14ac:dyDescent="0.25">
      <c r="Q58" s="2"/>
      <c r="R58" s="2"/>
      <c r="S58" s="2"/>
      <c r="T58" s="2"/>
      <c r="U58" s="2"/>
      <c r="V58" s="2"/>
      <c r="W58" s="2"/>
      <c r="X58" s="2"/>
      <c r="Y58" s="10"/>
      <c r="Z58" s="11"/>
      <c r="AA58" s="16"/>
      <c r="AB58" s="13"/>
      <c r="AC58" s="13"/>
      <c r="AD58" s="13"/>
      <c r="AE58" s="2"/>
      <c r="AF58" s="2"/>
      <c r="AG58" s="2"/>
    </row>
    <row r="59" spans="16:37" x14ac:dyDescent="0.25">
      <c r="Q59" s="2"/>
      <c r="R59" s="2"/>
      <c r="S59" s="2"/>
      <c r="T59" s="2"/>
      <c r="U59" s="2"/>
      <c r="V59" s="2"/>
      <c r="W59" s="2"/>
      <c r="X59" s="2"/>
      <c r="Y59" s="10"/>
      <c r="Z59" s="11"/>
      <c r="AA59" s="16"/>
      <c r="AB59" s="13"/>
      <c r="AC59" s="13"/>
      <c r="AD59" s="13"/>
      <c r="AE59" s="2"/>
      <c r="AF59" s="2"/>
      <c r="AG59" s="2"/>
    </row>
    <row r="60" spans="16:37" x14ac:dyDescent="0.25">
      <c r="Q60" s="2"/>
      <c r="R60" s="2"/>
      <c r="S60" s="2"/>
      <c r="T60" s="2"/>
      <c r="U60" s="2"/>
      <c r="V60" s="2"/>
      <c r="W60" s="2"/>
      <c r="X60" s="2"/>
      <c r="Y60" s="10"/>
      <c r="Z60" s="11"/>
      <c r="AA60" s="16"/>
      <c r="AB60" s="13"/>
      <c r="AC60" s="13"/>
      <c r="AD60" s="13"/>
      <c r="AE60" s="2"/>
      <c r="AF60" s="2"/>
      <c r="AG60" s="2"/>
    </row>
    <row r="61" spans="16:37" x14ac:dyDescent="0.25">
      <c r="Q61" s="2"/>
      <c r="R61" s="2"/>
      <c r="S61" s="2"/>
      <c r="T61" s="2"/>
      <c r="U61" s="2"/>
      <c r="V61" s="2"/>
      <c r="W61" s="2"/>
      <c r="X61" s="2"/>
      <c r="Y61" s="10"/>
      <c r="Z61" s="11"/>
      <c r="AA61" s="16"/>
      <c r="AB61" s="13"/>
      <c r="AC61" s="13"/>
      <c r="AD61" s="13"/>
      <c r="AE61" s="2"/>
      <c r="AF61" s="2"/>
      <c r="AG61" s="2"/>
    </row>
    <row r="62" spans="16:37" x14ac:dyDescent="0.25">
      <c r="Q62" s="2"/>
      <c r="R62" s="2"/>
      <c r="S62" s="2"/>
      <c r="T62" s="2"/>
      <c r="U62" s="2"/>
      <c r="V62" s="2"/>
      <c r="W62" s="2"/>
      <c r="X62" s="2"/>
      <c r="Y62" s="10"/>
      <c r="Z62" s="11"/>
      <c r="AA62" s="16"/>
      <c r="AB62" s="13"/>
      <c r="AC62" s="13"/>
      <c r="AD62" s="13"/>
      <c r="AE62" s="2"/>
      <c r="AF62" s="2"/>
      <c r="AG62" s="2"/>
    </row>
    <row r="63" spans="16:37" x14ac:dyDescent="0.25">
      <c r="Q63" s="2"/>
      <c r="R63" s="2"/>
      <c r="S63" s="2"/>
      <c r="T63" s="2"/>
      <c r="U63" s="2"/>
      <c r="V63" s="2"/>
      <c r="W63" s="2"/>
      <c r="X63" s="2"/>
      <c r="Y63" s="10"/>
      <c r="Z63" s="11"/>
      <c r="AA63" s="16"/>
      <c r="AB63" s="13"/>
      <c r="AC63" s="13"/>
      <c r="AD63" s="13"/>
      <c r="AE63" s="2"/>
      <c r="AF63" s="2"/>
      <c r="AG63" s="2"/>
    </row>
    <row r="64" spans="16:37" x14ac:dyDescent="0.25">
      <c r="Q64" s="2"/>
      <c r="R64" s="2"/>
      <c r="S64" s="2"/>
      <c r="T64" s="2"/>
      <c r="U64" s="2"/>
      <c r="V64" s="2"/>
      <c r="W64" s="2"/>
      <c r="X64" s="2"/>
      <c r="Y64" s="10"/>
      <c r="Z64" s="11"/>
      <c r="AA64" s="16"/>
      <c r="AB64" s="13"/>
      <c r="AC64" s="13"/>
      <c r="AD64" s="13"/>
      <c r="AE64" s="2"/>
      <c r="AF64" s="2"/>
      <c r="AG64" s="2"/>
    </row>
    <row r="65" spans="17:33" x14ac:dyDescent="0.25">
      <c r="Q65" s="2"/>
      <c r="R65" s="2"/>
      <c r="S65" s="2"/>
      <c r="T65" s="2"/>
      <c r="U65" s="2"/>
      <c r="V65" s="2"/>
      <c r="W65" s="2"/>
      <c r="X65" s="2"/>
      <c r="Y65" s="10"/>
      <c r="Z65" s="11"/>
      <c r="AA65" s="16"/>
      <c r="AB65" s="13"/>
      <c r="AC65" s="13"/>
      <c r="AD65" s="13"/>
      <c r="AE65" s="2"/>
      <c r="AF65" s="2"/>
      <c r="AG65" s="2"/>
    </row>
    <row r="66" spans="17:33" x14ac:dyDescent="0.25">
      <c r="Q66" s="2"/>
      <c r="R66" s="2"/>
      <c r="S66" s="2"/>
      <c r="T66" s="2"/>
      <c r="U66" s="2"/>
      <c r="V66" s="2"/>
      <c r="W66" s="2"/>
      <c r="X66" s="2"/>
      <c r="Y66" s="10"/>
      <c r="Z66" s="11"/>
      <c r="AA66" s="16"/>
      <c r="AB66" s="13"/>
      <c r="AC66" s="13"/>
      <c r="AD66" s="13"/>
      <c r="AE66" s="2"/>
      <c r="AF66" s="2"/>
      <c r="AG66" s="2"/>
    </row>
    <row r="67" spans="17:33" x14ac:dyDescent="0.25">
      <c r="Q67" s="2"/>
      <c r="R67" s="2"/>
      <c r="S67" s="2"/>
      <c r="T67" s="2"/>
      <c r="U67" s="2"/>
      <c r="V67" s="2"/>
      <c r="W67" s="2"/>
      <c r="X67" s="2"/>
      <c r="Y67" s="10"/>
      <c r="Z67" s="11"/>
      <c r="AA67" s="16"/>
      <c r="AB67" s="13"/>
      <c r="AC67" s="13"/>
      <c r="AD67" s="13"/>
      <c r="AE67" s="2"/>
      <c r="AF67" s="2"/>
      <c r="AG67" s="2"/>
    </row>
    <row r="68" spans="17:33" x14ac:dyDescent="0.25">
      <c r="Q68" s="2"/>
      <c r="R68" s="2"/>
      <c r="S68" s="2"/>
      <c r="T68" s="2"/>
      <c r="U68" s="2"/>
      <c r="V68" s="2"/>
      <c r="W68" s="2"/>
      <c r="X68" s="2"/>
      <c r="Y68" s="10"/>
      <c r="Z68" s="11"/>
      <c r="AA68" s="16"/>
      <c r="AB68" s="13"/>
      <c r="AC68" s="13"/>
      <c r="AD68" s="13"/>
      <c r="AE68" s="2"/>
      <c r="AF68" s="2"/>
      <c r="AG68" s="2"/>
    </row>
    <row r="69" spans="17:33" x14ac:dyDescent="0.25">
      <c r="Q69" s="2"/>
      <c r="R69" s="2"/>
      <c r="S69" s="2"/>
      <c r="T69" s="2"/>
      <c r="U69" s="2"/>
      <c r="V69" s="2"/>
      <c r="W69" s="2"/>
      <c r="X69" s="2"/>
      <c r="Y69" s="10"/>
      <c r="Z69" s="11"/>
      <c r="AA69" s="16"/>
      <c r="AB69" s="13"/>
      <c r="AC69" s="13"/>
      <c r="AD69" s="13"/>
      <c r="AE69" s="2"/>
      <c r="AF69" s="2"/>
      <c r="AG69" s="2"/>
    </row>
    <row r="70" spans="17:33" x14ac:dyDescent="0.25">
      <c r="Q70" s="2"/>
      <c r="R70" s="2"/>
      <c r="S70" s="2"/>
      <c r="T70" s="2"/>
      <c r="U70" s="2"/>
      <c r="V70" s="2"/>
      <c r="W70" s="2"/>
      <c r="X70" s="2"/>
      <c r="Y70" s="10"/>
      <c r="Z70" s="11"/>
      <c r="AA70" s="16"/>
      <c r="AB70" s="13"/>
      <c r="AC70" s="13"/>
      <c r="AD70" s="13"/>
      <c r="AE70" s="2"/>
      <c r="AF70" s="2"/>
      <c r="AG70" s="2"/>
    </row>
    <row r="71" spans="17:33" x14ac:dyDescent="0.25">
      <c r="Q71" s="2"/>
      <c r="R71" s="2"/>
      <c r="S71" s="2"/>
      <c r="T71" s="2"/>
      <c r="U71" s="2"/>
      <c r="V71" s="2"/>
      <c r="W71" s="2"/>
      <c r="X71" s="2"/>
      <c r="Y71" s="10"/>
      <c r="Z71" s="11"/>
      <c r="AA71" s="16"/>
      <c r="AB71" s="13"/>
      <c r="AC71" s="13"/>
      <c r="AD71" s="13"/>
      <c r="AE71" s="2"/>
      <c r="AF71" s="2"/>
      <c r="AG71" s="2"/>
    </row>
    <row r="72" spans="17:33" x14ac:dyDescent="0.25">
      <c r="Q72" s="2"/>
      <c r="R72" s="2"/>
      <c r="S72" s="2"/>
      <c r="T72" s="2"/>
      <c r="U72" s="2"/>
      <c r="V72" s="2"/>
      <c r="W72" s="2"/>
      <c r="X72" s="2"/>
      <c r="Y72" s="10"/>
      <c r="Z72" s="11"/>
      <c r="AA72" s="16"/>
      <c r="AB72" s="13"/>
      <c r="AC72" s="13"/>
      <c r="AD72" s="13"/>
      <c r="AE72" s="2"/>
      <c r="AF72" s="2"/>
      <c r="AG72" s="2"/>
    </row>
    <row r="73" spans="17:33" x14ac:dyDescent="0.25">
      <c r="Q73" s="2"/>
      <c r="R73" s="2"/>
      <c r="S73" s="2"/>
      <c r="T73" s="2"/>
      <c r="U73" s="2"/>
      <c r="V73" s="2"/>
      <c r="W73" s="2"/>
      <c r="X73" s="2"/>
      <c r="Y73" s="10"/>
      <c r="Z73" s="11"/>
      <c r="AA73" s="16"/>
      <c r="AB73" s="13"/>
      <c r="AC73" s="13"/>
      <c r="AD73" s="13"/>
      <c r="AE73" s="2"/>
      <c r="AF73" s="2"/>
      <c r="AG73" s="2"/>
    </row>
    <row r="74" spans="17:33" x14ac:dyDescent="0.25">
      <c r="Q74" s="2"/>
      <c r="R74" s="2"/>
      <c r="S74" s="2"/>
      <c r="T74" s="2"/>
      <c r="U74" s="2"/>
      <c r="V74" s="2"/>
      <c r="W74" s="2"/>
      <c r="X74" s="2"/>
      <c r="Y74" s="10"/>
      <c r="Z74" s="11"/>
      <c r="AA74" s="16"/>
      <c r="AB74" s="13"/>
      <c r="AC74" s="13"/>
      <c r="AD74" s="13"/>
      <c r="AE74" s="2"/>
      <c r="AF74" s="2"/>
      <c r="AG74" s="2"/>
    </row>
    <row r="75" spans="17:33" x14ac:dyDescent="0.25">
      <c r="Q75" s="2"/>
      <c r="R75" s="2"/>
      <c r="S75" s="2"/>
      <c r="T75" s="2"/>
      <c r="U75" s="2"/>
      <c r="V75" s="2"/>
      <c r="W75" s="2"/>
      <c r="X75" s="2"/>
      <c r="Y75" s="10"/>
      <c r="Z75" s="11"/>
      <c r="AA75" s="16"/>
      <c r="AB75" s="13"/>
      <c r="AC75" s="13"/>
      <c r="AD75" s="13"/>
      <c r="AE75" s="2"/>
      <c r="AF75" s="2"/>
      <c r="AG75" s="2"/>
    </row>
    <row r="76" spans="17:33" x14ac:dyDescent="0.25">
      <c r="Q76" s="2"/>
      <c r="R76" s="2"/>
      <c r="S76" s="2"/>
      <c r="T76" s="2"/>
      <c r="U76" s="2"/>
      <c r="V76" s="2"/>
      <c r="W76" s="2"/>
      <c r="X76" s="2"/>
      <c r="Y76" s="10"/>
      <c r="Z76" s="11"/>
      <c r="AA76" s="16"/>
      <c r="AB76" s="13"/>
      <c r="AC76" s="13"/>
      <c r="AD76" s="13"/>
      <c r="AE76" s="2"/>
      <c r="AF76" s="2"/>
      <c r="AG76" s="2"/>
    </row>
    <row r="77" spans="17:33" x14ac:dyDescent="0.25">
      <c r="Q77" s="2"/>
      <c r="R77" s="2"/>
      <c r="S77" s="2"/>
      <c r="T77" s="2"/>
      <c r="U77" s="2"/>
      <c r="V77" s="2"/>
      <c r="W77" s="2"/>
      <c r="X77" s="2"/>
      <c r="Y77" s="10"/>
      <c r="Z77" s="11"/>
      <c r="AA77" s="16"/>
      <c r="AB77" s="13"/>
      <c r="AC77" s="13"/>
      <c r="AD77" s="13"/>
      <c r="AE77" s="2"/>
      <c r="AF77" s="2"/>
      <c r="AG77" s="2"/>
    </row>
    <row r="78" spans="17:33" x14ac:dyDescent="0.25">
      <c r="Q78" s="2"/>
      <c r="R78" s="2"/>
      <c r="S78" s="2"/>
      <c r="T78" s="2"/>
      <c r="U78" s="2"/>
      <c r="V78" s="2"/>
      <c r="W78" s="2"/>
      <c r="X78" s="2"/>
      <c r="Y78" s="10"/>
      <c r="Z78" s="11"/>
      <c r="AA78" s="16"/>
      <c r="AB78" s="13"/>
      <c r="AC78" s="13"/>
      <c r="AD78" s="13"/>
      <c r="AE78" s="2"/>
      <c r="AF78" s="2"/>
      <c r="AG78" s="2"/>
    </row>
    <row r="79" spans="17:33" x14ac:dyDescent="0.25">
      <c r="Q79" s="2"/>
      <c r="R79" s="2"/>
      <c r="S79" s="2"/>
      <c r="T79" s="2"/>
      <c r="U79" s="2"/>
      <c r="V79" s="2"/>
      <c r="W79" s="2"/>
      <c r="X79" s="2"/>
      <c r="Y79" s="10"/>
      <c r="Z79" s="11"/>
      <c r="AA79" s="16"/>
      <c r="AB79" s="13"/>
      <c r="AC79" s="13"/>
      <c r="AD79" s="13"/>
      <c r="AE79" s="2"/>
      <c r="AF79" s="2"/>
      <c r="AG79" s="2"/>
    </row>
    <row r="80" spans="17:33" x14ac:dyDescent="0.25">
      <c r="Q80" s="2"/>
      <c r="R80" s="2"/>
      <c r="S80" s="2"/>
      <c r="T80" s="2"/>
      <c r="U80" s="2"/>
      <c r="V80" s="2"/>
      <c r="W80" s="2"/>
      <c r="X80" s="2"/>
      <c r="Y80" s="10"/>
      <c r="Z80" s="11"/>
      <c r="AA80" s="16"/>
      <c r="AB80" s="13"/>
      <c r="AC80" s="13"/>
      <c r="AD80" s="13"/>
      <c r="AE80" s="2"/>
      <c r="AF80" s="2"/>
      <c r="AG80" s="2"/>
    </row>
    <row r="81" spans="17:33" x14ac:dyDescent="0.25">
      <c r="Q81" s="2"/>
      <c r="R81" s="2"/>
      <c r="S81" s="2"/>
      <c r="T81" s="2"/>
      <c r="U81" s="2"/>
      <c r="V81" s="2"/>
      <c r="W81" s="2"/>
      <c r="X81" s="2"/>
      <c r="Y81" s="10"/>
      <c r="Z81" s="11"/>
      <c r="AA81" s="16"/>
      <c r="AB81" s="13"/>
      <c r="AC81" s="13"/>
      <c r="AD81" s="13"/>
      <c r="AE81" s="2"/>
      <c r="AF81" s="2"/>
      <c r="AG81" s="2"/>
    </row>
    <row r="82" spans="17:33" x14ac:dyDescent="0.25">
      <c r="Q82" s="2"/>
      <c r="R82" s="2"/>
      <c r="S82" s="2"/>
      <c r="T82" s="2"/>
      <c r="U82" s="2"/>
      <c r="V82" s="2"/>
      <c r="W82" s="2"/>
      <c r="X82" s="2"/>
      <c r="Y82" s="10"/>
      <c r="Z82" s="11"/>
      <c r="AA82" s="16"/>
      <c r="AB82" s="13"/>
      <c r="AC82" s="13"/>
      <c r="AD82" s="13"/>
      <c r="AE82" s="2"/>
      <c r="AF82" s="2"/>
      <c r="AG82" s="2"/>
    </row>
    <row r="83" spans="17:33" x14ac:dyDescent="0.25">
      <c r="Q83" s="2"/>
      <c r="R83" s="2"/>
      <c r="S83" s="2"/>
      <c r="T83" s="2"/>
      <c r="U83" s="2"/>
      <c r="V83" s="2"/>
      <c r="W83" s="2"/>
      <c r="X83" s="2"/>
      <c r="Y83" s="10"/>
      <c r="Z83" s="11"/>
      <c r="AA83" s="16"/>
      <c r="AB83" s="13"/>
      <c r="AC83" s="13"/>
      <c r="AD83" s="13"/>
      <c r="AE83" s="2"/>
      <c r="AF83" s="2"/>
      <c r="AG83" s="2"/>
    </row>
    <row r="84" spans="17:33" x14ac:dyDescent="0.25">
      <c r="Q84" s="2"/>
      <c r="R84" s="2"/>
      <c r="S84" s="2"/>
      <c r="T84" s="2"/>
      <c r="U84" s="2"/>
      <c r="V84" s="2"/>
      <c r="W84" s="2"/>
      <c r="X84" s="2"/>
      <c r="Y84" s="10"/>
      <c r="Z84" s="11"/>
      <c r="AA84" s="16"/>
      <c r="AB84" s="13"/>
      <c r="AC84" s="13"/>
      <c r="AD84" s="13"/>
      <c r="AE84" s="2"/>
      <c r="AF84" s="2"/>
      <c r="AG84" s="2"/>
    </row>
    <row r="85" spans="17:33" x14ac:dyDescent="0.25">
      <c r="Q85" s="2"/>
      <c r="R85" s="2"/>
      <c r="S85" s="2"/>
      <c r="T85" s="2"/>
      <c r="U85" s="2"/>
      <c r="V85" s="2"/>
      <c r="W85" s="2"/>
      <c r="X85" s="2"/>
      <c r="Y85" s="10"/>
      <c r="Z85" s="11"/>
      <c r="AA85" s="16"/>
      <c r="AB85" s="13"/>
      <c r="AC85" s="13"/>
      <c r="AD85" s="13"/>
      <c r="AE85" s="2"/>
      <c r="AF85" s="2"/>
      <c r="AG85" s="2"/>
    </row>
    <row r="86" spans="17:33" x14ac:dyDescent="0.25">
      <c r="Q86" s="2"/>
      <c r="R86" s="2"/>
      <c r="S86" s="2"/>
      <c r="T86" s="2"/>
      <c r="U86" s="2"/>
      <c r="V86" s="2"/>
      <c r="W86" s="2"/>
      <c r="X86" s="2"/>
      <c r="Y86" s="10"/>
      <c r="Z86" s="11"/>
      <c r="AA86" s="16"/>
      <c r="AB86" s="13"/>
      <c r="AC86" s="13"/>
      <c r="AD86" s="13"/>
      <c r="AE86" s="2"/>
      <c r="AF86" s="2"/>
      <c r="AG86" s="2"/>
    </row>
    <row r="87" spans="17:33" x14ac:dyDescent="0.25">
      <c r="Q87" s="2"/>
      <c r="R87" s="2"/>
      <c r="S87" s="2"/>
      <c r="T87" s="2"/>
      <c r="U87" s="2"/>
      <c r="V87" s="2"/>
      <c r="W87" s="2"/>
      <c r="X87" s="2"/>
      <c r="Y87" s="10"/>
      <c r="Z87" s="11"/>
      <c r="AA87" s="16"/>
      <c r="AB87" s="13"/>
      <c r="AC87" s="13"/>
      <c r="AD87" s="13"/>
      <c r="AE87" s="2"/>
      <c r="AF87" s="2"/>
      <c r="AG87" s="2"/>
    </row>
    <row r="88" spans="17:33" x14ac:dyDescent="0.25">
      <c r="Q88" s="2"/>
      <c r="R88" s="2"/>
      <c r="S88" s="2"/>
      <c r="T88" s="2"/>
      <c r="U88" s="2"/>
      <c r="V88" s="2"/>
      <c r="W88" s="2"/>
      <c r="X88" s="2"/>
      <c r="Y88" s="10"/>
      <c r="Z88" s="11"/>
      <c r="AA88" s="16"/>
      <c r="AB88" s="13"/>
      <c r="AC88" s="13"/>
      <c r="AD88" s="13"/>
      <c r="AE88" s="2"/>
      <c r="AF88" s="2"/>
      <c r="AG88" s="2"/>
    </row>
    <row r="89" spans="17:33" x14ac:dyDescent="0.25">
      <c r="Q89" s="2"/>
      <c r="R89" s="2"/>
      <c r="S89" s="2"/>
      <c r="T89" s="2"/>
      <c r="U89" s="2"/>
      <c r="V89" s="2"/>
      <c r="W89" s="2"/>
      <c r="X89" s="2"/>
      <c r="Y89" s="10"/>
      <c r="Z89" s="11"/>
      <c r="AA89" s="16"/>
      <c r="AB89" s="13"/>
      <c r="AC89" s="13"/>
      <c r="AD89" s="13"/>
      <c r="AE89" s="2"/>
      <c r="AF89" s="2"/>
      <c r="AG89" s="2"/>
    </row>
    <row r="90" spans="17:33" x14ac:dyDescent="0.25">
      <c r="Q90" s="2"/>
      <c r="R90" s="2"/>
      <c r="S90" s="2"/>
      <c r="T90" s="2"/>
      <c r="U90" s="2"/>
      <c r="V90" s="2"/>
      <c r="W90" s="2"/>
      <c r="X90" s="2"/>
      <c r="Y90" s="10"/>
      <c r="Z90" s="11"/>
      <c r="AA90" s="16"/>
      <c r="AB90" s="13"/>
      <c r="AC90" s="13"/>
      <c r="AD90" s="13"/>
      <c r="AE90" s="2"/>
      <c r="AF90" s="2"/>
      <c r="AG90" s="2"/>
    </row>
    <row r="91" spans="17:33" x14ac:dyDescent="0.25">
      <c r="Q91" s="2"/>
      <c r="R91" s="2"/>
      <c r="S91" s="2"/>
      <c r="T91" s="2"/>
      <c r="U91" s="2"/>
      <c r="V91" s="2"/>
      <c r="W91" s="2"/>
      <c r="X91" s="2"/>
      <c r="Y91" s="10"/>
      <c r="Z91" s="11"/>
      <c r="AA91" s="16"/>
      <c r="AB91" s="13"/>
      <c r="AC91" s="13"/>
      <c r="AD91" s="13"/>
      <c r="AE91" s="2"/>
      <c r="AF91" s="2"/>
      <c r="AG91" s="2"/>
    </row>
    <row r="92" spans="17:33" x14ac:dyDescent="0.25">
      <c r="Q92" s="2"/>
      <c r="R92" s="2"/>
      <c r="S92" s="2"/>
      <c r="T92" s="2"/>
      <c r="U92" s="2"/>
      <c r="V92" s="2"/>
      <c r="W92" s="2"/>
      <c r="X92" s="2"/>
      <c r="Y92" s="10"/>
      <c r="Z92" s="11"/>
      <c r="AA92" s="16"/>
      <c r="AB92" s="13"/>
      <c r="AC92" s="13"/>
      <c r="AD92" s="13"/>
      <c r="AE92" s="2"/>
      <c r="AF92" s="2"/>
      <c r="AG92" s="2"/>
    </row>
    <row r="93" spans="17:33" x14ac:dyDescent="0.25">
      <c r="Q93" s="2"/>
      <c r="R93" s="2"/>
      <c r="S93" s="2"/>
      <c r="T93" s="2"/>
      <c r="U93" s="2"/>
      <c r="V93" s="2"/>
      <c r="W93" s="2"/>
      <c r="X93" s="2"/>
      <c r="Y93" s="10"/>
      <c r="Z93" s="11"/>
      <c r="AA93" s="16"/>
      <c r="AB93" s="13"/>
      <c r="AC93" s="13"/>
      <c r="AD93" s="13"/>
      <c r="AE93" s="2"/>
      <c r="AF93" s="2"/>
      <c r="AG93" s="2"/>
    </row>
    <row r="94" spans="17:33" x14ac:dyDescent="0.25">
      <c r="Q94" s="2"/>
      <c r="R94" s="2"/>
      <c r="S94" s="2"/>
      <c r="T94" s="2"/>
      <c r="U94" s="2"/>
      <c r="V94" s="2"/>
      <c r="W94" s="2"/>
      <c r="X94" s="2"/>
      <c r="Y94" s="10"/>
      <c r="Z94" s="11"/>
      <c r="AA94" s="16"/>
      <c r="AB94" s="13"/>
      <c r="AC94" s="13"/>
      <c r="AD94" s="13"/>
      <c r="AE94" s="2"/>
      <c r="AF94" s="2"/>
      <c r="AG94" s="2"/>
    </row>
    <row r="95" spans="17:33" x14ac:dyDescent="0.25">
      <c r="Q95" s="2"/>
      <c r="R95" s="2"/>
      <c r="S95" s="2"/>
      <c r="T95" s="2"/>
      <c r="U95" s="2"/>
      <c r="V95" s="2"/>
      <c r="W95" s="2"/>
      <c r="X95" s="2"/>
      <c r="Y95" s="10"/>
      <c r="Z95" s="11"/>
      <c r="AA95" s="16"/>
      <c r="AB95" s="13"/>
      <c r="AC95" s="13"/>
      <c r="AD95" s="13"/>
      <c r="AE95" s="2"/>
      <c r="AF95" s="2"/>
      <c r="AG95" s="2"/>
    </row>
    <row r="96" spans="17:33" x14ac:dyDescent="0.25">
      <c r="Q96" s="2"/>
      <c r="R96" s="2"/>
      <c r="S96" s="2"/>
      <c r="T96" s="2"/>
      <c r="U96" s="2"/>
      <c r="V96" s="2"/>
      <c r="W96" s="2"/>
      <c r="X96" s="2"/>
      <c r="Y96" s="10"/>
      <c r="Z96" s="11"/>
      <c r="AA96" s="16"/>
      <c r="AB96" s="13"/>
      <c r="AC96" s="13"/>
      <c r="AD96" s="13"/>
      <c r="AE96" s="2"/>
      <c r="AF96" s="2"/>
      <c r="AG96" s="2"/>
    </row>
    <row r="97" spans="17:33" x14ac:dyDescent="0.25">
      <c r="Q97" s="2"/>
      <c r="R97" s="2"/>
      <c r="S97" s="2"/>
      <c r="T97" s="2"/>
      <c r="U97" s="2"/>
      <c r="V97" s="2"/>
      <c r="W97" s="2"/>
      <c r="X97" s="2"/>
      <c r="Y97" s="10"/>
      <c r="Z97" s="11"/>
      <c r="AA97" s="16"/>
      <c r="AB97" s="13"/>
      <c r="AC97" s="13"/>
      <c r="AD97" s="13"/>
      <c r="AE97" s="2"/>
      <c r="AF97" s="2"/>
      <c r="AG97" s="2"/>
    </row>
    <row r="98" spans="17:33" x14ac:dyDescent="0.25">
      <c r="Q98" s="2"/>
      <c r="R98" s="2"/>
      <c r="S98" s="2"/>
      <c r="T98" s="2"/>
      <c r="U98" s="2"/>
      <c r="V98" s="2"/>
      <c r="W98" s="2"/>
      <c r="X98" s="2"/>
      <c r="Y98" s="10"/>
      <c r="Z98" s="11"/>
      <c r="AA98" s="16"/>
      <c r="AB98" s="13"/>
      <c r="AC98" s="13"/>
      <c r="AD98" s="13"/>
      <c r="AE98" s="2"/>
      <c r="AF98" s="2"/>
      <c r="AG98" s="2"/>
    </row>
    <row r="99" spans="17:33" x14ac:dyDescent="0.25">
      <c r="Q99" s="2"/>
      <c r="R99" s="2"/>
      <c r="S99" s="2"/>
      <c r="T99" s="2"/>
      <c r="U99" s="2"/>
      <c r="V99" s="2"/>
      <c r="W99" s="2"/>
      <c r="X99" s="2"/>
      <c r="Y99" s="10"/>
      <c r="Z99" s="11"/>
      <c r="AA99" s="16"/>
      <c r="AB99" s="13"/>
      <c r="AC99" s="13"/>
      <c r="AD99" s="13"/>
      <c r="AE99" s="2"/>
      <c r="AF99" s="2"/>
      <c r="AG99" s="2"/>
    </row>
    <row r="100" spans="17:33" x14ac:dyDescent="0.25">
      <c r="Q100" s="2"/>
      <c r="R100" s="2"/>
      <c r="S100" s="2"/>
      <c r="T100" s="2"/>
      <c r="U100" s="2"/>
      <c r="V100" s="2"/>
      <c r="W100" s="2"/>
      <c r="X100" s="2"/>
      <c r="Y100" s="10"/>
      <c r="Z100" s="11"/>
      <c r="AA100" s="16"/>
      <c r="AB100" s="13"/>
      <c r="AC100" s="13"/>
      <c r="AD100" s="13"/>
      <c r="AE100" s="2"/>
      <c r="AF100" s="2"/>
      <c r="AG100" s="2"/>
    </row>
    <row r="101" spans="17:33" x14ac:dyDescent="0.25">
      <c r="Q101" s="2"/>
      <c r="R101" s="2"/>
      <c r="S101" s="2"/>
      <c r="T101" s="2"/>
      <c r="U101" s="2"/>
      <c r="V101" s="2"/>
      <c r="W101" s="2"/>
      <c r="X101" s="2"/>
      <c r="Y101" s="10"/>
      <c r="Z101" s="11"/>
      <c r="AA101" s="16"/>
      <c r="AB101" s="13"/>
      <c r="AC101" s="13"/>
      <c r="AD101" s="13"/>
      <c r="AE101" s="2"/>
      <c r="AF101" s="2"/>
      <c r="AG101" s="2"/>
    </row>
    <row r="102" spans="17:33" x14ac:dyDescent="0.25">
      <c r="Q102" s="2"/>
      <c r="R102" s="2"/>
      <c r="S102" s="2"/>
      <c r="T102" s="2"/>
      <c r="U102" s="2"/>
      <c r="V102" s="2"/>
      <c r="W102" s="2"/>
      <c r="X102" s="2"/>
      <c r="Y102" s="10"/>
      <c r="Z102" s="11"/>
      <c r="AA102" s="16"/>
      <c r="AB102" s="13"/>
      <c r="AC102" s="13"/>
      <c r="AD102" s="13"/>
      <c r="AE102" s="2"/>
      <c r="AF102" s="2"/>
      <c r="AG102" s="2"/>
    </row>
    <row r="103" spans="17:33" x14ac:dyDescent="0.25">
      <c r="Q103" s="2"/>
      <c r="R103" s="2"/>
      <c r="S103" s="2"/>
      <c r="T103" s="2"/>
      <c r="U103" s="2"/>
      <c r="V103" s="2"/>
      <c r="W103" s="2"/>
      <c r="X103" s="2"/>
      <c r="Y103" s="10"/>
      <c r="Z103" s="11"/>
      <c r="AA103" s="16"/>
      <c r="AB103" s="13"/>
      <c r="AC103" s="13"/>
      <c r="AD103" s="13"/>
      <c r="AE103" s="2"/>
      <c r="AF103" s="2"/>
      <c r="AG103" s="2"/>
    </row>
    <row r="104" spans="17:33" x14ac:dyDescent="0.25">
      <c r="Q104" s="2"/>
      <c r="R104" s="2"/>
      <c r="S104" s="2"/>
      <c r="T104" s="2"/>
      <c r="U104" s="2"/>
      <c r="V104" s="2"/>
      <c r="W104" s="2"/>
      <c r="X104" s="2"/>
      <c r="Y104" s="10"/>
      <c r="Z104" s="11"/>
      <c r="AA104" s="16"/>
      <c r="AB104" s="13"/>
      <c r="AC104" s="13"/>
      <c r="AD104" s="13"/>
      <c r="AE104" s="2"/>
      <c r="AF104" s="2"/>
      <c r="AG104" s="2"/>
    </row>
    <row r="105" spans="17:33" x14ac:dyDescent="0.25">
      <c r="Q105" s="2"/>
      <c r="R105" s="2"/>
      <c r="S105" s="2"/>
      <c r="T105" s="2"/>
      <c r="U105" s="2"/>
      <c r="V105" s="2"/>
      <c r="W105" s="2"/>
      <c r="X105" s="2"/>
      <c r="Y105" s="10"/>
      <c r="Z105" s="11"/>
      <c r="AA105" s="16"/>
      <c r="AB105" s="13"/>
      <c r="AC105" s="13"/>
      <c r="AD105" s="13"/>
      <c r="AE105" s="2"/>
      <c r="AF105" s="2"/>
      <c r="AG105" s="2"/>
    </row>
    <row r="106" spans="17:33" x14ac:dyDescent="0.25">
      <c r="Q106" s="2"/>
      <c r="R106" s="2"/>
      <c r="S106" s="2"/>
      <c r="T106" s="2"/>
      <c r="U106" s="2"/>
      <c r="V106" s="2"/>
      <c r="W106" s="2"/>
      <c r="X106" s="2"/>
      <c r="Y106" s="10"/>
      <c r="Z106" s="11"/>
      <c r="AA106" s="16"/>
      <c r="AB106" s="13"/>
      <c r="AC106" s="13"/>
      <c r="AD106" s="13"/>
      <c r="AE106" s="2"/>
      <c r="AF106" s="2"/>
      <c r="AG106" s="2"/>
    </row>
    <row r="107" spans="17:33" x14ac:dyDescent="0.25">
      <c r="Q107" s="2"/>
      <c r="R107" s="2"/>
      <c r="S107" s="2"/>
      <c r="T107" s="2"/>
      <c r="U107" s="2"/>
      <c r="V107" s="2"/>
      <c r="W107" s="2"/>
      <c r="X107" s="2"/>
      <c r="Y107" s="10"/>
      <c r="Z107" s="11"/>
      <c r="AA107" s="16"/>
      <c r="AB107" s="13"/>
      <c r="AC107" s="13"/>
      <c r="AD107" s="13"/>
      <c r="AE107" s="2"/>
      <c r="AF107" s="2"/>
      <c r="AG107" s="2"/>
    </row>
    <row r="108" spans="17:33" x14ac:dyDescent="0.25">
      <c r="Q108" s="2"/>
      <c r="R108" s="2"/>
      <c r="S108" s="2"/>
      <c r="T108" s="2"/>
      <c r="U108" s="2"/>
      <c r="V108" s="2"/>
      <c r="W108" s="2"/>
      <c r="X108" s="2"/>
      <c r="Y108" s="10"/>
      <c r="Z108" s="11"/>
      <c r="AA108" s="16"/>
      <c r="AB108" s="13"/>
      <c r="AC108" s="13"/>
      <c r="AD108" s="13"/>
      <c r="AE108" s="2"/>
      <c r="AF108" s="2"/>
      <c r="AG108" s="2"/>
    </row>
    <row r="109" spans="17:33" x14ac:dyDescent="0.25">
      <c r="Q109" s="2"/>
      <c r="R109" s="2"/>
      <c r="S109" s="2"/>
      <c r="T109" s="2"/>
      <c r="U109" s="2"/>
      <c r="V109" s="2"/>
      <c r="W109" s="2"/>
      <c r="X109" s="2"/>
      <c r="Y109" s="10"/>
      <c r="Z109" s="11"/>
      <c r="AA109" s="16"/>
      <c r="AB109" s="13"/>
      <c r="AC109" s="13"/>
      <c r="AD109" s="13"/>
      <c r="AE109" s="2"/>
      <c r="AF109" s="2"/>
      <c r="AG109" s="2"/>
    </row>
    <row r="110" spans="17:33" x14ac:dyDescent="0.25">
      <c r="Q110" s="2"/>
      <c r="R110" s="2"/>
      <c r="S110" s="2"/>
      <c r="T110" s="2"/>
      <c r="U110" s="2"/>
      <c r="V110" s="2"/>
      <c r="W110" s="2"/>
      <c r="X110" s="2"/>
      <c r="Y110" s="10"/>
      <c r="Z110" s="11"/>
      <c r="AA110" s="16"/>
      <c r="AB110" s="13"/>
      <c r="AC110" s="13"/>
      <c r="AD110" s="13"/>
      <c r="AE110" s="2"/>
      <c r="AF110" s="2"/>
      <c r="AG110" s="2"/>
    </row>
    <row r="111" spans="17:33" x14ac:dyDescent="0.25">
      <c r="Q111" s="2"/>
      <c r="R111" s="2"/>
      <c r="S111" s="2"/>
      <c r="T111" s="2"/>
      <c r="U111" s="2"/>
      <c r="V111" s="2"/>
      <c r="W111" s="2"/>
      <c r="X111" s="2"/>
      <c r="Y111" s="10"/>
      <c r="Z111" s="11"/>
      <c r="AA111" s="16"/>
      <c r="AB111" s="13"/>
      <c r="AC111" s="13"/>
      <c r="AD111" s="13"/>
      <c r="AE111" s="2"/>
      <c r="AF111" s="2"/>
      <c r="AG111" s="2"/>
    </row>
    <row r="112" spans="17:33" x14ac:dyDescent="0.25">
      <c r="Q112" s="2"/>
      <c r="R112" s="2"/>
      <c r="S112" s="2"/>
      <c r="T112" s="2"/>
      <c r="U112" s="2"/>
      <c r="V112" s="2"/>
      <c r="W112" s="2"/>
      <c r="X112" s="2"/>
      <c r="Y112" s="10"/>
      <c r="Z112" s="11"/>
      <c r="AA112" s="16"/>
      <c r="AB112" s="13"/>
      <c r="AC112" s="13"/>
      <c r="AD112" s="13"/>
      <c r="AE112" s="2"/>
      <c r="AF112" s="2"/>
      <c r="AG112" s="2"/>
    </row>
    <row r="113" spans="17:33" x14ac:dyDescent="0.25">
      <c r="Q113" s="2"/>
      <c r="R113" s="2"/>
      <c r="S113" s="2"/>
      <c r="T113" s="2"/>
      <c r="U113" s="2"/>
      <c r="V113" s="2"/>
      <c r="W113" s="2"/>
      <c r="X113" s="2"/>
      <c r="Y113" s="10"/>
      <c r="Z113" s="11"/>
      <c r="AA113" s="16"/>
      <c r="AB113" s="13"/>
      <c r="AC113" s="13"/>
      <c r="AD113" s="13"/>
      <c r="AE113" s="2"/>
      <c r="AF113" s="2"/>
      <c r="AG113" s="2"/>
    </row>
    <row r="114" spans="17:33" x14ac:dyDescent="0.25">
      <c r="Q114" s="2"/>
      <c r="R114" s="2"/>
      <c r="S114" s="2"/>
      <c r="T114" s="2"/>
      <c r="U114" s="2"/>
      <c r="V114" s="2"/>
      <c r="W114" s="2"/>
      <c r="X114" s="2"/>
      <c r="Y114" s="10"/>
      <c r="Z114" s="11"/>
      <c r="AA114" s="16"/>
      <c r="AB114" s="13"/>
      <c r="AC114" s="13"/>
      <c r="AD114" s="13"/>
      <c r="AE114" s="2"/>
      <c r="AF114" s="2"/>
      <c r="AG114" s="2"/>
    </row>
    <row r="115" spans="17:33" x14ac:dyDescent="0.25">
      <c r="Q115" s="2"/>
      <c r="R115" s="2"/>
      <c r="S115" s="2"/>
      <c r="T115" s="2"/>
      <c r="U115" s="2"/>
      <c r="V115" s="2"/>
      <c r="W115" s="2"/>
      <c r="X115" s="2"/>
      <c r="Y115" s="10"/>
      <c r="Z115" s="11"/>
      <c r="AA115" s="16"/>
      <c r="AB115" s="13"/>
      <c r="AC115" s="13"/>
      <c r="AD115" s="13"/>
      <c r="AE115" s="2"/>
      <c r="AF115" s="2"/>
      <c r="AG115" s="2"/>
    </row>
    <row r="116" spans="17:33" x14ac:dyDescent="0.25">
      <c r="Q116" s="2"/>
      <c r="R116" s="2"/>
      <c r="S116" s="2"/>
      <c r="T116" s="2"/>
      <c r="U116" s="2"/>
      <c r="V116" s="2"/>
      <c r="W116" s="2"/>
      <c r="X116" s="2"/>
      <c r="Y116" s="10"/>
      <c r="Z116" s="11"/>
      <c r="AA116" s="16"/>
      <c r="AB116" s="13"/>
      <c r="AC116" s="13"/>
      <c r="AD116" s="13"/>
      <c r="AE116" s="2"/>
      <c r="AF116" s="2"/>
      <c r="AG116" s="2"/>
    </row>
    <row r="117" spans="17:33" x14ac:dyDescent="0.25">
      <c r="Q117" s="2"/>
      <c r="R117" s="2"/>
      <c r="S117" s="2"/>
      <c r="T117" s="2"/>
      <c r="U117" s="2"/>
      <c r="V117" s="2"/>
      <c r="W117" s="2"/>
      <c r="X117" s="2"/>
      <c r="Y117" s="10"/>
      <c r="Z117" s="11"/>
      <c r="AA117" s="16"/>
      <c r="AB117" s="13"/>
      <c r="AC117" s="13"/>
      <c r="AD117" s="13"/>
      <c r="AE117" s="2"/>
      <c r="AF117" s="2"/>
      <c r="AG117" s="2"/>
    </row>
    <row r="118" spans="17:33" x14ac:dyDescent="0.25">
      <c r="Q118" s="2"/>
      <c r="R118" s="2"/>
      <c r="S118" s="2"/>
      <c r="T118" s="2"/>
      <c r="U118" s="2"/>
      <c r="V118" s="2"/>
      <c r="W118" s="2"/>
      <c r="X118" s="2"/>
      <c r="Y118" s="10"/>
      <c r="Z118" s="11"/>
      <c r="AA118" s="16"/>
      <c r="AB118" s="13"/>
      <c r="AC118" s="13"/>
      <c r="AD118" s="13"/>
      <c r="AE118" s="2"/>
      <c r="AF118" s="2"/>
      <c r="AG118" s="2"/>
    </row>
    <row r="119" spans="17:33" x14ac:dyDescent="0.25">
      <c r="Q119" s="2"/>
      <c r="R119" s="2"/>
      <c r="S119" s="2"/>
      <c r="T119" s="2"/>
      <c r="U119" s="2"/>
      <c r="V119" s="2"/>
      <c r="W119" s="2"/>
      <c r="X119" s="2"/>
      <c r="Y119" s="10"/>
      <c r="Z119" s="11"/>
      <c r="AA119" s="16"/>
      <c r="AB119" s="13"/>
      <c r="AC119" s="13"/>
      <c r="AD119" s="13"/>
      <c r="AE119" s="2"/>
      <c r="AF119" s="2"/>
      <c r="AG119" s="2"/>
    </row>
    <row r="120" spans="17:33" x14ac:dyDescent="0.25">
      <c r="Q120" s="2"/>
      <c r="R120" s="2"/>
      <c r="S120" s="2"/>
      <c r="T120" s="2"/>
      <c r="U120" s="2"/>
      <c r="V120" s="2"/>
      <c r="W120" s="2"/>
      <c r="X120" s="2"/>
      <c r="Y120" s="10"/>
      <c r="Z120" s="11"/>
      <c r="AA120" s="16"/>
      <c r="AB120" s="13"/>
      <c r="AC120" s="13"/>
      <c r="AD120" s="13"/>
      <c r="AE120" s="2"/>
      <c r="AF120" s="2"/>
      <c r="AG120" s="2"/>
    </row>
    <row r="121" spans="17:33" x14ac:dyDescent="0.25">
      <c r="Q121" s="2"/>
      <c r="R121" s="2"/>
      <c r="S121" s="2"/>
      <c r="T121" s="2"/>
      <c r="U121" s="2"/>
      <c r="V121" s="2"/>
      <c r="W121" s="2"/>
      <c r="X121" s="2"/>
      <c r="Y121" s="10"/>
      <c r="Z121" s="11"/>
      <c r="AA121" s="16"/>
      <c r="AB121" s="13"/>
      <c r="AC121" s="13"/>
      <c r="AD121" s="13"/>
      <c r="AE121" s="2"/>
      <c r="AF121" s="2"/>
      <c r="AG121" s="2"/>
    </row>
    <row r="122" spans="17:33" x14ac:dyDescent="0.25">
      <c r="Q122" s="2"/>
      <c r="R122" s="2"/>
      <c r="S122" s="2"/>
      <c r="T122" s="2"/>
      <c r="U122" s="2"/>
      <c r="V122" s="2"/>
      <c r="W122" s="2"/>
      <c r="X122" s="2"/>
      <c r="Y122" s="10"/>
      <c r="Z122" s="11"/>
      <c r="AA122" s="16"/>
      <c r="AB122" s="13"/>
      <c r="AC122" s="13"/>
      <c r="AD122" s="13"/>
      <c r="AE122" s="2"/>
      <c r="AF122" s="2"/>
      <c r="AG122" s="2"/>
    </row>
    <row r="123" spans="17:33" x14ac:dyDescent="0.25">
      <c r="Q123" s="2"/>
      <c r="R123" s="2"/>
      <c r="S123" s="2"/>
      <c r="T123" s="2"/>
      <c r="U123" s="2"/>
      <c r="V123" s="2"/>
      <c r="W123" s="2"/>
      <c r="X123" s="2"/>
      <c r="Y123" s="10"/>
      <c r="Z123" s="11"/>
      <c r="AA123" s="16"/>
      <c r="AB123" s="13"/>
      <c r="AC123" s="13"/>
      <c r="AD123" s="13"/>
      <c r="AE123" s="2"/>
      <c r="AF123" s="2"/>
      <c r="AG123" s="2"/>
    </row>
    <row r="124" spans="17:33" x14ac:dyDescent="0.25">
      <c r="Q124" s="2"/>
      <c r="R124" s="2"/>
      <c r="S124" s="2"/>
      <c r="T124" s="2"/>
      <c r="U124" s="2"/>
      <c r="V124" s="2"/>
      <c r="W124" s="2"/>
      <c r="X124" s="2"/>
      <c r="Y124" s="10"/>
      <c r="Z124" s="11"/>
      <c r="AA124" s="16"/>
      <c r="AB124" s="13"/>
      <c r="AC124" s="13"/>
      <c r="AD124" s="13"/>
      <c r="AE124" s="2"/>
      <c r="AF124" s="2"/>
      <c r="AG124" s="2"/>
    </row>
    <row r="125" spans="17:33" x14ac:dyDescent="0.25">
      <c r="Q125" s="2"/>
      <c r="R125" s="2"/>
      <c r="S125" s="2"/>
      <c r="T125" s="2"/>
      <c r="U125" s="2"/>
      <c r="V125" s="2"/>
      <c r="W125" s="2"/>
      <c r="X125" s="2"/>
      <c r="Y125" s="10"/>
      <c r="Z125" s="11"/>
      <c r="AA125" s="16"/>
      <c r="AB125" s="13"/>
      <c r="AC125" s="13"/>
      <c r="AD125" s="13"/>
      <c r="AE125" s="2"/>
      <c r="AF125" s="2"/>
      <c r="AG125" s="2"/>
    </row>
    <row r="126" spans="17:33" x14ac:dyDescent="0.25">
      <c r="Q126" s="2"/>
      <c r="R126" s="2"/>
      <c r="S126" s="2"/>
      <c r="T126" s="2"/>
      <c r="U126" s="2"/>
      <c r="V126" s="2"/>
      <c r="W126" s="2"/>
      <c r="X126" s="2"/>
      <c r="Y126" s="10"/>
      <c r="Z126" s="11"/>
      <c r="AA126" s="16"/>
      <c r="AB126" s="13"/>
      <c r="AC126" s="13"/>
      <c r="AD126" s="13"/>
      <c r="AE126" s="2"/>
      <c r="AF126" s="2"/>
      <c r="AG126" s="2"/>
    </row>
    <row r="127" spans="17:33" x14ac:dyDescent="0.25">
      <c r="Q127" s="2"/>
      <c r="R127" s="2"/>
      <c r="S127" s="2"/>
      <c r="T127" s="2"/>
      <c r="U127" s="2"/>
      <c r="V127" s="2"/>
      <c r="W127" s="2"/>
      <c r="X127" s="2"/>
      <c r="Y127" s="10"/>
      <c r="Z127" s="11"/>
      <c r="AA127" s="16"/>
      <c r="AB127" s="13"/>
      <c r="AC127" s="13"/>
      <c r="AD127" s="13"/>
      <c r="AE127" s="2"/>
      <c r="AF127" s="2"/>
      <c r="AG127" s="2"/>
    </row>
    <row r="128" spans="17:33" x14ac:dyDescent="0.25">
      <c r="Z128" s="11"/>
      <c r="AA128" s="11"/>
      <c r="AB128" s="11"/>
      <c r="AC128" s="11"/>
      <c r="AD128" s="11"/>
    </row>
  </sheetData>
  <mergeCells count="15">
    <mergeCell ref="I14:J14"/>
    <mergeCell ref="I10:K10"/>
    <mergeCell ref="I11:K11"/>
    <mergeCell ref="I12:J12"/>
    <mergeCell ref="I13:J13"/>
    <mergeCell ref="AN1:AY1"/>
    <mergeCell ref="M4:N4"/>
    <mergeCell ref="M5:N5"/>
    <mergeCell ref="B2:G2"/>
    <mergeCell ref="B4:D4"/>
    <mergeCell ref="F4:G4"/>
    <mergeCell ref="I4:J4"/>
    <mergeCell ref="B5:D5"/>
    <mergeCell ref="F5:G5"/>
    <mergeCell ref="I5:J5"/>
  </mergeCells>
  <conditionalFormatting sqref="AH3:AJ51">
    <cfRule type="containsText" dxfId="1" priority="1" operator="containsText" text="NO">
      <formula>NOT(ISERROR(SEARCH("NO",AH3)))</formula>
    </cfRule>
    <cfRule type="containsText" dxfId="0" priority="2" operator="containsText" text="YES">
      <formula>NOT(ISERROR(SEARCH("YES",AH3)))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Figure 1.a for H2 =1e-6 bar</vt:lpstr>
      <vt:lpstr>Figure 1.b for H2 =1e-6 bar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</dc:creator>
  <cp:lastModifiedBy>Rebeca</cp:lastModifiedBy>
  <dcterms:created xsi:type="dcterms:W3CDTF">2013-06-04T13:22:21Z</dcterms:created>
  <dcterms:modified xsi:type="dcterms:W3CDTF">2013-08-14T14:16:33Z</dcterms:modified>
</cp:coreProperties>
</file>