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264" windowHeight="913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O2" i="2"/>
  <c r="X2"/>
  <c r="AB2"/>
  <c r="AE2"/>
  <c r="K10"/>
  <c r="AI10"/>
  <c r="K11"/>
  <c r="AI11"/>
  <c r="K12"/>
  <c r="AI12"/>
  <c r="K13"/>
  <c r="K21" s="1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I48"/>
  <c r="AI49"/>
  <c r="AI50"/>
  <c r="AI51"/>
  <c r="AI52"/>
  <c r="AI53"/>
  <c r="AI54"/>
  <c r="AI55"/>
  <c r="AI56"/>
  <c r="AI57"/>
  <c r="AI58"/>
  <c r="AI59"/>
  <c r="AI60"/>
  <c r="AI61"/>
  <c r="AI62"/>
  <c r="AI63"/>
  <c r="AI64"/>
  <c r="AI65"/>
  <c r="AI66"/>
  <c r="AI67"/>
  <c r="K16" l="1"/>
  <c r="C9" i="1" s="1"/>
  <c r="K20" i="2" l="1"/>
  <c r="K22" s="1"/>
  <c r="Q10" s="1"/>
  <c r="K23" l="1"/>
  <c r="P21" s="1"/>
  <c r="Q21" s="1"/>
  <c r="R10"/>
  <c r="S10" s="1"/>
  <c r="W10" s="1"/>
  <c r="P24" l="1"/>
  <c r="Q24" s="1"/>
  <c r="P56"/>
  <c r="Q56" s="1"/>
  <c r="P50"/>
  <c r="Q50" s="1"/>
  <c r="P64"/>
  <c r="Q64" s="1"/>
  <c r="P34"/>
  <c r="Q34" s="1"/>
  <c r="P25"/>
  <c r="Q25" s="1"/>
  <c r="P11"/>
  <c r="P43"/>
  <c r="Q43" s="1"/>
  <c r="P66"/>
  <c r="Q66" s="1"/>
  <c r="P45"/>
  <c r="Q45" s="1"/>
  <c r="P29"/>
  <c r="Q29" s="1"/>
  <c r="P60"/>
  <c r="Q60" s="1"/>
  <c r="P13"/>
  <c r="Q13" s="1"/>
  <c r="P55"/>
  <c r="Q55" s="1"/>
  <c r="P62"/>
  <c r="Q62" s="1"/>
  <c r="P49"/>
  <c r="Q49" s="1"/>
  <c r="P48"/>
  <c r="Q48" s="1"/>
  <c r="P17"/>
  <c r="Q17" s="1"/>
  <c r="P57"/>
  <c r="Q57" s="1"/>
  <c r="P37"/>
  <c r="Q37" s="1"/>
  <c r="P59"/>
  <c r="Q59" s="1"/>
  <c r="P36"/>
  <c r="Q36" s="1"/>
  <c r="P28"/>
  <c r="Q28" s="1"/>
  <c r="P30"/>
  <c r="Q30" s="1"/>
  <c r="P26"/>
  <c r="Q26" s="1"/>
  <c r="P27"/>
  <c r="Q27" s="1"/>
  <c r="P39"/>
  <c r="Q39" s="1"/>
  <c r="P18"/>
  <c r="Q18" s="1"/>
  <c r="P46"/>
  <c r="Q46" s="1"/>
  <c r="P32"/>
  <c r="Q32" s="1"/>
  <c r="P35"/>
  <c r="Q35" s="1"/>
  <c r="P51"/>
  <c r="Q51" s="1"/>
  <c r="P20"/>
  <c r="Q20" s="1"/>
  <c r="P42"/>
  <c r="Q42" s="1"/>
  <c r="P58"/>
  <c r="Q58" s="1"/>
  <c r="P41"/>
  <c r="Q41" s="1"/>
  <c r="P40"/>
  <c r="Q40" s="1"/>
  <c r="P67"/>
  <c r="Q67" s="1"/>
  <c r="P44"/>
  <c r="Q44" s="1"/>
  <c r="P31"/>
  <c r="Q31" s="1"/>
  <c r="P19"/>
  <c r="Q19" s="1"/>
  <c r="P47"/>
  <c r="Q47" s="1"/>
  <c r="P12"/>
  <c r="Q12" s="1"/>
  <c r="P38"/>
  <c r="Q38" s="1"/>
  <c r="P54"/>
  <c r="Q54" s="1"/>
  <c r="P15"/>
  <c r="Q15" s="1"/>
  <c r="P33"/>
  <c r="Q33" s="1"/>
  <c r="P23"/>
  <c r="Q23" s="1"/>
  <c r="P61"/>
  <c r="Q61" s="1"/>
  <c r="P16"/>
  <c r="Q16" s="1"/>
  <c r="P22"/>
  <c r="Q22" s="1"/>
  <c r="P14"/>
  <c r="Q14" s="1"/>
  <c r="P65"/>
  <c r="Q65" s="1"/>
  <c r="P53"/>
  <c r="Q53" s="1"/>
  <c r="P63"/>
  <c r="Q63" s="1"/>
  <c r="P52"/>
  <c r="Q52" s="1"/>
  <c r="V10"/>
  <c r="Z10"/>
  <c r="AA10" s="1"/>
  <c r="R12"/>
  <c r="R11" l="1"/>
  <c r="Q11"/>
  <c r="R13"/>
  <c r="S13" s="1"/>
  <c r="W13" s="1"/>
  <c r="V13" s="1"/>
  <c r="S12"/>
  <c r="W12" s="1"/>
  <c r="AD10"/>
  <c r="T10" s="1"/>
  <c r="S11" l="1"/>
  <c r="W11" s="1"/>
  <c r="Z12" s="1"/>
  <c r="V12"/>
  <c r="Z13"/>
  <c r="AJ10"/>
  <c r="X1" l="1"/>
  <c r="V11"/>
  <c r="Z11"/>
  <c r="AA11" s="1"/>
  <c r="AA13" l="1"/>
  <c r="AD13" s="1"/>
  <c r="T13" s="1"/>
  <c r="AA12"/>
  <c r="AD12" s="1"/>
  <c r="T12" s="1"/>
  <c r="AB1"/>
  <c r="AD11"/>
  <c r="T11" s="1"/>
  <c r="K24" s="1"/>
  <c r="K25" s="1"/>
  <c r="R27" l="1"/>
  <c r="S27" s="1"/>
  <c r="W27" s="1"/>
  <c r="V27" s="1"/>
  <c r="R49"/>
  <c r="S49" s="1"/>
  <c r="W49" s="1"/>
  <c r="V49" s="1"/>
  <c r="R24"/>
  <c r="S24" s="1"/>
  <c r="W24" s="1"/>
  <c r="R56"/>
  <c r="S56" s="1"/>
  <c r="W56" s="1"/>
  <c r="V56" s="1"/>
  <c r="R45"/>
  <c r="S45" s="1"/>
  <c r="W45" s="1"/>
  <c r="R14"/>
  <c r="S14" s="1"/>
  <c r="W14" s="1"/>
  <c r="V14" s="1"/>
  <c r="R19"/>
  <c r="S19" s="1"/>
  <c r="W19" s="1"/>
  <c r="R52"/>
  <c r="S52" s="1"/>
  <c r="W52" s="1"/>
  <c r="R29"/>
  <c r="S29" s="1"/>
  <c r="W29" s="1"/>
  <c r="V29" s="1"/>
  <c r="R39"/>
  <c r="S39" s="1"/>
  <c r="W39" s="1"/>
  <c r="R25"/>
  <c r="S25" s="1"/>
  <c r="W25" s="1"/>
  <c r="R33"/>
  <c r="S33" s="1"/>
  <c r="W33" s="1"/>
  <c r="R26"/>
  <c r="S26" s="1"/>
  <c r="W26" s="1"/>
  <c r="V26" s="1"/>
  <c r="R41"/>
  <c r="S41" s="1"/>
  <c r="W41" s="1"/>
  <c r="V41" s="1"/>
  <c r="R37"/>
  <c r="S37" s="1"/>
  <c r="W37" s="1"/>
  <c r="R30"/>
  <c r="S30" s="1"/>
  <c r="W30" s="1"/>
  <c r="V30" s="1"/>
  <c r="R65"/>
  <c r="S65" s="1"/>
  <c r="W65" s="1"/>
  <c r="V65" s="1"/>
  <c r="R59"/>
  <c r="S59" s="1"/>
  <c r="W59" s="1"/>
  <c r="V59" s="1"/>
  <c r="R21"/>
  <c r="S21" s="1"/>
  <c r="W21" s="1"/>
  <c r="R16"/>
  <c r="S16" s="1"/>
  <c r="W16" s="1"/>
  <c r="R40"/>
  <c r="S40" s="1"/>
  <c r="W40" s="1"/>
  <c r="V40" s="1"/>
  <c r="R47"/>
  <c r="S47" s="1"/>
  <c r="W47" s="1"/>
  <c r="R36"/>
  <c r="S36" s="1"/>
  <c r="W36" s="1"/>
  <c r="R43"/>
  <c r="S43" s="1"/>
  <c r="W43" s="1"/>
  <c r="V43" s="1"/>
  <c r="R66"/>
  <c r="S66" s="1"/>
  <c r="W66" s="1"/>
  <c r="R31"/>
  <c r="S31" s="1"/>
  <c r="W31" s="1"/>
  <c r="R60"/>
  <c r="S60" s="1"/>
  <c r="W60" s="1"/>
  <c r="R50"/>
  <c r="S50" s="1"/>
  <c r="W50" s="1"/>
  <c r="R61"/>
  <c r="S61" s="1"/>
  <c r="W61" s="1"/>
  <c r="Z61" s="1"/>
  <c r="R44"/>
  <c r="S44" s="1"/>
  <c r="W44" s="1"/>
  <c r="R64"/>
  <c r="S64" s="1"/>
  <c r="W64" s="1"/>
  <c r="R46"/>
  <c r="S46" s="1"/>
  <c r="W46" s="1"/>
  <c r="V46" s="1"/>
  <c r="R57"/>
  <c r="S57" s="1"/>
  <c r="W57" s="1"/>
  <c r="R34"/>
  <c r="S34" s="1"/>
  <c r="W34" s="1"/>
  <c r="R17"/>
  <c r="S17" s="1"/>
  <c r="W17" s="1"/>
  <c r="R23"/>
  <c r="S23" s="1"/>
  <c r="W23" s="1"/>
  <c r="R18"/>
  <c r="S18" s="1"/>
  <c r="W18" s="1"/>
  <c r="Z19" s="1"/>
  <c r="R28"/>
  <c r="S28" s="1"/>
  <c r="W28" s="1"/>
  <c r="V28" s="1"/>
  <c r="R22"/>
  <c r="S22" s="1"/>
  <c r="W22" s="1"/>
  <c r="R32"/>
  <c r="S32" s="1"/>
  <c r="W32" s="1"/>
  <c r="V32" s="1"/>
  <c r="R67"/>
  <c r="S67" s="1"/>
  <c r="W67" s="1"/>
  <c r="V67" s="1"/>
  <c r="R15"/>
  <c r="S15" s="1"/>
  <c r="W15" s="1"/>
  <c r="R48"/>
  <c r="S48" s="1"/>
  <c r="W48" s="1"/>
  <c r="R55"/>
  <c r="S55" s="1"/>
  <c r="W55" s="1"/>
  <c r="Z56" s="1"/>
  <c r="R62"/>
  <c r="S62" s="1"/>
  <c r="W62" s="1"/>
  <c r="V62" s="1"/>
  <c r="R35"/>
  <c r="S35" s="1"/>
  <c r="W35" s="1"/>
  <c r="Z36" s="1"/>
  <c r="R54"/>
  <c r="S54" s="1"/>
  <c r="W54" s="1"/>
  <c r="R42"/>
  <c r="S42" s="1"/>
  <c r="W42" s="1"/>
  <c r="Z43" s="1"/>
  <c r="R38"/>
  <c r="S38" s="1"/>
  <c r="W38" s="1"/>
  <c r="V38" s="1"/>
  <c r="R20"/>
  <c r="S20" s="1"/>
  <c r="W20" s="1"/>
  <c r="Z20" s="1"/>
  <c r="R53"/>
  <c r="S53" s="1"/>
  <c r="W53" s="1"/>
  <c r="K26"/>
  <c r="AJ11"/>
  <c r="AE1"/>
  <c r="R51"/>
  <c r="S51" s="1"/>
  <c r="W51" s="1"/>
  <c r="R58"/>
  <c r="S58" s="1"/>
  <c r="W58" s="1"/>
  <c r="V58" s="1"/>
  <c r="R63"/>
  <c r="S63" s="1"/>
  <c r="W63" s="1"/>
  <c r="V63" s="1"/>
  <c r="O1"/>
  <c r="AJ13"/>
  <c r="AJ12"/>
  <c r="V19"/>
  <c r="Z66"/>
  <c r="Z27"/>
  <c r="Z22"/>
  <c r="V21"/>
  <c r="V36"/>
  <c r="Z37"/>
  <c r="V25"/>
  <c r="V37"/>
  <c r="V33"/>
  <c r="V61"/>
  <c r="V64"/>
  <c r="V22"/>
  <c r="Z33"/>
  <c r="V51"/>
  <c r="V48"/>
  <c r="Z49"/>
  <c r="V53"/>
  <c r="Z54"/>
  <c r="V24"/>
  <c r="Z25"/>
  <c r="V17"/>
  <c r="V23"/>
  <c r="V39"/>
  <c r="V60"/>
  <c r="V57"/>
  <c r="V54"/>
  <c r="Z64" l="1"/>
  <c r="Z50"/>
  <c r="Z23"/>
  <c r="Z35"/>
  <c r="Z63"/>
  <c r="Z17"/>
  <c r="Z53"/>
  <c r="Z24"/>
  <c r="V42"/>
  <c r="V52"/>
  <c r="V16"/>
  <c r="Z16"/>
  <c r="Z34"/>
  <c r="Z31"/>
  <c r="V55"/>
  <c r="V50"/>
  <c r="Z52"/>
  <c r="Z55"/>
  <c r="Z51"/>
  <c r="Z58"/>
  <c r="Z67"/>
  <c r="Z46"/>
  <c r="Z38"/>
  <c r="V45"/>
  <c r="Z62"/>
  <c r="Z26"/>
  <c r="Z29"/>
  <c r="Z45"/>
  <c r="Z57"/>
  <c r="Z30"/>
  <c r="Z18"/>
  <c r="V66"/>
  <c r="V18"/>
  <c r="Z65"/>
  <c r="Z28"/>
  <c r="V35"/>
  <c r="AM5"/>
  <c r="Z32"/>
  <c r="Z40"/>
  <c r="Z48"/>
  <c r="Z60"/>
  <c r="Z42"/>
  <c r="V20"/>
  <c r="V15"/>
  <c r="Z21"/>
  <c r="Z47"/>
  <c r="Z41"/>
  <c r="Z59"/>
  <c r="Z39"/>
  <c r="V31"/>
  <c r="Z14"/>
  <c r="V34"/>
  <c r="Z44"/>
  <c r="V44"/>
  <c r="Z15"/>
  <c r="V47"/>
  <c r="AA58" l="1"/>
  <c r="AA31"/>
  <c r="AA40"/>
  <c r="AA67"/>
  <c r="AD67" s="1"/>
  <c r="AJ67" s="1"/>
  <c r="AA29"/>
  <c r="AA24"/>
  <c r="AD24" s="1"/>
  <c r="T24" s="1"/>
  <c r="AA66"/>
  <c r="AA16"/>
  <c r="AD16" s="1"/>
  <c r="T16" s="1"/>
  <c r="AA61"/>
  <c r="AA19"/>
  <c r="AD19" s="1"/>
  <c r="T19" s="1"/>
  <c r="AA59"/>
  <c r="AA45"/>
  <c r="AD45" s="1"/>
  <c r="AJ45" s="1"/>
  <c r="AA48"/>
  <c r="AA35"/>
  <c r="AD35" s="1"/>
  <c r="AJ35" s="1"/>
  <c r="AA21"/>
  <c r="AA44"/>
  <c r="AM6" s="1"/>
  <c r="AA54"/>
  <c r="AA56"/>
  <c r="AD56" s="1"/>
  <c r="AJ56" s="1"/>
  <c r="AA28"/>
  <c r="AA43"/>
  <c r="AD43" s="1"/>
  <c r="AJ43" s="1"/>
  <c r="AA32"/>
  <c r="AA17"/>
  <c r="AD17" s="1"/>
  <c r="AJ17" s="1"/>
  <c r="AA52"/>
  <c r="AA39"/>
  <c r="AD39" s="1"/>
  <c r="T39" s="1"/>
  <c r="AA62"/>
  <c r="AA41"/>
  <c r="AD41" s="1"/>
  <c r="T41" s="1"/>
  <c r="AA49"/>
  <c r="AA15"/>
  <c r="AD15" s="1"/>
  <c r="AJ15" s="1"/>
  <c r="AA18"/>
  <c r="AD18" s="1"/>
  <c r="AJ18" s="1"/>
  <c r="AA51"/>
  <c r="AD51" s="1"/>
  <c r="T51" s="1"/>
  <c r="AA14"/>
  <c r="AA37"/>
  <c r="AD37" s="1"/>
  <c r="T37" s="1"/>
  <c r="AA50"/>
  <c r="AA23"/>
  <c r="AD23" s="1"/>
  <c r="T23" s="1"/>
  <c r="AA42"/>
  <c r="AA53"/>
  <c r="AD53" s="1"/>
  <c r="T53" s="1"/>
  <c r="AA33"/>
  <c r="AD33" s="1"/>
  <c r="T33" s="1"/>
  <c r="AA63"/>
  <c r="AD63" s="1"/>
  <c r="T63" s="1"/>
  <c r="AA47"/>
  <c r="AA20"/>
  <c r="AD20" s="1"/>
  <c r="AJ20" s="1"/>
  <c r="AA27"/>
  <c r="AA38"/>
  <c r="AD38" s="1"/>
  <c r="T38" s="1"/>
  <c r="AA57"/>
  <c r="AD57" s="1"/>
  <c r="AJ57" s="1"/>
  <c r="AA25"/>
  <c r="AD25" s="1"/>
  <c r="AJ25" s="1"/>
  <c r="AA60"/>
  <c r="AD60" s="1"/>
  <c r="T60" s="1"/>
  <c r="AA64"/>
  <c r="AD64" s="1"/>
  <c r="AJ64" s="1"/>
  <c r="AA26"/>
  <c r="AD26" s="1"/>
  <c r="T26" s="1"/>
  <c r="AA22"/>
  <c r="AD22" s="1"/>
  <c r="AJ22" s="1"/>
  <c r="AA36"/>
  <c r="AD36" s="1"/>
  <c r="AJ36" s="1"/>
  <c r="AA55"/>
  <c r="AD55" s="1"/>
  <c r="T55" s="1"/>
  <c r="AA30"/>
  <c r="AD30" s="1"/>
  <c r="T30" s="1"/>
  <c r="AA34"/>
  <c r="AD34" s="1"/>
  <c r="AJ34" s="1"/>
  <c r="AA46"/>
  <c r="AD46" s="1"/>
  <c r="AJ46" s="1"/>
  <c r="AA65"/>
  <c r="AD65" s="1"/>
  <c r="AJ65" s="1"/>
  <c r="AD21"/>
  <c r="AJ21" s="1"/>
  <c r="AD29"/>
  <c r="T29" s="1"/>
  <c r="AD47"/>
  <c r="AJ47" s="1"/>
  <c r="AD27"/>
  <c r="T27" s="1"/>
  <c r="AD59"/>
  <c r="T59" s="1"/>
  <c r="AD28"/>
  <c r="AJ28" s="1"/>
  <c r="AD14"/>
  <c r="AJ14" s="1"/>
  <c r="AD40"/>
  <c r="AJ40" s="1"/>
  <c r="AD61"/>
  <c r="T61" s="1"/>
  <c r="AD50"/>
  <c r="AJ50" s="1"/>
  <c r="AD42"/>
  <c r="AJ42" s="1"/>
  <c r="AD54"/>
  <c r="AJ54" s="1"/>
  <c r="AD31"/>
  <c r="T31" s="1"/>
  <c r="AD48"/>
  <c r="T48" s="1"/>
  <c r="AD32"/>
  <c r="T32" s="1"/>
  <c r="AD66"/>
  <c r="AJ66" s="1"/>
  <c r="AD52"/>
  <c r="AJ52" s="1"/>
  <c r="AD58"/>
  <c r="AJ58" s="1"/>
  <c r="AD62"/>
  <c r="AJ62" s="1"/>
  <c r="AD49"/>
  <c r="T49" s="1"/>
  <c r="AD44" l="1"/>
  <c r="AM7" s="1"/>
  <c r="AJ49"/>
  <c r="AJ31"/>
  <c r="AJ55"/>
  <c r="T54"/>
  <c r="T50"/>
  <c r="T35"/>
  <c r="T36"/>
  <c r="T43"/>
  <c r="T67"/>
  <c r="T18"/>
  <c r="AJ32"/>
  <c r="T14"/>
  <c r="T65"/>
  <c r="T52"/>
  <c r="T64"/>
  <c r="T44"/>
  <c r="AM4" s="1"/>
  <c r="T46"/>
  <c r="AJ23"/>
  <c r="AJ53"/>
  <c r="AJ63"/>
  <c r="T62"/>
  <c r="T66"/>
  <c r="T15"/>
  <c r="T25"/>
  <c r="T20"/>
  <c r="T21"/>
  <c r="T56"/>
  <c r="T42"/>
  <c r="AJ16"/>
  <c r="T17"/>
  <c r="T40"/>
  <c r="T28"/>
  <c r="T34"/>
  <c r="T22"/>
  <c r="AJ59"/>
  <c r="T57"/>
  <c r="AJ27"/>
  <c r="T47"/>
  <c r="AJ60"/>
  <c r="T45"/>
  <c r="AJ39"/>
  <c r="AJ37"/>
  <c r="AJ48"/>
  <c r="AJ41"/>
  <c r="AJ19"/>
  <c r="AJ61"/>
  <c r="AJ24"/>
  <c r="AJ33"/>
  <c r="AJ30"/>
  <c r="AJ26"/>
  <c r="AJ38"/>
  <c r="AJ29"/>
  <c r="AJ51"/>
  <c r="AJ44"/>
  <c r="T58"/>
</calcChain>
</file>

<file path=xl/sharedStrings.xml><?xml version="1.0" encoding="utf-8"?>
<sst xmlns="http://schemas.openxmlformats.org/spreadsheetml/2006/main" count="678" uniqueCount="125">
  <si>
    <t xml:space="preserve">     =</t>
  </si>
  <si>
    <t>#</t>
  </si>
  <si>
    <t>$AA11</t>
  </si>
  <si>
    <t>$AB11</t>
  </si>
  <si>
    <t>$AD$11</t>
  </si>
  <si>
    <t>$AE$11</t>
  </si>
  <si>
    <t>$C$11</t>
  </si>
  <si>
    <t>$D$11</t>
  </si>
  <si>
    <t>$F11</t>
  </si>
  <si>
    <t>$G$11</t>
  </si>
  <si>
    <t>$O$11</t>
  </si>
  <si>
    <t>$S$11</t>
  </si>
  <si>
    <t>$W$11</t>
  </si>
  <si>
    <t>$X$11</t>
  </si>
  <si>
    <t>(a - b)</t>
  </si>
  <si>
    <t>(mol/g)</t>
  </si>
  <si>
    <t>(mol/L)</t>
  </si>
  <si>
    <t>(Mol/L)</t>
  </si>
  <si>
    <t>(mol/L)2</t>
  </si>
  <si>
    <t>(W/V)</t>
  </si>
  <si>
    <t>*</t>
  </si>
  <si>
    <t>|</t>
  </si>
  <si>
    <t>=</t>
  </si>
  <si>
    <t>0.5 g</t>
  </si>
  <si>
    <t>2.5 X10-5 M</t>
  </si>
  <si>
    <t>25 mL</t>
  </si>
  <si>
    <t>6.0    %</t>
  </si>
  <si>
    <t>7412, Route 366</t>
  </si>
  <si>
    <t>a</t>
  </si>
  <si>
    <t>ab</t>
  </si>
  <si>
    <t>After labile site saturation</t>
  </si>
  <si>
    <t>At labile site saturation</t>
  </si>
  <si>
    <t>b</t>
  </si>
  <si>
    <t>Before labile site saturation</t>
  </si>
  <si>
    <t>Bound Res.</t>
  </si>
  <si>
    <t>Cumberland County</t>
  </si>
  <si>
    <t>Data calculated totally or partly from</t>
  </si>
  <si>
    <t>DAYS</t>
  </si>
  <si>
    <t>Dept. of Chemistry</t>
  </si>
  <si>
    <t>dgamble@ns.sympatico.ca</t>
  </si>
  <si>
    <t>Donald S. Gamble</t>
  </si>
  <si>
    <t>EXPERIMENT : With Hg(II)</t>
  </si>
  <si>
    <t>Experiment 5 in green</t>
  </si>
  <si>
    <t>Experimental Data in blue.</t>
  </si>
  <si>
    <t>Expt.</t>
  </si>
  <si>
    <t>EXPT.</t>
  </si>
  <si>
    <t>Filled</t>
  </si>
  <si>
    <t>for predictions</t>
  </si>
  <si>
    <t>Formulas</t>
  </si>
  <si>
    <t>From Solution To</t>
  </si>
  <si>
    <t>g</t>
  </si>
  <si>
    <t>g/(Mol x days)</t>
  </si>
  <si>
    <t>g/L</t>
  </si>
  <si>
    <t>In Solution</t>
  </si>
  <si>
    <t>Increments</t>
  </si>
  <si>
    <t>Initial Conc.</t>
  </si>
  <si>
    <t>INPUT FOR PREDICTIONS</t>
  </si>
  <si>
    <t>Intra Particle</t>
  </si>
  <si>
    <t>kd</t>
  </si>
  <si>
    <t>L</t>
  </si>
  <si>
    <t>Labile Sorbed</t>
  </si>
  <si>
    <t>Laidler Equation Parameters</t>
  </si>
  <si>
    <t>Model</t>
  </si>
  <si>
    <t>MODEL</t>
  </si>
  <si>
    <t>Model #5</t>
  </si>
  <si>
    <t>MODEL CALIBRATION</t>
  </si>
  <si>
    <t>Mole Fraction</t>
  </si>
  <si>
    <t>No.</t>
  </si>
  <si>
    <t>Northport N. S.</t>
  </si>
  <si>
    <t>Nova Scotia B0L 1E0</t>
  </si>
  <si>
    <t>Pie, at 4 days</t>
  </si>
  <si>
    <t>predictions</t>
  </si>
  <si>
    <t>PREDICTIONS</t>
  </si>
  <si>
    <t>Product</t>
  </si>
  <si>
    <t>PROPANIL SORPTION &amp; REACTION KINETICS</t>
  </si>
  <si>
    <t>Rate Coefficient</t>
  </si>
  <si>
    <t>Reaction Product</t>
  </si>
  <si>
    <t>Residence:</t>
  </si>
  <si>
    <t>Saint Mary's University</t>
  </si>
  <si>
    <t>Sediment Load g/L</t>
  </si>
  <si>
    <t>Simulated using experiment</t>
  </si>
  <si>
    <t>Soil Mass</t>
  </si>
  <si>
    <t>Solution</t>
  </si>
  <si>
    <t>Sorbed</t>
  </si>
  <si>
    <t>Sorption sites</t>
  </si>
  <si>
    <t>Sums</t>
  </si>
  <si>
    <t>t</t>
  </si>
  <si>
    <t>Tel. (902) + 667 - 1974</t>
  </si>
  <si>
    <t>Temperature</t>
  </si>
  <si>
    <t>Total Loss</t>
  </si>
  <si>
    <t>Use constants in blue for</t>
  </si>
  <si>
    <t>Use constants in yellow cells</t>
  </si>
  <si>
    <t>V</t>
  </si>
  <si>
    <t>Volume</t>
  </si>
  <si>
    <t>W</t>
  </si>
  <si>
    <t>without Hg(II)</t>
  </si>
  <si>
    <r>
      <rPr>
        <b/>
        <sz val="12"/>
        <rFont val="Calibri"/>
        <family val="2"/>
      </rPr>
      <t>θ</t>
    </r>
    <r>
      <rPr>
        <b/>
        <vertAlign val="subscript"/>
        <sz val="12"/>
        <rFont val="Arial"/>
        <family val="2"/>
      </rPr>
      <t>C1</t>
    </r>
  </si>
  <si>
    <r>
      <t>M</t>
    </r>
    <r>
      <rPr>
        <b/>
        <vertAlign val="subscript"/>
        <sz val="12"/>
        <rFont val="Arial"/>
        <family val="2"/>
      </rPr>
      <t>T</t>
    </r>
    <r>
      <rPr>
        <b/>
        <sz val="12"/>
        <rFont val="Arial"/>
      </rPr>
      <t xml:space="preserve"> = b</t>
    </r>
  </si>
  <si>
    <r>
      <t xml:space="preserve">25.0 </t>
    </r>
    <r>
      <rPr>
        <b/>
        <sz val="10"/>
        <rFont val="Calibri"/>
        <family val="2"/>
      </rPr>
      <t>⁰</t>
    </r>
    <r>
      <rPr>
        <b/>
        <sz val="10"/>
        <rFont val="Arial"/>
      </rPr>
      <t>C</t>
    </r>
  </si>
  <si>
    <t>Net Sorption</t>
  </si>
  <si>
    <r>
      <t>HgCl</t>
    </r>
    <r>
      <rPr>
        <b/>
        <vertAlign val="subscript"/>
        <sz val="10"/>
        <rFont val="Arial"/>
        <family val="2"/>
      </rPr>
      <t>2</t>
    </r>
  </si>
  <si>
    <r>
      <t>k</t>
    </r>
    <r>
      <rPr>
        <b/>
        <vertAlign val="subscript"/>
        <sz val="12"/>
        <rFont val="Arial"/>
        <family val="2"/>
      </rPr>
      <t>F1</t>
    </r>
  </si>
  <si>
    <r>
      <t>k</t>
    </r>
    <r>
      <rPr>
        <b/>
        <vertAlign val="subscript"/>
        <sz val="10"/>
        <rFont val="Arial"/>
        <family val="2"/>
      </rPr>
      <t>F1</t>
    </r>
  </si>
  <si>
    <r>
      <t>(a - b)(V/W)*k</t>
    </r>
    <r>
      <rPr>
        <b/>
        <vertAlign val="subscript"/>
        <sz val="10"/>
        <rFont val="Arial"/>
        <family val="2"/>
      </rPr>
      <t>F1</t>
    </r>
  </si>
  <si>
    <r>
      <t>Z</t>
    </r>
    <r>
      <rPr>
        <b/>
        <vertAlign val="subscript"/>
        <sz val="12"/>
        <rFont val="Arial"/>
        <family val="2"/>
      </rPr>
      <t>1</t>
    </r>
  </si>
  <si>
    <r>
      <t>Z</t>
    </r>
    <r>
      <rPr>
        <b/>
        <vertAlign val="subscript"/>
        <sz val="12"/>
        <rFont val="Arial"/>
        <family val="2"/>
      </rPr>
      <t>2</t>
    </r>
  </si>
  <si>
    <r>
      <t>(Z</t>
    </r>
    <r>
      <rPr>
        <b/>
        <vertAlign val="subscript"/>
        <sz val="12"/>
        <rFont val="Arial"/>
        <family val="2"/>
      </rPr>
      <t>1</t>
    </r>
    <r>
      <rPr>
        <b/>
        <sz val="12"/>
        <rFont val="Arial"/>
      </rPr>
      <t>/Z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</rPr>
      <t>)</t>
    </r>
  </si>
  <si>
    <r>
      <t>M</t>
    </r>
    <r>
      <rPr>
        <b/>
        <vertAlign val="subscript"/>
        <sz val="12"/>
        <rFont val="Arial"/>
        <family val="2"/>
      </rPr>
      <t>1</t>
    </r>
  </si>
  <si>
    <r>
      <t>k</t>
    </r>
    <r>
      <rPr>
        <b/>
        <vertAlign val="subscript"/>
        <sz val="12"/>
        <rFont val="Arial"/>
        <family val="2"/>
      </rPr>
      <t>d</t>
    </r>
  </si>
  <si>
    <r>
      <rPr>
        <b/>
        <sz val="12"/>
        <color indexed="37"/>
        <rFont val="Calibri"/>
        <family val="2"/>
      </rPr>
      <t>θ</t>
    </r>
    <r>
      <rPr>
        <b/>
        <vertAlign val="subscript"/>
        <sz val="12"/>
        <color indexed="37"/>
        <rFont val="Arial"/>
        <family val="2"/>
      </rPr>
      <t>a1</t>
    </r>
    <r>
      <rPr>
        <b/>
        <sz val="12"/>
        <color indexed="37"/>
        <rFont val="Arial"/>
      </rPr>
      <t>(W/V)</t>
    </r>
  </si>
  <si>
    <r>
      <t>X</t>
    </r>
    <r>
      <rPr>
        <b/>
        <vertAlign val="subscript"/>
        <sz val="12"/>
        <color indexed="17"/>
        <rFont val="Arial"/>
        <family val="2"/>
      </rPr>
      <t>a1</t>
    </r>
  </si>
  <si>
    <r>
      <t>k</t>
    </r>
    <r>
      <rPr>
        <b/>
        <vertAlign val="subscript"/>
        <sz val="12"/>
        <color indexed="17"/>
        <rFont val="Arial"/>
        <family val="2"/>
      </rPr>
      <t>B1</t>
    </r>
  </si>
  <si>
    <r>
      <t>DAYS</t>
    </r>
    <r>
      <rPr>
        <b/>
        <vertAlign val="superscript"/>
        <sz val="10"/>
        <color indexed="17"/>
        <rFont val="Arial"/>
        <family val="2"/>
      </rPr>
      <t>-1</t>
    </r>
  </si>
  <si>
    <r>
      <rPr>
        <b/>
        <sz val="12"/>
        <rFont val="Calibri"/>
        <family val="2"/>
      </rPr>
      <t>θ</t>
    </r>
    <r>
      <rPr>
        <b/>
        <vertAlign val="subscript"/>
        <sz val="12"/>
        <rFont val="Arial"/>
        <family val="2"/>
      </rPr>
      <t>d1</t>
    </r>
    <r>
      <rPr>
        <b/>
        <sz val="12"/>
        <rFont val="Arial"/>
        <family val="2"/>
      </rPr>
      <t>(W/V)</t>
    </r>
  </si>
  <si>
    <r>
      <t>DAYS</t>
    </r>
    <r>
      <rPr>
        <b/>
        <vertAlign val="superscript"/>
        <sz val="10"/>
        <rFont val="Arial"/>
        <family val="2"/>
      </rPr>
      <t>-1</t>
    </r>
  </si>
  <si>
    <r>
      <rPr>
        <b/>
        <sz val="12"/>
        <rFont val="Calibri"/>
        <family val="2"/>
      </rPr>
      <t>θ</t>
    </r>
    <r>
      <rPr>
        <b/>
        <vertAlign val="subscript"/>
        <sz val="12"/>
        <rFont val="Arial"/>
        <family val="2"/>
      </rPr>
      <t>p1</t>
    </r>
    <r>
      <rPr>
        <b/>
        <sz val="12"/>
        <rFont val="Arial"/>
        <family val="2"/>
      </rPr>
      <t>(W/V)</t>
    </r>
  </si>
  <si>
    <r>
      <t>k</t>
    </r>
    <r>
      <rPr>
        <b/>
        <vertAlign val="subscript"/>
        <sz val="12"/>
        <rFont val="Arial"/>
        <family val="2"/>
      </rPr>
      <t>r</t>
    </r>
  </si>
  <si>
    <r>
      <rPr>
        <b/>
        <sz val="10"/>
        <color indexed="14"/>
        <rFont val="Calibri"/>
        <family val="2"/>
      </rPr>
      <t>θ</t>
    </r>
    <r>
      <rPr>
        <b/>
        <vertAlign val="subscript"/>
        <sz val="10"/>
        <color indexed="14"/>
        <rFont val="Arial"/>
        <family val="2"/>
      </rPr>
      <t>C1</t>
    </r>
  </si>
  <si>
    <r>
      <t>M</t>
    </r>
    <r>
      <rPr>
        <b/>
        <vertAlign val="subscript"/>
        <sz val="10"/>
        <color indexed="14"/>
        <rFont val="Arial"/>
        <family val="2"/>
      </rPr>
      <t>T</t>
    </r>
    <r>
      <rPr>
        <b/>
        <sz val="10"/>
        <color indexed="14"/>
        <rFont val="Arial"/>
      </rPr>
      <t xml:space="preserve"> = b</t>
    </r>
  </si>
  <si>
    <r>
      <t>b</t>
    </r>
    <r>
      <rPr>
        <b/>
        <vertAlign val="subscript"/>
        <sz val="10"/>
        <rFont val="Arial"/>
        <family val="2"/>
      </rPr>
      <t>2</t>
    </r>
  </si>
  <si>
    <r>
      <t>ab</t>
    </r>
    <r>
      <rPr>
        <b/>
        <vertAlign val="subscript"/>
        <sz val="10"/>
        <rFont val="Arial"/>
        <family val="2"/>
      </rPr>
      <t>2</t>
    </r>
  </si>
  <si>
    <r>
      <t>(a - b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</rPr>
      <t>)</t>
    </r>
  </si>
  <si>
    <r>
      <t>HgCl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/</t>
    </r>
    <r>
      <rPr>
        <b/>
        <sz val="10"/>
        <rFont val="Calibri"/>
        <family val="2"/>
      </rPr>
      <t>θ</t>
    </r>
    <r>
      <rPr>
        <b/>
        <vertAlign val="subscript"/>
        <sz val="10"/>
        <rFont val="Arial"/>
        <family val="2"/>
      </rPr>
      <t>C1</t>
    </r>
    <r>
      <rPr>
        <b/>
        <sz val="10"/>
        <rFont val="Arial"/>
      </rPr>
      <t xml:space="preserve">      =</t>
    </r>
  </si>
  <si>
    <r>
      <t>OSBORNE CLAY: HgCl</t>
    </r>
    <r>
      <rPr>
        <b/>
        <vertAlign val="subscript"/>
        <sz val="12"/>
        <rFont val="Arial"/>
        <family val="2"/>
      </rPr>
      <t>2</t>
    </r>
  </si>
  <si>
    <r>
      <t>OSBORNE CLAY: HgCl</t>
    </r>
    <r>
      <rPr>
        <b/>
        <vertAlign val="subscript"/>
        <sz val="10"/>
        <rFont val="Arial"/>
        <family val="2"/>
      </rPr>
      <t>2</t>
    </r>
  </si>
</sst>
</file>

<file path=xl/styles.xml><?xml version="1.0" encoding="utf-8"?>
<styleSheet xmlns="http://schemas.openxmlformats.org/spreadsheetml/2006/main">
  <numFmts count="4">
    <numFmt numFmtId="164" formatCode="[$$-409]\ #,##0"/>
    <numFmt numFmtId="165" formatCode="0.000000E+00"/>
    <numFmt numFmtId="166" formatCode="0.0000"/>
    <numFmt numFmtId="167" formatCode="0.000000"/>
  </numFmts>
  <fonts count="33">
    <font>
      <sz val="10"/>
      <name val="Arial"/>
    </font>
    <font>
      <b/>
      <sz val="18"/>
      <name val="Arial"/>
    </font>
    <font>
      <b/>
      <sz val="12"/>
      <name val="Arial"/>
    </font>
    <font>
      <b/>
      <sz val="10"/>
      <name val="Arial"/>
    </font>
    <font>
      <sz val="12"/>
      <name val="Arial"/>
    </font>
    <font>
      <b/>
      <sz val="10"/>
      <color indexed="14"/>
      <name val="Arial"/>
    </font>
    <font>
      <sz val="10"/>
      <color indexed="14"/>
      <name val="Arial"/>
    </font>
    <font>
      <b/>
      <sz val="10"/>
      <color indexed="17"/>
      <name val="Arial"/>
    </font>
    <font>
      <sz val="10"/>
      <color indexed="17"/>
      <name val="Arial"/>
    </font>
    <font>
      <b/>
      <sz val="10"/>
      <color indexed="37"/>
      <name val="Arial"/>
    </font>
    <font>
      <b/>
      <sz val="12"/>
      <color indexed="37"/>
      <name val="Arial"/>
    </font>
    <font>
      <sz val="10"/>
      <color indexed="37"/>
      <name val="Arial"/>
    </font>
    <font>
      <b/>
      <sz val="10"/>
      <color indexed="42"/>
      <name val="Arial"/>
    </font>
    <font>
      <sz val="10"/>
      <name val="Arial"/>
    </font>
    <font>
      <b/>
      <sz val="12"/>
      <name val="Arial"/>
      <family val="2"/>
    </font>
    <font>
      <b/>
      <sz val="12"/>
      <name val="Calibri"/>
      <family val="2"/>
    </font>
    <font>
      <b/>
      <vertAlign val="subscript"/>
      <sz val="12"/>
      <name val="Arial"/>
      <family val="2"/>
    </font>
    <font>
      <b/>
      <sz val="10"/>
      <name val="Calibri"/>
      <family val="2"/>
    </font>
    <font>
      <b/>
      <sz val="10"/>
      <name val="Arial"/>
      <family val="2"/>
    </font>
    <font>
      <b/>
      <sz val="10"/>
      <color indexed="37"/>
      <name val="Arial"/>
      <family val="2"/>
    </font>
    <font>
      <b/>
      <vertAlign val="subscript"/>
      <sz val="10"/>
      <name val="Arial"/>
      <family val="2"/>
    </font>
    <font>
      <b/>
      <sz val="10"/>
      <color indexed="17"/>
      <name val="Arial"/>
      <family val="2"/>
    </font>
    <font>
      <b/>
      <sz val="12"/>
      <color indexed="37"/>
      <name val="Calibri"/>
      <family val="2"/>
    </font>
    <font>
      <b/>
      <vertAlign val="subscript"/>
      <sz val="12"/>
      <color indexed="37"/>
      <name val="Arial"/>
      <family val="2"/>
    </font>
    <font>
      <b/>
      <sz val="12"/>
      <color indexed="37"/>
      <name val="Arial"/>
      <family val="2"/>
    </font>
    <font>
      <b/>
      <sz val="12"/>
      <color indexed="17"/>
      <name val="Arial"/>
      <family val="2"/>
    </font>
    <font>
      <b/>
      <vertAlign val="subscript"/>
      <sz val="12"/>
      <color indexed="17"/>
      <name val="Arial"/>
      <family val="2"/>
    </font>
    <font>
      <b/>
      <vertAlign val="superscript"/>
      <sz val="10"/>
      <color indexed="17"/>
      <name val="Arial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color indexed="14"/>
      <name val="Calibri"/>
      <family val="2"/>
    </font>
    <font>
      <b/>
      <vertAlign val="subscript"/>
      <sz val="10"/>
      <color indexed="14"/>
      <name val="Arial"/>
      <family val="2"/>
    </font>
    <font>
      <b/>
      <sz val="10"/>
      <color indexed="14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indexed="8"/>
        <bgColor indexed="8"/>
      </patternFill>
    </fill>
    <fill>
      <patternFill patternType="solid">
        <fgColor indexed="17"/>
        <bgColor indexed="17"/>
      </patternFill>
    </fill>
    <fill>
      <patternFill patternType="solid">
        <fgColor indexed="14"/>
        <bgColor indexed="14"/>
      </patternFill>
    </fill>
    <fill>
      <patternFill patternType="solid">
        <fgColor indexed="36"/>
        <bgColor indexed="8"/>
      </patternFill>
    </fill>
    <fill>
      <patternFill patternType="solid">
        <fgColor indexed="13"/>
        <bgColor indexed="17"/>
      </patternFill>
    </fill>
    <fill>
      <patternFill patternType="solid">
        <fgColor indexed="13"/>
        <bgColor indexed="8"/>
      </patternFill>
    </fill>
    <fill>
      <patternFill patternType="solid">
        <fgColor indexed="34"/>
        <bgColor indexed="8"/>
      </patternFill>
    </fill>
    <fill>
      <patternFill patternType="solid">
        <fgColor indexed="37"/>
        <bgColor indexed="8"/>
      </patternFill>
    </fill>
    <fill>
      <patternFill patternType="solid">
        <fgColor indexed="40"/>
        <bgColor indexed="8"/>
      </patternFill>
    </fill>
    <fill>
      <patternFill patternType="solid">
        <fgColor indexed="39"/>
        <bgColor indexed="8"/>
      </patternFill>
    </fill>
    <fill>
      <patternFill patternType="solid">
        <fgColor indexed="33"/>
        <bgColor indexed="8"/>
      </patternFill>
    </fill>
    <fill>
      <patternFill patternType="solid">
        <fgColor indexed="17"/>
        <bgColor indexed="8"/>
      </patternFill>
    </fill>
    <fill>
      <patternFill patternType="solid">
        <fgColor indexed="35"/>
        <bgColor indexed="8"/>
      </patternFill>
    </fill>
    <fill>
      <patternFill patternType="solid">
        <fgColor indexed="41"/>
        <bgColor indexed="8"/>
      </patternFill>
    </fill>
    <fill>
      <patternFill patternType="solid">
        <fgColor indexed="28"/>
        <bgColor indexed="8"/>
      </patternFill>
    </fill>
    <fill>
      <patternFill patternType="solid">
        <fgColor indexed="15"/>
        <bgColor indexed="8"/>
      </patternFill>
    </fill>
    <fill>
      <patternFill patternType="solid">
        <fgColor indexed="41"/>
        <bgColor indexed="15"/>
      </patternFill>
    </fill>
    <fill>
      <patternFill patternType="solid">
        <fgColor indexed="41"/>
        <bgColor indexed="17"/>
      </patternFill>
    </fill>
    <fill>
      <patternFill patternType="solid">
        <fgColor indexed="8"/>
        <bgColor indexed="13"/>
      </patternFill>
    </fill>
    <fill>
      <patternFill patternType="solid">
        <fgColor indexed="17"/>
        <bgColor indexed="11"/>
      </patternFill>
    </fill>
    <fill>
      <patternFill patternType="solid">
        <fgColor indexed="8"/>
        <bgColor indexed="11"/>
      </patternFill>
    </fill>
    <fill>
      <patternFill patternType="solid">
        <fgColor indexed="15"/>
        <bgColor indexed="17"/>
      </patternFill>
    </fill>
    <fill>
      <patternFill patternType="solid">
        <fgColor indexed="15"/>
        <bgColor indexed="11"/>
      </patternFill>
    </fill>
    <fill>
      <patternFill patternType="solid">
        <fgColor indexed="36"/>
        <bgColor indexed="11"/>
      </patternFill>
    </fill>
    <fill>
      <patternFill patternType="solid">
        <fgColor indexed="34"/>
        <bgColor indexed="11"/>
      </patternFill>
    </fill>
    <fill>
      <patternFill patternType="solid">
        <fgColor indexed="15"/>
        <bgColor indexed="13"/>
      </patternFill>
    </fill>
    <fill>
      <patternFill patternType="solid">
        <fgColor indexed="30"/>
        <bgColor indexed="17"/>
      </patternFill>
    </fill>
    <fill>
      <patternFill patternType="solid">
        <fgColor indexed="29"/>
        <bgColor indexed="17"/>
      </patternFill>
    </fill>
    <fill>
      <patternFill patternType="solid">
        <fgColor indexed="60"/>
        <bgColor indexed="8"/>
      </patternFill>
    </fill>
    <fill>
      <patternFill patternType="solid">
        <fgColor indexed="13"/>
        <bgColor indexed="15"/>
      </patternFill>
    </fill>
    <fill>
      <patternFill patternType="solid">
        <fgColor indexed="8"/>
        <bgColor indexed="17"/>
      </patternFill>
    </fill>
    <fill>
      <patternFill patternType="solid">
        <fgColor indexed="8"/>
        <bgColor indexed="14"/>
      </patternFill>
    </fill>
    <fill>
      <patternFill patternType="solid">
        <fgColor indexed="15"/>
        <bgColor indexed="14"/>
      </patternFill>
    </fill>
    <fill>
      <patternFill patternType="solid">
        <fgColor theme="6" tint="0.59999389629810485"/>
        <bgColor indexed="8"/>
      </patternFill>
    </fill>
    <fill>
      <patternFill patternType="solid">
        <fgColor theme="6" tint="0.59999389629810485"/>
        <bgColor indexed="11"/>
      </patternFill>
    </fill>
    <fill>
      <patternFill patternType="solid">
        <fgColor rgb="FF92D050"/>
        <bgColor indexed="8"/>
      </patternFill>
    </fill>
    <fill>
      <patternFill patternType="solid">
        <fgColor rgb="FF92D050"/>
        <bgColor indexed="11"/>
      </patternFill>
    </fill>
    <fill>
      <patternFill patternType="solid">
        <fgColor rgb="FFFF0000"/>
        <bgColor indexed="8"/>
      </patternFill>
    </fill>
    <fill>
      <patternFill patternType="solid">
        <fgColor theme="3" tint="0.59999389629810485"/>
        <bgColor indexed="8"/>
      </patternFill>
    </fill>
    <fill>
      <patternFill patternType="solid">
        <fgColor rgb="FFFFFF00"/>
        <bgColor indexed="8"/>
      </patternFill>
    </fill>
    <fill>
      <patternFill patternType="solid">
        <fgColor rgb="FFFFFF00"/>
        <bgColor indexed="11"/>
      </patternFill>
    </fill>
    <fill>
      <patternFill patternType="solid">
        <fgColor theme="0"/>
        <bgColor indexed="8"/>
      </patternFill>
    </fill>
  </fills>
  <borders count="2">
    <border>
      <left/>
      <right/>
      <top/>
      <bottom/>
      <diagonal/>
    </border>
    <border>
      <left/>
      <right/>
      <top style="double">
        <color indexed="11"/>
      </top>
      <bottom/>
      <diagonal/>
    </border>
  </borders>
  <cellStyleXfs count="9">
    <xf numFmtId="0" fontId="0" fillId="0" borderId="0"/>
    <xf numFmtId="4" fontId="13" fillId="0" borderId="0"/>
    <xf numFmtId="2" fontId="13" fillId="0" borderId="0"/>
    <xf numFmtId="14" fontId="13" fillId="0" borderId="0"/>
    <xf numFmtId="0" fontId="1" fillId="0" borderId="0"/>
    <xf numFmtId="0" fontId="2" fillId="0" borderId="0"/>
    <xf numFmtId="0" fontId="13" fillId="0" borderId="1"/>
    <xf numFmtId="3" fontId="13" fillId="0" borderId="0"/>
    <xf numFmtId="164" fontId="13" fillId="0" borderId="0"/>
  </cellStyleXfs>
  <cellXfs count="163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2" borderId="0" xfId="0" applyFill="1"/>
    <xf numFmtId="0" fontId="0" fillId="2" borderId="0" xfId="0" applyFill="1" applyAlignment="1">
      <alignment horizontal="right"/>
    </xf>
    <xf numFmtId="0" fontId="2" fillId="3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4" borderId="0" xfId="0" applyFont="1" applyFill="1"/>
    <xf numFmtId="1" fontId="0" fillId="2" borderId="0" xfId="0" applyNumberFormat="1" applyFill="1" applyAlignment="1">
      <alignment horizontal="right"/>
    </xf>
    <xf numFmtId="1" fontId="0" fillId="0" borderId="0" xfId="0" applyNumberFormat="1" applyAlignment="1">
      <alignment horizontal="right"/>
    </xf>
    <xf numFmtId="0" fontId="0" fillId="4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0" borderId="0" xfId="0" applyAlignment="1">
      <alignment horizontal="right"/>
    </xf>
    <xf numFmtId="0" fontId="8" fillId="4" borderId="0" xfId="0" applyFont="1" applyFill="1"/>
    <xf numFmtId="0" fontId="0" fillId="4" borderId="0" xfId="0" applyFill="1"/>
    <xf numFmtId="1" fontId="0" fillId="2" borderId="0" xfId="0" applyNumberFormat="1" applyFill="1"/>
    <xf numFmtId="0" fontId="2" fillId="2" borderId="0" xfId="0" applyFont="1" applyFill="1"/>
    <xf numFmtId="0" fontId="4" fillId="2" borderId="0" xfId="0" applyFont="1" applyFill="1"/>
    <xf numFmtId="0" fontId="3" fillId="4" borderId="0" xfId="0" applyFon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10" borderId="0" xfId="0" applyFill="1"/>
    <xf numFmtId="0" fontId="0" fillId="11" borderId="0" xfId="0" applyFill="1"/>
    <xf numFmtId="0" fontId="0" fillId="13" borderId="0" xfId="0" applyFill="1" applyAlignment="1">
      <alignment horizontal="right"/>
    </xf>
    <xf numFmtId="0" fontId="3" fillId="7" borderId="0" xfId="0" applyFont="1" applyFill="1"/>
    <xf numFmtId="0" fontId="0" fillId="15" borderId="0" xfId="0" applyFill="1"/>
    <xf numFmtId="0" fontId="0" fillId="14" borderId="0" xfId="0" applyFill="1"/>
    <xf numFmtId="0" fontId="0" fillId="13" borderId="0" xfId="0" applyFill="1"/>
    <xf numFmtId="0" fontId="3" fillId="0" borderId="0" xfId="0" applyFont="1" applyAlignment="1">
      <alignment horizontal="right"/>
    </xf>
    <xf numFmtId="0" fontId="0" fillId="17" borderId="0" xfId="0" applyFill="1" applyAlignment="1">
      <alignment horizontal="right"/>
    </xf>
    <xf numFmtId="0" fontId="2" fillId="13" borderId="0" xfId="0" applyFont="1" applyFill="1"/>
    <xf numFmtId="0" fontId="3" fillId="20" borderId="0" xfId="0" applyFont="1" applyFill="1"/>
    <xf numFmtId="0" fontId="0" fillId="20" borderId="0" xfId="0" applyFill="1"/>
    <xf numFmtId="0" fontId="0" fillId="17" borderId="0" xfId="0" applyFill="1"/>
    <xf numFmtId="0" fontId="2" fillId="0" borderId="0" xfId="0" applyFont="1"/>
    <xf numFmtId="0" fontId="2" fillId="23" borderId="0" xfId="0" applyFont="1" applyFill="1"/>
    <xf numFmtId="0" fontId="2" fillId="17" borderId="0" xfId="0" applyFont="1" applyFill="1"/>
    <xf numFmtId="0" fontId="3" fillId="17" borderId="0" xfId="0" applyFont="1" applyFill="1"/>
    <xf numFmtId="0" fontId="3" fillId="27" borderId="0" xfId="0" applyFont="1" applyFill="1"/>
    <xf numFmtId="0" fontId="0" fillId="27" borderId="0" xfId="0" applyFill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0" fillId="23" borderId="0" xfId="0" applyFill="1"/>
    <xf numFmtId="0" fontId="3" fillId="23" borderId="0" xfId="0" applyFont="1" applyFill="1"/>
    <xf numFmtId="0" fontId="9" fillId="28" borderId="0" xfId="0" applyFont="1" applyFill="1"/>
    <xf numFmtId="0" fontId="9" fillId="29" borderId="0" xfId="0" applyFont="1" applyFill="1"/>
    <xf numFmtId="0" fontId="11" fillId="29" borderId="0" xfId="0" applyFont="1" applyFill="1"/>
    <xf numFmtId="0" fontId="0" fillId="30" borderId="0" xfId="0" applyFill="1"/>
    <xf numFmtId="0" fontId="2" fillId="30" borderId="0" xfId="0" applyFont="1" applyFill="1"/>
    <xf numFmtId="0" fontId="2" fillId="23" borderId="0" xfId="0" applyFont="1" applyFill="1" applyAlignment="1">
      <alignment horizontal="right"/>
    </xf>
    <xf numFmtId="0" fontId="0" fillId="31" borderId="0" xfId="0" applyFill="1"/>
    <xf numFmtId="0" fontId="3" fillId="15" borderId="0" xfId="0" applyFont="1" applyFill="1"/>
    <xf numFmtId="0" fontId="2" fillId="32" borderId="0" xfId="0" applyFont="1" applyFill="1"/>
    <xf numFmtId="0" fontId="2" fillId="14" borderId="0" xfId="0" applyFont="1" applyFill="1"/>
    <xf numFmtId="0" fontId="3" fillId="11" borderId="0" xfId="0" applyFont="1" applyFill="1"/>
    <xf numFmtId="0" fontId="12" fillId="2" borderId="0" xfId="0" applyFont="1" applyFill="1"/>
    <xf numFmtId="0" fontId="3" fillId="32" borderId="0" xfId="0" applyFont="1" applyFill="1"/>
    <xf numFmtId="0" fontId="8" fillId="29" borderId="0" xfId="0" applyFont="1" applyFill="1"/>
    <xf numFmtId="0" fontId="3" fillId="33" borderId="0" xfId="0" applyFont="1" applyFill="1"/>
    <xf numFmtId="0" fontId="0" fillId="33" borderId="0" xfId="0" applyFill="1"/>
    <xf numFmtId="0" fontId="4" fillId="0" borderId="0" xfId="0" applyFont="1"/>
    <xf numFmtId="0" fontId="2" fillId="34" borderId="0" xfId="0" applyFont="1" applyFill="1"/>
    <xf numFmtId="0" fontId="4" fillId="34" borderId="0" xfId="0" applyFont="1" applyFill="1"/>
    <xf numFmtId="0" fontId="4" fillId="34" borderId="0" xfId="0" applyFont="1" applyFill="1" applyAlignment="1">
      <alignment horizontal="right"/>
    </xf>
    <xf numFmtId="165" fontId="2" fillId="21" borderId="0" xfId="0" applyNumberFormat="1" applyFont="1" applyFill="1" applyAlignment="1" applyProtection="1">
      <alignment horizontal="right"/>
      <protection locked="0"/>
    </xf>
    <xf numFmtId="165" fontId="2" fillId="13" borderId="0" xfId="0" applyNumberFormat="1" applyFont="1" applyFill="1" applyAlignment="1" applyProtection="1">
      <alignment horizontal="right"/>
      <protection locked="0"/>
    </xf>
    <xf numFmtId="166" fontId="2" fillId="13" borderId="0" xfId="0" applyNumberFormat="1" applyFont="1" applyFill="1" applyProtection="1">
      <protection locked="0"/>
    </xf>
    <xf numFmtId="0" fontId="14" fillId="35" borderId="0" xfId="0" applyFont="1" applyFill="1"/>
    <xf numFmtId="0" fontId="2" fillId="35" borderId="0" xfId="0" applyFont="1" applyFill="1"/>
    <xf numFmtId="166" fontId="2" fillId="35" borderId="0" xfId="0" applyNumberFormat="1" applyFont="1" applyFill="1" applyProtection="1">
      <protection locked="0"/>
    </xf>
    <xf numFmtId="165" fontId="2" fillId="36" borderId="0" xfId="0" applyNumberFormat="1" applyFont="1" applyFill="1" applyAlignment="1" applyProtection="1">
      <alignment horizontal="right"/>
      <protection locked="0"/>
    </xf>
    <xf numFmtId="165" fontId="2" fillId="35" borderId="0" xfId="0" applyNumberFormat="1" applyFont="1" applyFill="1" applyAlignment="1" applyProtection="1">
      <alignment horizontal="right"/>
      <protection locked="0"/>
    </xf>
    <xf numFmtId="0" fontId="14" fillId="13" borderId="0" xfId="0" applyFont="1" applyFill="1"/>
    <xf numFmtId="0" fontId="18" fillId="17" borderId="0" xfId="0" applyFont="1" applyFill="1"/>
    <xf numFmtId="0" fontId="14" fillId="0" borderId="0" xfId="0" applyFont="1"/>
    <xf numFmtId="0" fontId="2" fillId="27" borderId="0" xfId="0" applyFont="1" applyFill="1" applyAlignment="1">
      <alignment horizontal="center"/>
    </xf>
    <xf numFmtId="0" fontId="3" fillId="24" borderId="0" xfId="0" applyFont="1" applyFill="1" applyAlignment="1">
      <alignment horizontal="center"/>
    </xf>
    <xf numFmtId="0" fontId="18" fillId="17" borderId="0" xfId="0" applyFont="1" applyFill="1" applyAlignment="1">
      <alignment horizontal="center"/>
    </xf>
    <xf numFmtId="0" fontId="3" fillId="17" borderId="0" xfId="0" applyFont="1" applyFill="1" applyAlignment="1">
      <alignment horizontal="center"/>
    </xf>
    <xf numFmtId="0" fontId="0" fillId="27" borderId="0" xfId="0" applyFill="1" applyAlignment="1">
      <alignment horizontal="center"/>
    </xf>
    <xf numFmtId="0" fontId="3" fillId="7" borderId="0" xfId="0" applyFont="1" applyFill="1" applyAlignment="1">
      <alignment horizontal="center"/>
    </xf>
    <xf numFmtId="0" fontId="3" fillId="23" borderId="0" xfId="0" applyFont="1" applyFill="1" applyAlignment="1">
      <alignment horizontal="center"/>
    </xf>
    <xf numFmtId="0" fontId="8" fillId="29" borderId="0" xfId="0" applyFont="1" applyFill="1" applyAlignment="1">
      <alignment horizontal="center"/>
    </xf>
    <xf numFmtId="0" fontId="11" fillId="29" borderId="0" xfId="0" applyFont="1" applyFill="1" applyAlignment="1">
      <alignment horizontal="center"/>
    </xf>
    <xf numFmtId="0" fontId="7" fillId="29" borderId="0" xfId="0" applyFont="1" applyFill="1" applyAlignment="1">
      <alignment horizontal="center"/>
    </xf>
    <xf numFmtId="0" fontId="9" fillId="29" borderId="0" xfId="0" applyFont="1" applyFill="1" applyAlignment="1">
      <alignment horizontal="center"/>
    </xf>
    <xf numFmtId="0" fontId="19" fillId="29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0" fillId="31" borderId="0" xfId="0" applyFill="1" applyAlignment="1">
      <alignment horizontal="center"/>
    </xf>
    <xf numFmtId="0" fontId="3" fillId="6" borderId="0" xfId="0" applyFont="1" applyFill="1" applyAlignment="1">
      <alignment horizontal="center"/>
    </xf>
    <xf numFmtId="0" fontId="3" fillId="31" borderId="0" xfId="0" applyFont="1" applyFill="1" applyAlignment="1">
      <alignment horizontal="center"/>
    </xf>
    <xf numFmtId="0" fontId="3" fillId="18" borderId="0" xfId="0" applyFont="1" applyFill="1" applyAlignment="1">
      <alignment horizontal="center"/>
    </xf>
    <xf numFmtId="0" fontId="3" fillId="20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0" borderId="0" xfId="0" applyFont="1" applyFill="1" applyAlignment="1">
      <alignment horizontal="center"/>
    </xf>
    <xf numFmtId="0" fontId="3" fillId="22" borderId="0" xfId="0" applyFont="1" applyFill="1" applyAlignment="1">
      <alignment horizontal="center"/>
    </xf>
    <xf numFmtId="1" fontId="0" fillId="12" borderId="0" xfId="0" applyNumberFormat="1" applyFill="1" applyAlignment="1" applyProtection="1">
      <alignment horizontal="center"/>
      <protection locked="0"/>
    </xf>
    <xf numFmtId="1" fontId="0" fillId="8" borderId="0" xfId="0" applyNumberFormat="1" applyFill="1" applyAlignment="1" applyProtection="1">
      <alignment horizontal="center"/>
      <protection locked="0"/>
    </xf>
    <xf numFmtId="1" fontId="0" fillId="26" borderId="0" xfId="0" applyNumberFormat="1" applyFill="1" applyAlignment="1" applyProtection="1">
      <alignment horizontal="center"/>
      <protection locked="0"/>
    </xf>
    <xf numFmtId="165" fontId="0" fillId="12" borderId="0" xfId="0" applyNumberFormat="1" applyFill="1" applyAlignment="1" applyProtection="1">
      <alignment horizontal="right"/>
      <protection locked="0"/>
    </xf>
    <xf numFmtId="165" fontId="0" fillId="8" borderId="0" xfId="0" applyNumberFormat="1" applyFill="1" applyAlignment="1" applyProtection="1">
      <alignment horizontal="right"/>
      <protection locked="0"/>
    </xf>
    <xf numFmtId="166" fontId="0" fillId="12" borderId="0" xfId="0" applyNumberFormat="1" applyFill="1" applyAlignment="1" applyProtection="1">
      <alignment horizontal="right"/>
      <protection locked="0"/>
    </xf>
    <xf numFmtId="166" fontId="0" fillId="8" borderId="0" xfId="0" applyNumberFormat="1" applyFill="1" applyAlignment="1" applyProtection="1">
      <alignment horizontal="right"/>
      <protection locked="0"/>
    </xf>
    <xf numFmtId="165" fontId="0" fillId="5" borderId="0" xfId="0" applyNumberFormat="1" applyFill="1" applyAlignment="1" applyProtection="1">
      <alignment horizontal="right"/>
      <protection locked="0"/>
    </xf>
    <xf numFmtId="165" fontId="0" fillId="25" borderId="0" xfId="0" applyNumberFormat="1" applyFill="1" applyAlignment="1" applyProtection="1">
      <alignment horizontal="right"/>
      <protection locked="0"/>
    </xf>
    <xf numFmtId="165" fontId="0" fillId="0" borderId="0" xfId="0" applyNumberFormat="1" applyAlignment="1" applyProtection="1">
      <alignment horizontal="right"/>
      <protection locked="0"/>
    </xf>
    <xf numFmtId="165" fontId="0" fillId="2" borderId="0" xfId="0" applyNumberFormat="1" applyFill="1" applyAlignment="1" applyProtection="1">
      <alignment horizontal="right"/>
      <protection locked="0"/>
    </xf>
    <xf numFmtId="165" fontId="13" fillId="2" borderId="0" xfId="1" applyNumberFormat="1" applyFill="1" applyAlignment="1" applyProtection="1">
      <alignment horizontal="right"/>
      <protection locked="0"/>
    </xf>
    <xf numFmtId="166" fontId="0" fillId="16" borderId="0" xfId="0" applyNumberFormat="1" applyFill="1" applyAlignment="1" applyProtection="1">
      <alignment horizontal="right"/>
      <protection locked="0"/>
    </xf>
    <xf numFmtId="166" fontId="0" fillId="2" borderId="0" xfId="0" applyNumberFormat="1" applyFill="1" applyAlignment="1" applyProtection="1">
      <alignment horizontal="right"/>
      <protection locked="0"/>
    </xf>
    <xf numFmtId="165" fontId="0" fillId="16" borderId="0" xfId="0" applyNumberFormat="1" applyFill="1" applyAlignment="1" applyProtection="1">
      <alignment horizontal="right"/>
      <protection locked="0"/>
    </xf>
    <xf numFmtId="167" fontId="0" fillId="16" borderId="0" xfId="0" applyNumberFormat="1" applyFill="1" applyAlignment="1" applyProtection="1">
      <alignment horizontal="right"/>
      <protection locked="0"/>
    </xf>
    <xf numFmtId="167" fontId="0" fillId="2" borderId="0" xfId="0" applyNumberFormat="1" applyFill="1" applyAlignment="1" applyProtection="1">
      <alignment horizontal="right"/>
      <protection locked="0"/>
    </xf>
    <xf numFmtId="165" fontId="0" fillId="13" borderId="0" xfId="0" applyNumberFormat="1" applyFill="1" applyAlignment="1" applyProtection="1">
      <alignment horizontal="right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1" fontId="0" fillId="22" borderId="0" xfId="0" applyNumberFormat="1" applyFill="1" applyAlignment="1" applyProtection="1">
      <alignment horizontal="center"/>
      <protection locked="0"/>
    </xf>
    <xf numFmtId="165" fontId="0" fillId="9" borderId="0" xfId="0" applyNumberFormat="1" applyFill="1" applyAlignment="1" applyProtection="1">
      <alignment horizontal="right"/>
      <protection locked="0"/>
    </xf>
    <xf numFmtId="11" fontId="0" fillId="0" borderId="0" xfId="0" applyNumberFormat="1" applyAlignment="1" applyProtection="1">
      <alignment horizontal="right"/>
      <protection locked="0"/>
    </xf>
    <xf numFmtId="0" fontId="18" fillId="33" borderId="0" xfId="0" applyFont="1" applyFill="1" applyAlignment="1">
      <alignment horizontal="center"/>
    </xf>
    <xf numFmtId="166" fontId="0" fillId="2" borderId="0" xfId="0" applyNumberFormat="1" applyFill="1" applyProtection="1">
      <protection locked="0"/>
    </xf>
    <xf numFmtId="0" fontId="18" fillId="23" borderId="0" xfId="0" applyFont="1" applyFill="1" applyAlignment="1">
      <alignment horizontal="center"/>
    </xf>
    <xf numFmtId="0" fontId="14" fillId="23" borderId="0" xfId="0" applyFont="1" applyFill="1" applyAlignment="1">
      <alignment horizontal="center"/>
    </xf>
    <xf numFmtId="165" fontId="2" fillId="30" borderId="0" xfId="0" applyNumberFormat="1" applyFont="1" applyFill="1" applyAlignment="1" applyProtection="1">
      <alignment horizontal="right"/>
      <protection locked="0"/>
    </xf>
    <xf numFmtId="165" fontId="2" fillId="14" borderId="0" xfId="0" applyNumberFormat="1" applyFont="1" applyFill="1" applyAlignment="1" applyProtection="1">
      <alignment horizontal="right"/>
      <protection locked="0"/>
    </xf>
    <xf numFmtId="0" fontId="14" fillId="3" borderId="0" xfId="0" applyFont="1" applyFill="1"/>
    <xf numFmtId="0" fontId="14" fillId="30" borderId="0" xfId="0" applyFont="1" applyFill="1" applyAlignment="1">
      <alignment horizontal="center"/>
    </xf>
    <xf numFmtId="0" fontId="2" fillId="17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165" fontId="2" fillId="17" borderId="0" xfId="0" applyNumberFormat="1" applyFont="1" applyFill="1" applyAlignment="1" applyProtection="1">
      <alignment horizontal="right"/>
      <protection locked="0"/>
    </xf>
    <xf numFmtId="0" fontId="21" fillId="29" borderId="0" xfId="0" applyFont="1" applyFill="1" applyAlignment="1">
      <alignment horizontal="center"/>
    </xf>
    <xf numFmtId="0" fontId="24" fillId="29" borderId="0" xfId="0" applyFont="1" applyFill="1" applyAlignment="1">
      <alignment horizontal="center"/>
    </xf>
    <xf numFmtId="0" fontId="25" fillId="29" borderId="0" xfId="0" applyFont="1" applyFill="1" applyAlignment="1">
      <alignment horizontal="center"/>
    </xf>
    <xf numFmtId="0" fontId="14" fillId="6" borderId="0" xfId="0" applyFont="1" applyFill="1" applyAlignment="1">
      <alignment horizontal="center"/>
    </xf>
    <xf numFmtId="0" fontId="14" fillId="31" borderId="0" xfId="0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167" fontId="2" fillId="13" borderId="0" xfId="0" applyNumberFormat="1" applyFont="1" applyFill="1" applyAlignment="1" applyProtection="1">
      <alignment horizontal="right"/>
      <protection locked="0"/>
    </xf>
    <xf numFmtId="0" fontId="18" fillId="18" borderId="0" xfId="0" applyFont="1" applyFill="1" applyAlignment="1">
      <alignment horizontal="center"/>
    </xf>
    <xf numFmtId="0" fontId="18" fillId="19" borderId="0" xfId="0" applyFont="1" applyFill="1" applyAlignment="1">
      <alignment horizontal="center"/>
    </xf>
    <xf numFmtId="0" fontId="14" fillId="19" borderId="0" xfId="0" applyFont="1" applyFill="1" applyAlignment="1">
      <alignment horizontal="center"/>
    </xf>
    <xf numFmtId="165" fontId="0" fillId="37" borderId="0" xfId="0" applyNumberFormat="1" applyFill="1" applyAlignment="1" applyProtection="1">
      <alignment horizontal="right"/>
      <protection locked="0"/>
    </xf>
    <xf numFmtId="165" fontId="0" fillId="38" borderId="0" xfId="0" applyNumberFormat="1" applyFill="1" applyAlignment="1" applyProtection="1">
      <alignment horizontal="right"/>
      <protection locked="0"/>
    </xf>
    <xf numFmtId="167" fontId="0" fillId="37" borderId="0" xfId="0" applyNumberFormat="1" applyFill="1" applyAlignment="1" applyProtection="1">
      <alignment horizontal="right"/>
      <protection locked="0"/>
    </xf>
    <xf numFmtId="165" fontId="0" fillId="39" borderId="0" xfId="0" applyNumberFormat="1" applyFill="1" applyAlignment="1" applyProtection="1">
      <alignment horizontal="right"/>
      <protection locked="0"/>
    </xf>
    <xf numFmtId="165" fontId="0" fillId="40" borderId="0" xfId="0" applyNumberFormat="1" applyFill="1" applyAlignment="1" applyProtection="1">
      <alignment horizontal="right"/>
      <protection locked="0"/>
    </xf>
    <xf numFmtId="1" fontId="0" fillId="41" borderId="0" xfId="0" applyNumberFormat="1" applyFill="1" applyAlignment="1" applyProtection="1">
      <alignment horizontal="center"/>
      <protection locked="0"/>
    </xf>
    <xf numFmtId="166" fontId="0" fillId="41" borderId="0" xfId="0" applyNumberFormat="1" applyFill="1" applyAlignment="1" applyProtection="1">
      <alignment horizontal="right"/>
      <protection locked="0"/>
    </xf>
    <xf numFmtId="165" fontId="0" fillId="41" borderId="0" xfId="0" applyNumberFormat="1" applyFill="1" applyAlignment="1" applyProtection="1">
      <alignment horizontal="right"/>
      <protection locked="0"/>
    </xf>
    <xf numFmtId="165" fontId="0" fillId="42" borderId="0" xfId="0" applyNumberFormat="1" applyFill="1" applyAlignment="1" applyProtection="1">
      <alignment horizontal="right"/>
      <protection locked="0"/>
    </xf>
    <xf numFmtId="167" fontId="0" fillId="41" borderId="0" xfId="0" applyNumberFormat="1" applyFill="1" applyAlignment="1" applyProtection="1">
      <alignment horizontal="right"/>
      <protection locked="0"/>
    </xf>
    <xf numFmtId="0" fontId="29" fillId="41" borderId="0" xfId="0" applyFont="1" applyFill="1"/>
    <xf numFmtId="0" fontId="29" fillId="40" borderId="0" xfId="0" applyFont="1" applyFill="1"/>
    <xf numFmtId="0" fontId="18" fillId="0" borderId="0" xfId="0" applyFont="1"/>
    <xf numFmtId="0" fontId="32" fillId="2" borderId="0" xfId="0" applyFont="1" applyFill="1"/>
    <xf numFmtId="0" fontId="18" fillId="2" borderId="0" xfId="0" applyFont="1" applyFill="1"/>
    <xf numFmtId="0" fontId="3" fillId="43" borderId="0" xfId="0" applyFont="1" applyFill="1"/>
    <xf numFmtId="167" fontId="0" fillId="43" borderId="0" xfId="0" applyNumberFormat="1" applyFill="1" applyAlignment="1" applyProtection="1">
      <alignment horizontal="right"/>
      <protection locked="0"/>
    </xf>
    <xf numFmtId="167" fontId="3" fillId="43" borderId="0" xfId="0" applyNumberFormat="1" applyFont="1" applyFill="1" applyAlignment="1" applyProtection="1">
      <alignment horizontal="right"/>
      <protection locked="0"/>
    </xf>
    <xf numFmtId="167" fontId="3" fillId="41" borderId="0" xfId="0" applyNumberFormat="1" applyFont="1" applyFill="1" applyAlignment="1" applyProtection="1">
      <alignment horizontal="right"/>
      <protection locked="0"/>
    </xf>
    <xf numFmtId="167" fontId="0" fillId="39" borderId="0" xfId="0" applyNumberFormat="1" applyFill="1" applyAlignment="1" applyProtection="1">
      <alignment horizontal="right"/>
      <protection locked="0"/>
    </xf>
    <xf numFmtId="0" fontId="14" fillId="2" borderId="0" xfId="0" quotePrefix="1" applyFont="1" applyFill="1"/>
  </cellXfs>
  <cellStyles count="9">
    <cellStyle name="Comma" xfId="1" builtinId="3"/>
    <cellStyle name="Comma0" xfId="7"/>
    <cellStyle name="Currency0" xfId="8"/>
    <cellStyle name="Date" xfId="3"/>
    <cellStyle name="Fixed" xfId="2"/>
    <cellStyle name="Heading 1" xfId="4" builtinId="16" customBuiltin="1"/>
    <cellStyle name="Heading 2" xfId="5" builtinId="17" customBuiltin="1"/>
    <cellStyle name="Normal" xfId="0" builtinId="0"/>
    <cellStyle name="Total" xfId="6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C0C0C0"/>
      <rgbColor rgb="00808080"/>
      <rgbColor rgb="00000000"/>
      <rgbColor rgb="00FF0000"/>
      <rgbColor rgb="0000FF00"/>
      <rgbColor rgb="000000FF"/>
      <rgbColor rgb="0000FFFF"/>
      <rgbColor rgb="00FF00FF"/>
      <rgbColor rgb="00FFFF00"/>
      <rgbColor rgb="00800080"/>
      <rgbColor rgb="00008000"/>
      <rgbColor rgb="008205FF"/>
      <rgbColor rgb="00000080"/>
      <rgbColor rgb="00800000"/>
      <rgbColor rgb="00008080"/>
      <rgbColor rgb="00FFFFFF"/>
      <rgbColor rgb="00000050"/>
      <rgbColor rgb="00FFE0C0"/>
      <rgbColor rgb="00B0B0FF"/>
      <rgbColor rgb="00C890FF"/>
      <rgbColor rgb="00A040FF"/>
      <rgbColor rgb="006000C0"/>
      <rgbColor rgb="00005050"/>
      <rgbColor rgb="000080FF"/>
      <rgbColor rgb="00A0D0FF"/>
      <rgbColor rgb="00B0FFFF"/>
      <rgbColor rgb="0070FFFF"/>
      <rgbColor rgb="00B0FFB0"/>
      <rgbColor rgb="00FFFF90"/>
      <rgbColor rgb="00FFCC00"/>
      <rgbColor rgb="00FFB0B0"/>
      <rgbColor rgb="00FFB870"/>
      <rgbColor rgb="00FF8000"/>
      <rgbColor rgb="00FF6000"/>
      <rgbColor rgb="00FFB0FF"/>
      <rgbColor rgb="00FFA0D0"/>
      <rgbColor rgb="00FF80C0"/>
      <rgbColor rgb="00FF0080"/>
      <rgbColor rgb="00909090"/>
      <rgbColor rgb="00E0B090"/>
      <rgbColor rgb="00B07050"/>
      <rgbColor rgb="00CC9EFF"/>
      <rgbColor rgb="00D8B7FF"/>
      <rgbColor rgb="007F00FF"/>
      <rgbColor rgb="00EAD6FF"/>
      <rgbColor rgb="00FFE066"/>
      <rgbColor rgb="00FFEA99"/>
      <rgbColor rgb="00FBD9ED"/>
      <rgbColor rgb="00FFEAD6"/>
      <rgbColor rgb="00DDDDDD"/>
      <rgbColor rgb="00DDBCFF"/>
      <rgbColor rgb="00E9D6FF"/>
      <rgbColor rgb="00FFD119"/>
      <rgbColor rgb="00FFFF80"/>
      <rgbColor rgb="00AF60FF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 sz="2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 sz="1600"/>
              <a:t>PROPANIL IN OSBORNE CLAY
Sorption</a:t>
            </a:r>
            <a:r>
              <a:rPr lang="en-CA" sz="1600" baseline="0"/>
              <a:t> &amp; Chemicdal Reaction</a:t>
            </a:r>
            <a:endParaRPr lang="en-CA" sz="1600"/>
          </a:p>
        </c:rich>
      </c:tx>
      <c:layout>
        <c:manualLayout>
          <c:xMode val="edge"/>
          <c:yMode val="edge"/>
          <c:x val="0.31754166666666728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380380577427821"/>
          <c:y val="0.13465447154471538"/>
          <c:w val="0.774743110236221"/>
          <c:h val="0.71400958645413382"/>
        </c:manualLayout>
      </c:layout>
      <c:scatterChart>
        <c:scatterStyle val="lineMarker"/>
        <c:ser>
          <c:idx val="1"/>
          <c:order val="0"/>
          <c:tx>
            <c:v> Solution</c:v>
          </c:tx>
          <c:spPr>
            <a:ln w="50800">
              <a:solidFill>
                <a:srgbClr val="FF0000"/>
              </a:solidFill>
              <a:prstDash val="solid"/>
            </a:ln>
          </c:spPr>
          <c:marker>
            <c:symbol val="circle"/>
            <c:size val="10"/>
            <c:spPr>
              <a:solidFill>
                <a:srgbClr val="FF0000"/>
              </a:solidFill>
            </c:spPr>
          </c:marker>
          <c:xVal>
            <c:numRef>
              <c:f>Sheet2!$N$10:$N$67</c:f>
              <c:numCache>
                <c:formatCode>0.0000</c:formatCode>
                <c:ptCount val="58"/>
                <c:pt idx="0">
                  <c:v>0</c:v>
                </c:pt>
                <c:pt idx="1">
                  <c:v>6.5972222227070887E-3</c:v>
                </c:pt>
                <c:pt idx="2">
                  <c:v>1.6666666667637386E-2</c:v>
                </c:pt>
                <c:pt idx="3">
                  <c:v>5.6944444445413467E-2</c:v>
                </c:pt>
                <c:pt idx="4">
                  <c:v>5.9027777778263513E-2</c:v>
                </c:pt>
                <c:pt idx="5">
                  <c:v>8.9236111112080962E-2</c:v>
                </c:pt>
                <c:pt idx="6">
                  <c:v>0.16354166666763703</c:v>
                </c:pt>
                <c:pt idx="7">
                  <c:v>0.19583333333430275</c:v>
                </c:pt>
                <c:pt idx="8">
                  <c:v>0.24375000000096847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1.0989583333343038</c:v>
                </c:pt>
                <c:pt idx="17">
                  <c:v>1.1312500000009695</c:v>
                </c:pt>
                <c:pt idx="18">
                  <c:v>1.198611111112081</c:v>
                </c:pt>
                <c:pt idx="19">
                  <c:v>1.2284722222231927</c:v>
                </c:pt>
                <c:pt idx="20">
                  <c:v>2.2218750000009706</c:v>
                </c:pt>
                <c:pt idx="21">
                  <c:v>2.7656250000004849</c:v>
                </c:pt>
                <c:pt idx="22">
                  <c:v>2.7972222222227074</c:v>
                </c:pt>
                <c:pt idx="23">
                  <c:v>2.8979166666671521</c:v>
                </c:pt>
                <c:pt idx="24">
                  <c:v>2.9652777777782617</c:v>
                </c:pt>
                <c:pt idx="25">
                  <c:v>3.0041666666676363</c:v>
                </c:pt>
                <c:pt idx="26">
                  <c:v>3.0350694444454156</c:v>
                </c:pt>
                <c:pt idx="27">
                  <c:v>3.0652777777787481</c:v>
                </c:pt>
                <c:pt idx="28">
                  <c:v>3.0961805555565256</c:v>
                </c:pt>
                <c:pt idx="29">
                  <c:v>3.1256944444454131</c:v>
                </c:pt>
                <c:pt idx="30">
                  <c:v>3.1892361111120806</c:v>
                </c:pt>
                <c:pt idx="31">
                  <c:v>3.7500000000004867</c:v>
                </c:pt>
                <c:pt idx="32">
                  <c:v>3.7857638888893739</c:v>
                </c:pt>
                <c:pt idx="33">
                  <c:v>3.8961805555560414</c:v>
                </c:pt>
                <c:pt idx="34">
                  <c:v>3.9312500000004835</c:v>
                </c:pt>
                <c:pt idx="35">
                  <c:v>4.7895833333338196</c:v>
                </c:pt>
                <c:pt idx="36">
                  <c:v>4.8218750000004853</c:v>
                </c:pt>
                <c:pt idx="37">
                  <c:v>4.9291666666671521</c:v>
                </c:pt>
                <c:pt idx="38">
                  <c:v>5.7690972222227082</c:v>
                </c:pt>
                <c:pt idx="39">
                  <c:v>5.8583333333338174</c:v>
                </c:pt>
                <c:pt idx="40">
                  <c:v>5.936111111111595</c:v>
                </c:pt>
                <c:pt idx="41">
                  <c:v>5.9753472222227071</c:v>
                </c:pt>
                <c:pt idx="42">
                  <c:v>6.0069444444454145</c:v>
                </c:pt>
                <c:pt idx="43">
                  <c:v>6.0388888888898578</c:v>
                </c:pt>
                <c:pt idx="44">
                  <c:v>6.1350694444454135</c:v>
                </c:pt>
                <c:pt idx="45">
                  <c:v>6.2187500000009699</c:v>
                </c:pt>
                <c:pt idx="46">
                  <c:v>6.2475694444454142</c:v>
                </c:pt>
                <c:pt idx="47">
                  <c:v>7.0208333333343038</c:v>
                </c:pt>
                <c:pt idx="48">
                  <c:v>7.054166666667637</c:v>
                </c:pt>
                <c:pt idx="49">
                  <c:v>7.0895833333343035</c:v>
                </c:pt>
                <c:pt idx="50">
                  <c:v>7.162847222223192</c:v>
                </c:pt>
                <c:pt idx="51">
                  <c:v>7.2347222222231924</c:v>
                </c:pt>
                <c:pt idx="52">
                  <c:v>8.0180555555565256</c:v>
                </c:pt>
                <c:pt idx="53">
                  <c:v>8.0545138888898595</c:v>
                </c:pt>
                <c:pt idx="54">
                  <c:v>8.087847222223191</c:v>
                </c:pt>
                <c:pt idx="55">
                  <c:v>8.1819444444454135</c:v>
                </c:pt>
                <c:pt idx="56">
                  <c:v>8.2152777777787485</c:v>
                </c:pt>
                <c:pt idx="57">
                  <c:v>12.979861111112081</c:v>
                </c:pt>
              </c:numCache>
            </c:numRef>
          </c:xVal>
          <c:yVal>
            <c:numRef>
              <c:f>Sheet2!$T$10:$T$67</c:f>
              <c:numCache>
                <c:formatCode>0.000000E+00</c:formatCode>
                <c:ptCount val="58"/>
                <c:pt idx="0">
                  <c:v>2.5000000000000001E-5</c:v>
                </c:pt>
                <c:pt idx="1">
                  <c:v>2.0832920693846029E-5</c:v>
                </c:pt>
                <c:pt idx="2">
                  <c:v>1.5995942521706829E-5</c:v>
                </c:pt>
                <c:pt idx="3">
                  <c:v>9.3963597820404089E-6</c:v>
                </c:pt>
                <c:pt idx="4">
                  <c:v>1.9953460228478351E-5</c:v>
                </c:pt>
                <c:pt idx="5">
                  <c:v>9.5006052283013075E-6</c:v>
                </c:pt>
                <c:pt idx="6">
                  <c:v>9.4093796875058123E-6</c:v>
                </c:pt>
                <c:pt idx="7">
                  <c:v>9.346475286636982E-6</c:v>
                </c:pt>
                <c:pt idx="8">
                  <c:v>9.2328841440886837E-6</c:v>
                </c:pt>
                <c:pt idx="9">
                  <c:v>9.110687364930659E-6</c:v>
                </c:pt>
                <c:pt idx="10">
                  <c:v>8.8349764106112443E-6</c:v>
                </c:pt>
                <c:pt idx="11">
                  <c:v>8.5771685970736556E-6</c:v>
                </c:pt>
                <c:pt idx="12">
                  <c:v>8.3267580297157824E-6</c:v>
                </c:pt>
                <c:pt idx="13">
                  <c:v>8.0827153452775894E-6</c:v>
                </c:pt>
                <c:pt idx="14">
                  <c:v>7.8444437453405839E-6</c:v>
                </c:pt>
                <c:pt idx="15">
                  <c:v>7.6115846907828002E-6</c:v>
                </c:pt>
                <c:pt idx="16">
                  <c:v>7.1743056738445433E-6</c:v>
                </c:pt>
                <c:pt idx="17">
                  <c:v>7.1016067508368516E-6</c:v>
                </c:pt>
                <c:pt idx="18">
                  <c:v>6.9656854255518395E-6</c:v>
                </c:pt>
                <c:pt idx="19">
                  <c:v>6.9100468007437951E-6</c:v>
                </c:pt>
                <c:pt idx="20">
                  <c:v>5.256892915112072E-6</c:v>
                </c:pt>
                <c:pt idx="21">
                  <c:v>4.3214390036093114E-6</c:v>
                </c:pt>
                <c:pt idx="22">
                  <c:v>4.2708240420181642E-6</c:v>
                </c:pt>
                <c:pt idx="23">
                  <c:v>4.1160194622574596E-6</c:v>
                </c:pt>
                <c:pt idx="24">
                  <c:v>4.0308094403473893E-6</c:v>
                </c:pt>
                <c:pt idx="25">
                  <c:v>3.978279235173634E-6</c:v>
                </c:pt>
                <c:pt idx="26">
                  <c:v>3.9334098660219097E-6</c:v>
                </c:pt>
                <c:pt idx="27">
                  <c:v>3.8886154882634601E-6</c:v>
                </c:pt>
                <c:pt idx="28">
                  <c:v>3.7443290331597594E-6</c:v>
                </c:pt>
                <c:pt idx="29">
                  <c:v>3.7975156418198626E-6</c:v>
                </c:pt>
                <c:pt idx="30">
                  <c:v>3.7153810549243062E-6</c:v>
                </c:pt>
                <c:pt idx="31">
                  <c:v>3.1494974701842276E-6</c:v>
                </c:pt>
                <c:pt idx="32">
                  <c:v>3.107089387343111E-6</c:v>
                </c:pt>
                <c:pt idx="33">
                  <c:v>3.0082929432924559E-6</c:v>
                </c:pt>
                <c:pt idx="34">
                  <c:v>2.9670800549928139E-6</c:v>
                </c:pt>
                <c:pt idx="35">
                  <c:v>1.9437111297723523E-6</c:v>
                </c:pt>
                <c:pt idx="36">
                  <c:v>1.9231315576101816E-6</c:v>
                </c:pt>
                <c:pt idx="37">
                  <c:v>1.8559579519814437E-6</c:v>
                </c:pt>
                <c:pt idx="38">
                  <c:v>1.3829423527630473E-6</c:v>
                </c:pt>
                <c:pt idx="39">
                  <c:v>1.3371311718619407E-6</c:v>
                </c:pt>
                <c:pt idx="40">
                  <c:v>1.2977585591243629E-6</c:v>
                </c:pt>
                <c:pt idx="41">
                  <c:v>1.2780851687968201E-6</c:v>
                </c:pt>
                <c:pt idx="42">
                  <c:v>1.2623300859826755E-6</c:v>
                </c:pt>
                <c:pt idx="43">
                  <c:v>1.2464793019676844E-6</c:v>
                </c:pt>
                <c:pt idx="44">
                  <c:v>1.199218576005609E-6</c:v>
                </c:pt>
                <c:pt idx="45">
                  <c:v>1.1586362552325767E-6</c:v>
                </c:pt>
                <c:pt idx="46">
                  <c:v>1.1447711488507027E-6</c:v>
                </c:pt>
                <c:pt idx="47">
                  <c:v>7.9023559585907619E-7</c:v>
                </c:pt>
                <c:pt idx="48">
                  <c:v>7.7558774075724558E-7</c:v>
                </c:pt>
                <c:pt idx="49">
                  <c:v>7.600713690994217E-7</c:v>
                </c:pt>
                <c:pt idx="50">
                  <c:v>7.2812723094912811E-7</c:v>
                </c:pt>
                <c:pt idx="51">
                  <c:v>6.969817059768097E-7</c:v>
                </c:pt>
                <c:pt idx="52">
                  <c:v>3.683058264528129E-7</c:v>
                </c:pt>
                <c:pt idx="53">
                  <c:v>3.5344055315117157E-7</c:v>
                </c:pt>
                <c:pt idx="54">
                  <c:v>3.3988009911852684E-7</c:v>
                </c:pt>
                <c:pt idx="55">
                  <c:v>3.0176055204340818E-7</c:v>
                </c:pt>
                <c:pt idx="56">
                  <c:v>2.8831337356221513E-7</c:v>
                </c:pt>
                <c:pt idx="57">
                  <c:v>3.205595079936676E-7</c:v>
                </c:pt>
              </c:numCache>
            </c:numRef>
          </c:yVal>
        </c:ser>
        <c:ser>
          <c:idx val="3"/>
          <c:order val="1"/>
          <c:tx>
            <c:v>Sorbed</c:v>
          </c:tx>
          <c:spPr>
            <a:ln w="508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square"/>
            <c:size val="10"/>
            <c:spPr>
              <a:solidFill>
                <a:schemeClr val="tx2">
                  <a:lumMod val="60000"/>
                  <a:lumOff val="40000"/>
                </a:schemeClr>
              </a:solidFill>
            </c:spPr>
          </c:marker>
          <c:xVal>
            <c:numRef>
              <c:f>Sheet2!$N$10:$N$67</c:f>
              <c:numCache>
                <c:formatCode>0.0000</c:formatCode>
                <c:ptCount val="58"/>
                <c:pt idx="0">
                  <c:v>0</c:v>
                </c:pt>
                <c:pt idx="1">
                  <c:v>6.5972222227070887E-3</c:v>
                </c:pt>
                <c:pt idx="2">
                  <c:v>1.6666666667637386E-2</c:v>
                </c:pt>
                <c:pt idx="3">
                  <c:v>5.6944444445413467E-2</c:v>
                </c:pt>
                <c:pt idx="4">
                  <c:v>5.9027777778263513E-2</c:v>
                </c:pt>
                <c:pt idx="5">
                  <c:v>8.9236111112080962E-2</c:v>
                </c:pt>
                <c:pt idx="6">
                  <c:v>0.16354166666763703</c:v>
                </c:pt>
                <c:pt idx="7">
                  <c:v>0.19583333333430275</c:v>
                </c:pt>
                <c:pt idx="8">
                  <c:v>0.24375000000096847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1.0989583333343038</c:v>
                </c:pt>
                <c:pt idx="17">
                  <c:v>1.1312500000009695</c:v>
                </c:pt>
                <c:pt idx="18">
                  <c:v>1.198611111112081</c:v>
                </c:pt>
                <c:pt idx="19">
                  <c:v>1.2284722222231927</c:v>
                </c:pt>
                <c:pt idx="20">
                  <c:v>2.2218750000009706</c:v>
                </c:pt>
                <c:pt idx="21">
                  <c:v>2.7656250000004849</c:v>
                </c:pt>
                <c:pt idx="22">
                  <c:v>2.7972222222227074</c:v>
                </c:pt>
                <c:pt idx="23">
                  <c:v>2.8979166666671521</c:v>
                </c:pt>
                <c:pt idx="24">
                  <c:v>2.9652777777782617</c:v>
                </c:pt>
                <c:pt idx="25">
                  <c:v>3.0041666666676363</c:v>
                </c:pt>
                <c:pt idx="26">
                  <c:v>3.0350694444454156</c:v>
                </c:pt>
                <c:pt idx="27">
                  <c:v>3.0652777777787481</c:v>
                </c:pt>
                <c:pt idx="28">
                  <c:v>3.0961805555565256</c:v>
                </c:pt>
                <c:pt idx="29">
                  <c:v>3.1256944444454131</c:v>
                </c:pt>
                <c:pt idx="30">
                  <c:v>3.1892361111120806</c:v>
                </c:pt>
                <c:pt idx="31">
                  <c:v>3.7500000000004867</c:v>
                </c:pt>
                <c:pt idx="32">
                  <c:v>3.7857638888893739</c:v>
                </c:pt>
                <c:pt idx="33">
                  <c:v>3.8961805555560414</c:v>
                </c:pt>
                <c:pt idx="34">
                  <c:v>3.9312500000004835</c:v>
                </c:pt>
                <c:pt idx="35">
                  <c:v>4.7895833333338196</c:v>
                </c:pt>
                <c:pt idx="36">
                  <c:v>4.8218750000004853</c:v>
                </c:pt>
                <c:pt idx="37">
                  <c:v>4.9291666666671521</c:v>
                </c:pt>
                <c:pt idx="38">
                  <c:v>5.7690972222227082</c:v>
                </c:pt>
                <c:pt idx="39">
                  <c:v>5.8583333333338174</c:v>
                </c:pt>
                <c:pt idx="40">
                  <c:v>5.936111111111595</c:v>
                </c:pt>
                <c:pt idx="41">
                  <c:v>5.9753472222227071</c:v>
                </c:pt>
                <c:pt idx="42">
                  <c:v>6.0069444444454145</c:v>
                </c:pt>
                <c:pt idx="43">
                  <c:v>6.0388888888898578</c:v>
                </c:pt>
                <c:pt idx="44">
                  <c:v>6.1350694444454135</c:v>
                </c:pt>
                <c:pt idx="45">
                  <c:v>6.2187500000009699</c:v>
                </c:pt>
                <c:pt idx="46">
                  <c:v>6.2475694444454142</c:v>
                </c:pt>
                <c:pt idx="47">
                  <c:v>7.0208333333343038</c:v>
                </c:pt>
                <c:pt idx="48">
                  <c:v>7.054166666667637</c:v>
                </c:pt>
                <c:pt idx="49">
                  <c:v>7.0895833333343035</c:v>
                </c:pt>
                <c:pt idx="50">
                  <c:v>7.162847222223192</c:v>
                </c:pt>
                <c:pt idx="51">
                  <c:v>7.2347222222231924</c:v>
                </c:pt>
                <c:pt idx="52">
                  <c:v>8.0180555555565256</c:v>
                </c:pt>
                <c:pt idx="53">
                  <c:v>8.0545138888898595</c:v>
                </c:pt>
                <c:pt idx="54">
                  <c:v>8.087847222223191</c:v>
                </c:pt>
                <c:pt idx="55">
                  <c:v>8.1819444444454135</c:v>
                </c:pt>
                <c:pt idx="56">
                  <c:v>8.2152777777787485</c:v>
                </c:pt>
                <c:pt idx="57">
                  <c:v>12.979861111112081</c:v>
                </c:pt>
              </c:numCache>
            </c:numRef>
          </c:xVal>
          <c:yVal>
            <c:numRef>
              <c:f>Sheet2!$W$10:$W$67</c:f>
              <c:numCache>
                <c:formatCode>0.000000E+00</c:formatCode>
                <c:ptCount val="58"/>
                <c:pt idx="0">
                  <c:v>0</c:v>
                </c:pt>
                <c:pt idx="1">
                  <c:v>3.5748243401782969E-6</c:v>
                </c:pt>
                <c:pt idx="2">
                  <c:v>7.650771379718528E-6</c:v>
                </c:pt>
                <c:pt idx="3">
                  <c:v>1.2483859568026758E-5</c:v>
                </c:pt>
                <c:pt idx="4">
                  <c:v>1.9150005096447335E-6</c:v>
                </c:pt>
                <c:pt idx="5">
                  <c:v>1.2197871343842636E-5</c:v>
                </c:pt>
                <c:pt idx="6">
                  <c:v>1.1874999902038142E-5</c:v>
                </c:pt>
                <c:pt idx="7">
                  <c:v>1.175972407178489E-5</c:v>
                </c:pt>
                <c:pt idx="8">
                  <c:v>1.1610893021951997E-5</c:v>
                </c:pt>
                <c:pt idx="9">
                  <c:v>1.1428028097710204E-5</c:v>
                </c:pt>
                <c:pt idx="10">
                  <c:v>1.1169352404161155E-5</c:v>
                </c:pt>
                <c:pt idx="11">
                  <c:v>1.0902862369848154E-5</c:v>
                </c:pt>
                <c:pt idx="12">
                  <c:v>1.0638969093528349E-5</c:v>
                </c:pt>
                <c:pt idx="13">
                  <c:v>1.037860823438686E-5</c:v>
                </c:pt>
                <c:pt idx="14">
                  <c:v>1.0122279203739329E-5</c:v>
                </c:pt>
                <c:pt idx="15">
                  <c:v>9.8702506863224191E-6</c:v>
                </c:pt>
                <c:pt idx="16">
                  <c:v>9.3713027270887841E-6</c:v>
                </c:pt>
                <c:pt idx="17">
                  <c:v>9.2955889758787492E-6</c:v>
                </c:pt>
                <c:pt idx="18">
                  <c:v>9.1250655196922953E-6</c:v>
                </c:pt>
                <c:pt idx="19">
                  <c:v>9.046213842100973E-6</c:v>
                </c:pt>
                <c:pt idx="20">
                  <c:v>6.6826214106222437E-6</c:v>
                </c:pt>
                <c:pt idx="21">
                  <c:v>5.7748318041334534E-6</c:v>
                </c:pt>
                <c:pt idx="22">
                  <c:v>5.7228365489320129E-6</c:v>
                </c:pt>
                <c:pt idx="23">
                  <c:v>5.5531113500951736E-6</c:v>
                </c:pt>
                <c:pt idx="24">
                  <c:v>5.4440509042413009E-6</c:v>
                </c:pt>
                <c:pt idx="25">
                  <c:v>5.3862236671072536E-6</c:v>
                </c:pt>
                <c:pt idx="26">
                  <c:v>5.3443233414248324E-6</c:v>
                </c:pt>
                <c:pt idx="27">
                  <c:v>5.3050812175549974E-6</c:v>
                </c:pt>
                <c:pt idx="28">
                  <c:v>5.3641852632374901E-6</c:v>
                </c:pt>
                <c:pt idx="29">
                  <c:v>5.2303870390649005E-6</c:v>
                </c:pt>
                <c:pt idx="30">
                  <c:v>5.1414175921956357E-6</c:v>
                </c:pt>
                <c:pt idx="31">
                  <c:v>4.3322168394460962E-6</c:v>
                </c:pt>
                <c:pt idx="32">
                  <c:v>4.2946074978564815E-6</c:v>
                </c:pt>
                <c:pt idx="33">
                  <c:v>4.1517596869082924E-6</c:v>
                </c:pt>
                <c:pt idx="34">
                  <c:v>4.1178988884775286E-6</c:v>
                </c:pt>
                <c:pt idx="35">
                  <c:v>3.1560824036147786E-6</c:v>
                </c:pt>
                <c:pt idx="36">
                  <c:v>3.1250761336506417E-6</c:v>
                </c:pt>
                <c:pt idx="37">
                  <c:v>3.0245889601331777E-6</c:v>
                </c:pt>
                <c:pt idx="38">
                  <c:v>2.3643192631294233E-6</c:v>
                </c:pt>
                <c:pt idx="39">
                  <c:v>2.3064602839147387E-6</c:v>
                </c:pt>
                <c:pt idx="40">
                  <c:v>2.2578247231418854E-6</c:v>
                </c:pt>
                <c:pt idx="41">
                  <c:v>2.2339137854509055E-6</c:v>
                </c:pt>
                <c:pt idx="42">
                  <c:v>2.214959954337434E-6</c:v>
                </c:pt>
                <c:pt idx="43">
                  <c:v>2.1960702512573445E-6</c:v>
                </c:pt>
                <c:pt idx="44">
                  <c:v>2.1408203791180902E-6</c:v>
                </c:pt>
                <c:pt idx="45">
                  <c:v>2.0947088529231833E-6</c:v>
                </c:pt>
                <c:pt idx="46">
                  <c:v>2.0792422142407564E-6</c:v>
                </c:pt>
                <c:pt idx="47">
                  <c:v>1.738456902837095E-6</c:v>
                </c:pt>
                <c:pt idx="48">
                  <c:v>1.7267706363239784E-6</c:v>
                </c:pt>
                <c:pt idx="49">
                  <c:v>1.7146080129682323E-6</c:v>
                </c:pt>
                <c:pt idx="50">
                  <c:v>1.6902643648143481E-6</c:v>
                </c:pt>
                <c:pt idx="51">
                  <c:v>1.6674356907252391E-6</c:v>
                </c:pt>
                <c:pt idx="52">
                  <c:v>1.4805900959997877E-6</c:v>
                </c:pt>
                <c:pt idx="53">
                  <c:v>1.4744153632190164E-6</c:v>
                </c:pt>
                <c:pt idx="54">
                  <c:v>1.4689490281755546E-6</c:v>
                </c:pt>
                <c:pt idx="55">
                  <c:v>1.4544204482618866E-6</c:v>
                </c:pt>
                <c:pt idx="56">
                  <c:v>1.4495875585472922E-6</c:v>
                </c:pt>
                <c:pt idx="57">
                  <c:v>1.4550509781039734E-6</c:v>
                </c:pt>
              </c:numCache>
            </c:numRef>
          </c:yVal>
        </c:ser>
        <c:ser>
          <c:idx val="5"/>
          <c:order val="2"/>
          <c:tx>
            <c:v>Intra Particle</c:v>
          </c:tx>
          <c:spPr>
            <a:ln w="50800">
              <a:solidFill>
                <a:srgbClr val="00B050"/>
              </a:solidFill>
              <a:prstDash val="solid"/>
            </a:ln>
          </c:spPr>
          <c:marker>
            <c:symbol val="triangle"/>
            <c:size val="10"/>
            <c:spPr>
              <a:solidFill>
                <a:srgbClr val="00B050"/>
              </a:solidFill>
            </c:spPr>
          </c:marker>
          <c:xVal>
            <c:numRef>
              <c:f>Sheet2!$N$10:$N$67</c:f>
              <c:numCache>
                <c:formatCode>0.0000</c:formatCode>
                <c:ptCount val="58"/>
                <c:pt idx="0">
                  <c:v>0</c:v>
                </c:pt>
                <c:pt idx="1">
                  <c:v>6.5972222227070887E-3</c:v>
                </c:pt>
                <c:pt idx="2">
                  <c:v>1.6666666667637386E-2</c:v>
                </c:pt>
                <c:pt idx="3">
                  <c:v>5.6944444445413467E-2</c:v>
                </c:pt>
                <c:pt idx="4">
                  <c:v>5.9027777778263513E-2</c:v>
                </c:pt>
                <c:pt idx="5">
                  <c:v>8.9236111112080962E-2</c:v>
                </c:pt>
                <c:pt idx="6">
                  <c:v>0.16354166666763703</c:v>
                </c:pt>
                <c:pt idx="7">
                  <c:v>0.19583333333430275</c:v>
                </c:pt>
                <c:pt idx="8">
                  <c:v>0.24375000000096847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1.0989583333343038</c:v>
                </c:pt>
                <c:pt idx="17">
                  <c:v>1.1312500000009695</c:v>
                </c:pt>
                <c:pt idx="18">
                  <c:v>1.198611111112081</c:v>
                </c:pt>
                <c:pt idx="19">
                  <c:v>1.2284722222231927</c:v>
                </c:pt>
                <c:pt idx="20">
                  <c:v>2.2218750000009706</c:v>
                </c:pt>
                <c:pt idx="21">
                  <c:v>2.7656250000004849</c:v>
                </c:pt>
                <c:pt idx="22">
                  <c:v>2.7972222222227074</c:v>
                </c:pt>
                <c:pt idx="23">
                  <c:v>2.8979166666671521</c:v>
                </c:pt>
                <c:pt idx="24">
                  <c:v>2.9652777777782617</c:v>
                </c:pt>
                <c:pt idx="25">
                  <c:v>3.0041666666676363</c:v>
                </c:pt>
                <c:pt idx="26">
                  <c:v>3.0350694444454156</c:v>
                </c:pt>
                <c:pt idx="27">
                  <c:v>3.0652777777787481</c:v>
                </c:pt>
                <c:pt idx="28">
                  <c:v>3.0961805555565256</c:v>
                </c:pt>
                <c:pt idx="29">
                  <c:v>3.1256944444454131</c:v>
                </c:pt>
                <c:pt idx="30">
                  <c:v>3.1892361111120806</c:v>
                </c:pt>
                <c:pt idx="31">
                  <c:v>3.7500000000004867</c:v>
                </c:pt>
                <c:pt idx="32">
                  <c:v>3.7857638888893739</c:v>
                </c:pt>
                <c:pt idx="33">
                  <c:v>3.8961805555560414</c:v>
                </c:pt>
                <c:pt idx="34">
                  <c:v>3.9312500000004835</c:v>
                </c:pt>
                <c:pt idx="35">
                  <c:v>4.7895833333338196</c:v>
                </c:pt>
                <c:pt idx="36">
                  <c:v>4.8218750000004853</c:v>
                </c:pt>
                <c:pt idx="37">
                  <c:v>4.9291666666671521</c:v>
                </c:pt>
                <c:pt idx="38">
                  <c:v>5.7690972222227082</c:v>
                </c:pt>
                <c:pt idx="39">
                  <c:v>5.8583333333338174</c:v>
                </c:pt>
                <c:pt idx="40">
                  <c:v>5.936111111111595</c:v>
                </c:pt>
                <c:pt idx="41">
                  <c:v>5.9753472222227071</c:v>
                </c:pt>
                <c:pt idx="42">
                  <c:v>6.0069444444454145</c:v>
                </c:pt>
                <c:pt idx="43">
                  <c:v>6.0388888888898578</c:v>
                </c:pt>
                <c:pt idx="44">
                  <c:v>6.1350694444454135</c:v>
                </c:pt>
                <c:pt idx="45">
                  <c:v>6.2187500000009699</c:v>
                </c:pt>
                <c:pt idx="46">
                  <c:v>6.2475694444454142</c:v>
                </c:pt>
                <c:pt idx="47">
                  <c:v>7.0208333333343038</c:v>
                </c:pt>
                <c:pt idx="48">
                  <c:v>7.054166666667637</c:v>
                </c:pt>
                <c:pt idx="49">
                  <c:v>7.0895833333343035</c:v>
                </c:pt>
                <c:pt idx="50">
                  <c:v>7.162847222223192</c:v>
                </c:pt>
                <c:pt idx="51">
                  <c:v>7.2347222222231924</c:v>
                </c:pt>
                <c:pt idx="52">
                  <c:v>8.0180555555565256</c:v>
                </c:pt>
                <c:pt idx="53">
                  <c:v>8.0545138888898595</c:v>
                </c:pt>
                <c:pt idx="54">
                  <c:v>8.087847222223191</c:v>
                </c:pt>
                <c:pt idx="55">
                  <c:v>8.1819444444454135</c:v>
                </c:pt>
                <c:pt idx="56">
                  <c:v>8.2152777777787485</c:v>
                </c:pt>
                <c:pt idx="57">
                  <c:v>12.979861111112081</c:v>
                </c:pt>
              </c:numCache>
            </c:numRef>
          </c:xVal>
          <c:yVal>
            <c:numRef>
              <c:f>Sheet2!$AA$10:$AA$67</c:f>
              <c:numCache>
                <c:formatCode>0.000000E+00</c:formatCode>
                <c:ptCount val="5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2.9951947364160164E-7</c:v>
                </c:pt>
                <c:pt idx="7">
                  <c:v>3.5485232971915962E-7</c:v>
                </c:pt>
                <c:pt idx="8">
                  <c:v>4.3472514219095456E-7</c:v>
                </c:pt>
                <c:pt idx="9">
                  <c:v>5.2514988945183393E-7</c:v>
                </c:pt>
                <c:pt idx="10">
                  <c:v>6.7726351105517027E-7</c:v>
                </c:pt>
                <c:pt idx="11">
                  <c:v>8.1872706590763743E-7</c:v>
                </c:pt>
                <c:pt idx="12">
                  <c:v>9.500087030833738E-7</c:v>
                </c:pt>
                <c:pt idx="13">
                  <c:v>1.0715605570429973E-6</c:v>
                </c:pt>
                <c:pt idx="14">
                  <c:v>1.1838242818002974E-6</c:v>
                </c:pt>
                <c:pt idx="15">
                  <c:v>1.2872199977201552E-6</c:v>
                </c:pt>
                <c:pt idx="16">
                  <c:v>1.4681832585807658E-6</c:v>
                </c:pt>
                <c:pt idx="17">
                  <c:v>1.4946080444499611E-6</c:v>
                </c:pt>
                <c:pt idx="18">
                  <c:v>1.5472120011264976E-6</c:v>
                </c:pt>
                <c:pt idx="19">
                  <c:v>1.5694644614456182E-6</c:v>
                </c:pt>
                <c:pt idx="20">
                  <c:v>1.9984699322610075E-6</c:v>
                </c:pt>
                <c:pt idx="21">
                  <c:v>2.0413757059974608E-6</c:v>
                </c:pt>
                <c:pt idx="22">
                  <c:v>2.0436843595680314E-6</c:v>
                </c:pt>
                <c:pt idx="23">
                  <c:v>2.0508965626738288E-6</c:v>
                </c:pt>
                <c:pt idx="24">
                  <c:v>2.0556029888376805E-6</c:v>
                </c:pt>
                <c:pt idx="25">
                  <c:v>2.0582793515007638E-6</c:v>
                </c:pt>
                <c:pt idx="26">
                  <c:v>2.0603866273220369E-6</c:v>
                </c:pt>
                <c:pt idx="27">
                  <c:v>2.0624309809023019E-6</c:v>
                </c:pt>
                <c:pt idx="28">
                  <c:v>2.0645262223907201E-6</c:v>
                </c:pt>
                <c:pt idx="29">
                  <c:v>2.0665133040027643E-6</c:v>
                </c:pt>
                <c:pt idx="30">
                  <c:v>2.070700515001087E-6</c:v>
                </c:pt>
                <c:pt idx="31">
                  <c:v>2.1043467872224041E-6</c:v>
                </c:pt>
                <c:pt idx="32">
                  <c:v>2.1063073659126522E-6</c:v>
                </c:pt>
                <c:pt idx="33">
                  <c:v>2.1122309851696924E-6</c:v>
                </c:pt>
                <c:pt idx="34">
                  <c:v>2.1140739072287587E-6</c:v>
                </c:pt>
                <c:pt idx="35">
                  <c:v>2.1535421941375973E-6</c:v>
                </c:pt>
                <c:pt idx="36">
                  <c:v>2.1548311213302148E-6</c:v>
                </c:pt>
                <c:pt idx="37">
                  <c:v>2.1590220341600105E-6</c:v>
                </c:pt>
                <c:pt idx="38">
                  <c:v>2.1876384338922878E-6</c:v>
                </c:pt>
                <c:pt idx="39">
                  <c:v>2.1902861474939056E-6</c:v>
                </c:pt>
                <c:pt idx="40">
                  <c:v>2.1925414297904533E-6</c:v>
                </c:pt>
                <c:pt idx="41">
                  <c:v>2.193661330251152E-6</c:v>
                </c:pt>
                <c:pt idx="42">
                  <c:v>2.1945546338262025E-6</c:v>
                </c:pt>
                <c:pt idx="43">
                  <c:v>2.1954500697213528E-6</c:v>
                </c:pt>
                <c:pt idx="44">
                  <c:v>2.1980997140857547E-6</c:v>
                </c:pt>
                <c:pt idx="45">
                  <c:v>2.2003513002539325E-6</c:v>
                </c:pt>
                <c:pt idx="46">
                  <c:v>2.2011157355162196E-6</c:v>
                </c:pt>
                <c:pt idx="47">
                  <c:v>2.2197874399723063E-6</c:v>
                </c:pt>
                <c:pt idx="48">
                  <c:v>2.2205214564298227E-6</c:v>
                </c:pt>
                <c:pt idx="49">
                  <c:v>2.2212959711718648E-6</c:v>
                </c:pt>
                <c:pt idx="50">
                  <c:v>2.2228807763770572E-6</c:v>
                </c:pt>
                <c:pt idx="51">
                  <c:v>2.2244140111915806E-6</c:v>
                </c:pt>
                <c:pt idx="52">
                  <c:v>2.2400099555346319E-6</c:v>
                </c:pt>
                <c:pt idx="53">
                  <c:v>2.2406945632168509E-6</c:v>
                </c:pt>
                <c:pt idx="54">
                  <c:v>2.2413180368212059E-6</c:v>
                </c:pt>
                <c:pt idx="55">
                  <c:v>2.2430654197812801E-6</c:v>
                </c:pt>
                <c:pt idx="56">
                  <c:v>2.2436805567804146E-6</c:v>
                </c:pt>
                <c:pt idx="57">
                  <c:v>2.3290335124024326E-6</c:v>
                </c:pt>
              </c:numCache>
            </c:numRef>
          </c:yVal>
        </c:ser>
        <c:ser>
          <c:idx val="7"/>
          <c:order val="3"/>
          <c:tx>
            <c:v>Product</c:v>
          </c:tx>
          <c:spPr>
            <a:ln w="50800">
              <a:solidFill>
                <a:schemeClr val="accent2"/>
              </a:solidFill>
              <a:prstDash val="solid"/>
            </a:ln>
          </c:spPr>
          <c:marker>
            <c:symbol val="diamond"/>
            <c:size val="10"/>
            <c:spPr>
              <a:solidFill>
                <a:schemeClr val="accent2"/>
              </a:solidFill>
            </c:spPr>
          </c:marker>
          <c:xVal>
            <c:numRef>
              <c:f>Sheet2!$N$10:$N$67</c:f>
              <c:numCache>
                <c:formatCode>0.0000</c:formatCode>
                <c:ptCount val="58"/>
                <c:pt idx="0">
                  <c:v>0</c:v>
                </c:pt>
                <c:pt idx="1">
                  <c:v>6.5972222227070887E-3</c:v>
                </c:pt>
                <c:pt idx="2">
                  <c:v>1.6666666667637386E-2</c:v>
                </c:pt>
                <c:pt idx="3">
                  <c:v>5.6944444445413467E-2</c:v>
                </c:pt>
                <c:pt idx="4">
                  <c:v>5.9027777778263513E-2</c:v>
                </c:pt>
                <c:pt idx="5">
                  <c:v>8.9236111112080962E-2</c:v>
                </c:pt>
                <c:pt idx="6">
                  <c:v>0.16354166666763703</c:v>
                </c:pt>
                <c:pt idx="7">
                  <c:v>0.19583333333430275</c:v>
                </c:pt>
                <c:pt idx="8">
                  <c:v>0.24375000000096847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1.0989583333343038</c:v>
                </c:pt>
                <c:pt idx="17">
                  <c:v>1.1312500000009695</c:v>
                </c:pt>
                <c:pt idx="18">
                  <c:v>1.198611111112081</c:v>
                </c:pt>
                <c:pt idx="19">
                  <c:v>1.2284722222231927</c:v>
                </c:pt>
                <c:pt idx="20">
                  <c:v>2.2218750000009706</c:v>
                </c:pt>
                <c:pt idx="21">
                  <c:v>2.7656250000004849</c:v>
                </c:pt>
                <c:pt idx="22">
                  <c:v>2.7972222222227074</c:v>
                </c:pt>
                <c:pt idx="23">
                  <c:v>2.8979166666671521</c:v>
                </c:pt>
                <c:pt idx="24">
                  <c:v>2.9652777777782617</c:v>
                </c:pt>
                <c:pt idx="25">
                  <c:v>3.0041666666676363</c:v>
                </c:pt>
                <c:pt idx="26">
                  <c:v>3.0350694444454156</c:v>
                </c:pt>
                <c:pt idx="27">
                  <c:v>3.0652777777787481</c:v>
                </c:pt>
                <c:pt idx="28">
                  <c:v>3.0961805555565256</c:v>
                </c:pt>
                <c:pt idx="29">
                  <c:v>3.1256944444454131</c:v>
                </c:pt>
                <c:pt idx="30">
                  <c:v>3.1892361111120806</c:v>
                </c:pt>
                <c:pt idx="31">
                  <c:v>3.7500000000004867</c:v>
                </c:pt>
                <c:pt idx="32">
                  <c:v>3.7857638888893739</c:v>
                </c:pt>
                <c:pt idx="33">
                  <c:v>3.8961805555560414</c:v>
                </c:pt>
                <c:pt idx="34">
                  <c:v>3.9312500000004835</c:v>
                </c:pt>
                <c:pt idx="35">
                  <c:v>4.7895833333338196</c:v>
                </c:pt>
                <c:pt idx="36">
                  <c:v>4.8218750000004853</c:v>
                </c:pt>
                <c:pt idx="37">
                  <c:v>4.9291666666671521</c:v>
                </c:pt>
                <c:pt idx="38">
                  <c:v>5.7690972222227082</c:v>
                </c:pt>
                <c:pt idx="39">
                  <c:v>5.8583333333338174</c:v>
                </c:pt>
                <c:pt idx="40">
                  <c:v>5.936111111111595</c:v>
                </c:pt>
                <c:pt idx="41">
                  <c:v>5.9753472222227071</c:v>
                </c:pt>
                <c:pt idx="42">
                  <c:v>6.0069444444454145</c:v>
                </c:pt>
                <c:pt idx="43">
                  <c:v>6.0388888888898578</c:v>
                </c:pt>
                <c:pt idx="44">
                  <c:v>6.1350694444454135</c:v>
                </c:pt>
                <c:pt idx="45">
                  <c:v>6.2187500000009699</c:v>
                </c:pt>
                <c:pt idx="46">
                  <c:v>6.2475694444454142</c:v>
                </c:pt>
                <c:pt idx="47">
                  <c:v>7.0208333333343038</c:v>
                </c:pt>
                <c:pt idx="48">
                  <c:v>7.054166666667637</c:v>
                </c:pt>
                <c:pt idx="49">
                  <c:v>7.0895833333343035</c:v>
                </c:pt>
                <c:pt idx="50">
                  <c:v>7.162847222223192</c:v>
                </c:pt>
                <c:pt idx="51">
                  <c:v>7.2347222222231924</c:v>
                </c:pt>
                <c:pt idx="52">
                  <c:v>8.0180555555565256</c:v>
                </c:pt>
                <c:pt idx="53">
                  <c:v>8.0545138888898595</c:v>
                </c:pt>
                <c:pt idx="54">
                  <c:v>8.087847222223191</c:v>
                </c:pt>
                <c:pt idx="55">
                  <c:v>8.1819444444454135</c:v>
                </c:pt>
                <c:pt idx="56">
                  <c:v>8.2152777777787485</c:v>
                </c:pt>
                <c:pt idx="57">
                  <c:v>12.979861111112081</c:v>
                </c:pt>
              </c:numCache>
            </c:numRef>
          </c:xVal>
          <c:yVal>
            <c:numRef>
              <c:f>Sheet2!$AD$10:$AD$67</c:f>
              <c:numCache>
                <c:formatCode>0.000000E+00</c:formatCode>
                <c:ptCount val="58"/>
                <c:pt idx="0">
                  <c:v>0</c:v>
                </c:pt>
                <c:pt idx="1">
                  <c:v>5.9225496597567484E-7</c:v>
                </c:pt>
                <c:pt idx="2">
                  <c:v>1.3532860985746437E-6</c:v>
                </c:pt>
                <c:pt idx="3">
                  <c:v>3.1197806499328355E-6</c:v>
                </c:pt>
                <c:pt idx="4">
                  <c:v>3.1315392618769176E-6</c:v>
                </c:pt>
                <c:pt idx="5">
                  <c:v>3.3015234278560568E-6</c:v>
                </c:pt>
                <c:pt idx="6">
                  <c:v>3.416100936814447E-6</c:v>
                </c:pt>
                <c:pt idx="7">
                  <c:v>3.5389483118589703E-6</c:v>
                </c:pt>
                <c:pt idx="8">
                  <c:v>3.7214976917683657E-6</c:v>
                </c:pt>
                <c:pt idx="9">
                  <c:v>3.9361346479073047E-6</c:v>
                </c:pt>
                <c:pt idx="10">
                  <c:v>4.3184076741724319E-6</c:v>
                </c:pt>
                <c:pt idx="11">
                  <c:v>4.7012419671705538E-6</c:v>
                </c:pt>
                <c:pt idx="12">
                  <c:v>5.084264173672496E-6</c:v>
                </c:pt>
                <c:pt idx="13">
                  <c:v>5.4671158632925544E-6</c:v>
                </c:pt>
                <c:pt idx="14">
                  <c:v>5.8494527691197922E-6</c:v>
                </c:pt>
                <c:pt idx="15">
                  <c:v>6.2309446251746272E-6</c:v>
                </c:pt>
                <c:pt idx="16">
                  <c:v>6.9862083404859084E-6</c:v>
                </c:pt>
                <c:pt idx="17">
                  <c:v>7.1081962288344378E-6</c:v>
                </c:pt>
                <c:pt idx="18">
                  <c:v>7.3620370536293713E-6</c:v>
                </c:pt>
                <c:pt idx="19">
                  <c:v>7.4742748957096144E-6</c:v>
                </c:pt>
                <c:pt idx="20">
                  <c:v>1.1062015742004676E-5</c:v>
                </c:pt>
                <c:pt idx="21">
                  <c:v>1.2862353486259777E-5</c:v>
                </c:pt>
                <c:pt idx="22">
                  <c:v>1.296265504948179E-5</c:v>
                </c:pt>
                <c:pt idx="23">
                  <c:v>1.327997262497354E-5</c:v>
                </c:pt>
                <c:pt idx="24">
                  <c:v>1.3469536666573632E-5</c:v>
                </c:pt>
                <c:pt idx="25">
                  <c:v>1.357721774621835E-5</c:v>
                </c:pt>
                <c:pt idx="26">
                  <c:v>1.3661880165231221E-5</c:v>
                </c:pt>
                <c:pt idx="27">
                  <c:v>1.3743872313279243E-5</c:v>
                </c:pt>
                <c:pt idx="28">
                  <c:v>1.3826959481212029E-5</c:v>
                </c:pt>
                <c:pt idx="29">
                  <c:v>1.3905584015112475E-5</c:v>
                </c:pt>
                <c:pt idx="30">
                  <c:v>1.4072500837878972E-5</c:v>
                </c:pt>
                <c:pt idx="31">
                  <c:v>1.5413938903147273E-5</c:v>
                </c:pt>
                <c:pt idx="32">
                  <c:v>1.5491995748887754E-5</c:v>
                </c:pt>
                <c:pt idx="33">
                  <c:v>1.5727716384629563E-5</c:v>
                </c:pt>
                <c:pt idx="34">
                  <c:v>1.5800947149300899E-5</c:v>
                </c:pt>
                <c:pt idx="35">
                  <c:v>1.7746664272475272E-5</c:v>
                </c:pt>
                <c:pt idx="36">
                  <c:v>1.7796961187408963E-5</c:v>
                </c:pt>
                <c:pt idx="37">
                  <c:v>1.7960431053725368E-5</c:v>
                </c:pt>
                <c:pt idx="38">
                  <c:v>1.9065099950215244E-5</c:v>
                </c:pt>
                <c:pt idx="39">
                  <c:v>1.9166122396729415E-5</c:v>
                </c:pt>
                <c:pt idx="40">
                  <c:v>1.92518752879433E-5</c:v>
                </c:pt>
                <c:pt idx="41">
                  <c:v>1.9294339715501124E-5</c:v>
                </c:pt>
                <c:pt idx="42">
                  <c:v>1.9328155325853689E-5</c:v>
                </c:pt>
                <c:pt idx="43">
                  <c:v>1.9362000377053622E-5</c:v>
                </c:pt>
                <c:pt idx="44">
                  <c:v>1.9461861330790548E-5</c:v>
                </c:pt>
                <c:pt idx="45">
                  <c:v>1.9546303591590309E-5</c:v>
                </c:pt>
                <c:pt idx="46">
                  <c:v>1.9574870901392323E-5</c:v>
                </c:pt>
                <c:pt idx="47">
                  <c:v>2.0251520061331523E-5</c:v>
                </c:pt>
                <c:pt idx="48">
                  <c:v>2.0277120166488955E-5</c:v>
                </c:pt>
                <c:pt idx="49">
                  <c:v>2.0304024646760484E-5</c:v>
                </c:pt>
                <c:pt idx="50">
                  <c:v>2.0358727627859468E-5</c:v>
                </c:pt>
                <c:pt idx="51">
                  <c:v>2.0411168592106369E-5</c:v>
                </c:pt>
                <c:pt idx="52">
                  <c:v>2.0911094122012769E-5</c:v>
                </c:pt>
                <c:pt idx="53">
                  <c:v>2.0931449520412965E-5</c:v>
                </c:pt>
                <c:pt idx="54">
                  <c:v>2.0949852835884716E-5</c:v>
                </c:pt>
                <c:pt idx="55">
                  <c:v>2.1000753579913428E-5</c:v>
                </c:pt>
                <c:pt idx="56">
                  <c:v>2.101841851111008E-5</c:v>
                </c:pt>
                <c:pt idx="57">
                  <c:v>2.0895356001499929E-5</c:v>
                </c:pt>
              </c:numCache>
            </c:numRef>
          </c:yVal>
        </c:ser>
        <c:ser>
          <c:idx val="9"/>
          <c:order val="4"/>
          <c:tx>
            <c:v>Total Loss</c:v>
          </c:tx>
          <c:spPr>
            <a:ln w="508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Sheet2!$N$10:$N$67</c:f>
              <c:numCache>
                <c:formatCode>0.0000</c:formatCode>
                <c:ptCount val="58"/>
                <c:pt idx="0">
                  <c:v>0</c:v>
                </c:pt>
                <c:pt idx="1">
                  <c:v>6.5972222227070887E-3</c:v>
                </c:pt>
                <c:pt idx="2">
                  <c:v>1.6666666667637386E-2</c:v>
                </c:pt>
                <c:pt idx="3">
                  <c:v>5.6944444445413467E-2</c:v>
                </c:pt>
                <c:pt idx="4">
                  <c:v>5.9027777778263513E-2</c:v>
                </c:pt>
                <c:pt idx="5">
                  <c:v>8.9236111112080962E-2</c:v>
                </c:pt>
                <c:pt idx="6">
                  <c:v>0.16354166666763703</c:v>
                </c:pt>
                <c:pt idx="7">
                  <c:v>0.19583333333430275</c:v>
                </c:pt>
                <c:pt idx="8">
                  <c:v>0.24375000000096847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1.0989583333343038</c:v>
                </c:pt>
                <c:pt idx="17">
                  <c:v>1.1312500000009695</c:v>
                </c:pt>
                <c:pt idx="18">
                  <c:v>1.198611111112081</c:v>
                </c:pt>
                <c:pt idx="19">
                  <c:v>1.2284722222231927</c:v>
                </c:pt>
                <c:pt idx="20">
                  <c:v>2.2218750000009706</c:v>
                </c:pt>
                <c:pt idx="21">
                  <c:v>2.7656250000004849</c:v>
                </c:pt>
                <c:pt idx="22">
                  <c:v>2.7972222222227074</c:v>
                </c:pt>
                <c:pt idx="23">
                  <c:v>2.8979166666671521</c:v>
                </c:pt>
                <c:pt idx="24">
                  <c:v>2.9652777777782617</c:v>
                </c:pt>
                <c:pt idx="25">
                  <c:v>3.0041666666676363</c:v>
                </c:pt>
                <c:pt idx="26">
                  <c:v>3.0350694444454156</c:v>
                </c:pt>
                <c:pt idx="27">
                  <c:v>3.0652777777787481</c:v>
                </c:pt>
                <c:pt idx="28">
                  <c:v>3.0961805555565256</c:v>
                </c:pt>
                <c:pt idx="29">
                  <c:v>3.1256944444454131</c:v>
                </c:pt>
                <c:pt idx="30">
                  <c:v>3.1892361111120806</c:v>
                </c:pt>
                <c:pt idx="31">
                  <c:v>3.7500000000004867</c:v>
                </c:pt>
                <c:pt idx="32">
                  <c:v>3.7857638888893739</c:v>
                </c:pt>
                <c:pt idx="33">
                  <c:v>3.8961805555560414</c:v>
                </c:pt>
                <c:pt idx="34">
                  <c:v>3.9312500000004835</c:v>
                </c:pt>
                <c:pt idx="35">
                  <c:v>4.7895833333338196</c:v>
                </c:pt>
                <c:pt idx="36">
                  <c:v>4.8218750000004853</c:v>
                </c:pt>
                <c:pt idx="37">
                  <c:v>4.9291666666671521</c:v>
                </c:pt>
                <c:pt idx="38">
                  <c:v>5.7690972222227082</c:v>
                </c:pt>
                <c:pt idx="39">
                  <c:v>5.8583333333338174</c:v>
                </c:pt>
                <c:pt idx="40">
                  <c:v>5.936111111111595</c:v>
                </c:pt>
                <c:pt idx="41">
                  <c:v>5.9753472222227071</c:v>
                </c:pt>
                <c:pt idx="42">
                  <c:v>6.0069444444454145</c:v>
                </c:pt>
                <c:pt idx="43">
                  <c:v>6.0388888888898578</c:v>
                </c:pt>
                <c:pt idx="44">
                  <c:v>6.1350694444454135</c:v>
                </c:pt>
                <c:pt idx="45">
                  <c:v>6.2187500000009699</c:v>
                </c:pt>
                <c:pt idx="46">
                  <c:v>6.2475694444454142</c:v>
                </c:pt>
                <c:pt idx="47">
                  <c:v>7.0208333333343038</c:v>
                </c:pt>
                <c:pt idx="48">
                  <c:v>7.054166666667637</c:v>
                </c:pt>
                <c:pt idx="49">
                  <c:v>7.0895833333343035</c:v>
                </c:pt>
                <c:pt idx="50">
                  <c:v>7.162847222223192</c:v>
                </c:pt>
                <c:pt idx="51">
                  <c:v>7.2347222222231924</c:v>
                </c:pt>
                <c:pt idx="52">
                  <c:v>8.0180555555565256</c:v>
                </c:pt>
                <c:pt idx="53">
                  <c:v>8.0545138888898595</c:v>
                </c:pt>
                <c:pt idx="54">
                  <c:v>8.087847222223191</c:v>
                </c:pt>
                <c:pt idx="55">
                  <c:v>8.1819444444454135</c:v>
                </c:pt>
                <c:pt idx="56">
                  <c:v>8.2152777777787485</c:v>
                </c:pt>
                <c:pt idx="57">
                  <c:v>12.979861111112081</c:v>
                </c:pt>
              </c:numCache>
            </c:numRef>
          </c:xVal>
          <c:yVal>
            <c:numRef>
              <c:f>Sheet2!$AJ$10:$AJ$67</c:f>
              <c:numCache>
                <c:formatCode>0.000000E+00</c:formatCode>
                <c:ptCount val="58"/>
                <c:pt idx="0">
                  <c:v>0</c:v>
                </c:pt>
                <c:pt idx="1">
                  <c:v>5.9225496597567484E-7</c:v>
                </c:pt>
                <c:pt idx="2">
                  <c:v>1.3532860985746437E-6</c:v>
                </c:pt>
                <c:pt idx="3">
                  <c:v>3.1197806499328355E-6</c:v>
                </c:pt>
                <c:pt idx="4">
                  <c:v>3.1315392618769176E-6</c:v>
                </c:pt>
                <c:pt idx="5">
                  <c:v>3.3015234278560568E-6</c:v>
                </c:pt>
                <c:pt idx="6">
                  <c:v>3.7156204104560487E-6</c:v>
                </c:pt>
                <c:pt idx="7">
                  <c:v>3.8938006415781296E-6</c:v>
                </c:pt>
                <c:pt idx="8">
                  <c:v>4.1562228339593201E-6</c:v>
                </c:pt>
                <c:pt idx="9">
                  <c:v>4.4612845373591387E-6</c:v>
                </c:pt>
                <c:pt idx="10">
                  <c:v>4.9956711852276023E-6</c:v>
                </c:pt>
                <c:pt idx="11">
                  <c:v>5.5199690330781916E-6</c:v>
                </c:pt>
                <c:pt idx="12">
                  <c:v>6.0342728767558696E-6</c:v>
                </c:pt>
                <c:pt idx="13">
                  <c:v>6.5386764203355514E-6</c:v>
                </c:pt>
                <c:pt idx="14">
                  <c:v>7.03327705092009E-6</c:v>
                </c:pt>
                <c:pt idx="15">
                  <c:v>7.518164622894782E-6</c:v>
                </c:pt>
                <c:pt idx="16">
                  <c:v>8.4543915990666746E-6</c:v>
                </c:pt>
                <c:pt idx="17">
                  <c:v>8.6028042732843987E-6</c:v>
                </c:pt>
                <c:pt idx="18">
                  <c:v>8.9092490547558689E-6</c:v>
                </c:pt>
                <c:pt idx="19">
                  <c:v>9.043739357155233E-6</c:v>
                </c:pt>
                <c:pt idx="20">
                  <c:v>1.3060485674265684E-5</c:v>
                </c:pt>
                <c:pt idx="21">
                  <c:v>1.4903729192257238E-5</c:v>
                </c:pt>
                <c:pt idx="22">
                  <c:v>1.5006339409049821E-5</c:v>
                </c:pt>
                <c:pt idx="23">
                  <c:v>1.5330869187647367E-5</c:v>
                </c:pt>
                <c:pt idx="24">
                  <c:v>1.5525139655411311E-5</c:v>
                </c:pt>
                <c:pt idx="25">
                  <c:v>1.5635497097719113E-5</c:v>
                </c:pt>
                <c:pt idx="26">
                  <c:v>1.5722266792553259E-5</c:v>
                </c:pt>
                <c:pt idx="27">
                  <c:v>1.5806303294181545E-5</c:v>
                </c:pt>
                <c:pt idx="28">
                  <c:v>1.5891485703602748E-5</c:v>
                </c:pt>
                <c:pt idx="29">
                  <c:v>1.5972097319115239E-5</c:v>
                </c:pt>
                <c:pt idx="30">
                  <c:v>1.6143201352880059E-5</c:v>
                </c:pt>
                <c:pt idx="31">
                  <c:v>1.7518285690369677E-5</c:v>
                </c:pt>
                <c:pt idx="32">
                  <c:v>1.7598303114800407E-5</c:v>
                </c:pt>
                <c:pt idx="33">
                  <c:v>1.7839947369799254E-5</c:v>
                </c:pt>
                <c:pt idx="34">
                  <c:v>1.7915021056529659E-5</c:v>
                </c:pt>
                <c:pt idx="35">
                  <c:v>1.9900206466612869E-5</c:v>
                </c:pt>
                <c:pt idx="36">
                  <c:v>1.9951792308739178E-5</c:v>
                </c:pt>
                <c:pt idx="37">
                  <c:v>2.0119453087885378E-5</c:v>
                </c:pt>
                <c:pt idx="38">
                  <c:v>2.1252738384107532E-5</c:v>
                </c:pt>
                <c:pt idx="39">
                  <c:v>2.135640854422332E-5</c:v>
                </c:pt>
                <c:pt idx="40">
                  <c:v>2.1444416717733752E-5</c:v>
                </c:pt>
                <c:pt idx="41">
                  <c:v>2.1488001045752276E-5</c:v>
                </c:pt>
                <c:pt idx="42">
                  <c:v>2.152270995967989E-5</c:v>
                </c:pt>
                <c:pt idx="43">
                  <c:v>2.1557450446774973E-5</c:v>
                </c:pt>
                <c:pt idx="44">
                  <c:v>2.1659961044876303E-5</c:v>
                </c:pt>
                <c:pt idx="45">
                  <c:v>2.174665489184424E-5</c:v>
                </c:pt>
                <c:pt idx="46">
                  <c:v>2.1775986636908543E-5</c:v>
                </c:pt>
                <c:pt idx="47">
                  <c:v>2.2471307501303831E-5</c:v>
                </c:pt>
                <c:pt idx="48">
                  <c:v>2.2497641622918778E-5</c:v>
                </c:pt>
                <c:pt idx="49">
                  <c:v>2.2525320617932349E-5</c:v>
                </c:pt>
                <c:pt idx="50">
                  <c:v>2.2581608404236526E-5</c:v>
                </c:pt>
                <c:pt idx="51">
                  <c:v>2.2635582603297951E-5</c:v>
                </c:pt>
                <c:pt idx="52">
                  <c:v>2.3151104077547401E-5</c:v>
                </c:pt>
                <c:pt idx="53">
                  <c:v>2.3172144083629814E-5</c:v>
                </c:pt>
                <c:pt idx="54">
                  <c:v>2.319117087270592E-5</c:v>
                </c:pt>
                <c:pt idx="55">
                  <c:v>2.324381899969471E-5</c:v>
                </c:pt>
                <c:pt idx="56">
                  <c:v>2.3262099067890493E-5</c:v>
                </c:pt>
                <c:pt idx="57">
                  <c:v>2.3224389513902361E-5</c:v>
                </c:pt>
              </c:numCache>
            </c:numRef>
          </c:yVal>
        </c:ser>
        <c:axId val="54732288"/>
        <c:axId val="54734208"/>
      </c:scatterChart>
      <c:valAx>
        <c:axId val="54732288"/>
        <c:scaling>
          <c:orientation val="minMax"/>
          <c:max val="13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 sz="1600" b="1"/>
                  <a:t>DAYS</a:t>
                </a:r>
              </a:p>
            </c:rich>
          </c:tx>
          <c:layout>
            <c:manualLayout>
              <c:xMode val="edge"/>
              <c:yMode val="edge"/>
              <c:x val="0.5284878608923872"/>
              <c:y val="0.92022357723577264"/>
            </c:manualLayout>
          </c:layout>
          <c:spPr>
            <a:noFill/>
          </c:spPr>
        </c:title>
        <c:numFmt formatCode="#,##0" sourceLinked="0"/>
        <c:maj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734208"/>
        <c:crosses val="autoZero"/>
        <c:crossBetween val="midCat"/>
        <c:majorUnit val="2"/>
      </c:valAx>
      <c:valAx>
        <c:axId val="547342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b="1"/>
                </a:pPr>
                <a:r>
                  <a:rPr lang="en-CA" sz="1600" b="1"/>
                  <a:t>(Mol/L)</a:t>
                </a:r>
              </a:p>
            </c:rich>
          </c:tx>
          <c:layout>
            <c:manualLayout>
              <c:xMode val="edge"/>
              <c:yMode val="edge"/>
              <c:x val="8.3333333333333367E-3"/>
              <c:y val="0.39202755905511832"/>
            </c:manualLayout>
          </c:layout>
        </c:title>
        <c:numFmt formatCode="0.0E+00" sourceLinked="0"/>
        <c:maj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732288"/>
        <c:crosses val="autoZero"/>
        <c:crossBetween val="midCat"/>
      </c:valAx>
      <c:spPr>
        <a:gradFill rotWithShape="0">
          <a:gsLst>
            <a:gs pos="0">
              <a:srgbClr val="FFFFFF"/>
            </a:gs>
            <a:gs pos="50000">
              <a:srgbClr val="B0FFFF"/>
            </a:gs>
            <a:gs pos="100000">
              <a:srgbClr val="FFFFFF"/>
            </a:gs>
          </a:gsLst>
          <a:lin ang="5400000" scaled="1"/>
        </a:gradFill>
        <a:ln w="508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2166666666666667"/>
          <c:y val="0.14801089078804194"/>
          <c:w val="0.21396883202099801"/>
          <c:h val="0.2448666858715834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dispBlanksAs val="gap"/>
  </c:chart>
  <c:spPr>
    <a:gradFill rotWithShape="0">
      <a:gsLst>
        <a:gs pos="0">
          <a:srgbClr val="FFFFFF"/>
        </a:gs>
        <a:gs pos="50000">
          <a:srgbClr val="B0FFFF"/>
        </a:gs>
        <a:gs pos="100000">
          <a:srgbClr val="FFFFFF"/>
        </a:gs>
      </a:gsLst>
      <a:lin ang="5400000" scaled="1"/>
    </a:gra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000000000000133" r="0.75000000000000133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 sz="2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 sz="1600"/>
              <a:t>PROPANIL IN OSBORNE CLAY
Solution</a:t>
            </a:r>
            <a:r>
              <a:rPr lang="en-CA" sz="1600" baseline="0"/>
              <a:t> Concentration</a:t>
            </a:r>
            <a:endParaRPr lang="en-CA" sz="1600"/>
          </a:p>
        </c:rich>
      </c:tx>
      <c:layout>
        <c:manualLayout>
          <c:xMode val="edge"/>
          <c:yMode val="edge"/>
          <c:x val="0.35658631688560916"/>
          <c:y val="7.8616352201257862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280731491792589"/>
          <c:y val="0.13626834381551392"/>
          <c:w val="0.75568771988607863"/>
          <c:h val="0.72073944766338405"/>
        </c:manualLayout>
      </c:layout>
      <c:scatterChart>
        <c:scatterStyle val="lineMarker"/>
        <c:ser>
          <c:idx val="1"/>
          <c:order val="0"/>
          <c:tx>
            <c:v>Calibration</c:v>
          </c:tx>
          <c:spPr>
            <a:ln w="508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Sheet2!$B$10:$B$67</c:f>
              <c:numCache>
                <c:formatCode>0.0000</c:formatCode>
                <c:ptCount val="58"/>
                <c:pt idx="0">
                  <c:v>0</c:v>
                </c:pt>
                <c:pt idx="1">
                  <c:v>6.5972222227070887E-3</c:v>
                </c:pt>
                <c:pt idx="2">
                  <c:v>1.6666666667637386E-2</c:v>
                </c:pt>
                <c:pt idx="3">
                  <c:v>5.6944444445413467E-2</c:v>
                </c:pt>
                <c:pt idx="4">
                  <c:v>5.9027777778263513E-2</c:v>
                </c:pt>
                <c:pt idx="5">
                  <c:v>8.9236111112080962E-2</c:v>
                </c:pt>
                <c:pt idx="6">
                  <c:v>0.16354166666763703</c:v>
                </c:pt>
                <c:pt idx="7">
                  <c:v>0.19583333333430275</c:v>
                </c:pt>
                <c:pt idx="8">
                  <c:v>0.24375000000096847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1.0989583333343038</c:v>
                </c:pt>
                <c:pt idx="17">
                  <c:v>1.1312500000009695</c:v>
                </c:pt>
                <c:pt idx="18">
                  <c:v>1.198611111112081</c:v>
                </c:pt>
                <c:pt idx="19">
                  <c:v>1.2284722222231927</c:v>
                </c:pt>
                <c:pt idx="20">
                  <c:v>2.2218750000009706</c:v>
                </c:pt>
                <c:pt idx="21">
                  <c:v>2.7656250000004849</c:v>
                </c:pt>
                <c:pt idx="22">
                  <c:v>2.7972222222227074</c:v>
                </c:pt>
                <c:pt idx="23">
                  <c:v>2.8979166666671521</c:v>
                </c:pt>
                <c:pt idx="24">
                  <c:v>2.9652777777782617</c:v>
                </c:pt>
                <c:pt idx="25">
                  <c:v>3.0041666666676363</c:v>
                </c:pt>
                <c:pt idx="26">
                  <c:v>3.0350694444454156</c:v>
                </c:pt>
                <c:pt idx="27">
                  <c:v>3.0652777777787481</c:v>
                </c:pt>
                <c:pt idx="28">
                  <c:v>3.0961805555565256</c:v>
                </c:pt>
                <c:pt idx="29">
                  <c:v>3.1256944444454131</c:v>
                </c:pt>
                <c:pt idx="30">
                  <c:v>3.1892361111120806</c:v>
                </c:pt>
                <c:pt idx="31">
                  <c:v>3.7500000000004867</c:v>
                </c:pt>
                <c:pt idx="32">
                  <c:v>3.7857638888893739</c:v>
                </c:pt>
                <c:pt idx="33">
                  <c:v>3.8961805555560414</c:v>
                </c:pt>
                <c:pt idx="34">
                  <c:v>3.9312500000004835</c:v>
                </c:pt>
                <c:pt idx="35">
                  <c:v>4.7895833333338196</c:v>
                </c:pt>
                <c:pt idx="36">
                  <c:v>4.8218750000004853</c:v>
                </c:pt>
                <c:pt idx="37">
                  <c:v>4.9291666666671521</c:v>
                </c:pt>
                <c:pt idx="38">
                  <c:v>5.7690972222227082</c:v>
                </c:pt>
                <c:pt idx="39">
                  <c:v>5.8583333333338174</c:v>
                </c:pt>
                <c:pt idx="40">
                  <c:v>5.936111111111595</c:v>
                </c:pt>
                <c:pt idx="41">
                  <c:v>5.9753472222227071</c:v>
                </c:pt>
                <c:pt idx="42">
                  <c:v>6.0069444444454145</c:v>
                </c:pt>
                <c:pt idx="43">
                  <c:v>6.0388888888898578</c:v>
                </c:pt>
                <c:pt idx="44">
                  <c:v>6.1350694444454135</c:v>
                </c:pt>
                <c:pt idx="45">
                  <c:v>6.2187500000009699</c:v>
                </c:pt>
                <c:pt idx="46">
                  <c:v>6.2475694444454142</c:v>
                </c:pt>
                <c:pt idx="47">
                  <c:v>7.0208333333343038</c:v>
                </c:pt>
                <c:pt idx="48">
                  <c:v>7.054166666667637</c:v>
                </c:pt>
                <c:pt idx="49">
                  <c:v>7.0895833333343035</c:v>
                </c:pt>
                <c:pt idx="50">
                  <c:v>7.162847222223192</c:v>
                </c:pt>
                <c:pt idx="51">
                  <c:v>7.2347222222231924</c:v>
                </c:pt>
                <c:pt idx="52">
                  <c:v>8.0180555555565256</c:v>
                </c:pt>
                <c:pt idx="53">
                  <c:v>8.0545138888898595</c:v>
                </c:pt>
                <c:pt idx="54">
                  <c:v>8.087847222223191</c:v>
                </c:pt>
                <c:pt idx="55">
                  <c:v>8.1819444444454135</c:v>
                </c:pt>
                <c:pt idx="56">
                  <c:v>8.2152777777787485</c:v>
                </c:pt>
                <c:pt idx="57">
                  <c:v>12.979861111112081</c:v>
                </c:pt>
              </c:numCache>
            </c:numRef>
          </c:xVal>
          <c:yVal>
            <c:numRef>
              <c:f>Sheet2!$C$10:$C$67</c:f>
              <c:numCache>
                <c:formatCode>0.000000E+00</c:formatCode>
                <c:ptCount val="58"/>
                <c:pt idx="0">
                  <c:v>2.5001999999999999E-5</c:v>
                </c:pt>
                <c:pt idx="1">
                  <c:v>2.0832919131343023E-5</c:v>
                </c:pt>
                <c:pt idx="2">
                  <c:v>1.5995936758873828E-5</c:v>
                </c:pt>
                <c:pt idx="3">
                  <c:v>9.3963615042442179E-6</c:v>
                </c:pt>
                <c:pt idx="4">
                  <c:v>9.3816072110549124E-6</c:v>
                </c:pt>
                <c:pt idx="5">
                  <c:v>9.2864861387283741E-6</c:v>
                </c:pt>
                <c:pt idx="6">
                  <c:v>9.1518954042247909E-6</c:v>
                </c:pt>
                <c:pt idx="7">
                  <c:v>9.0730038817361608E-6</c:v>
                </c:pt>
                <c:pt idx="8">
                  <c:v>8.9567980445467823E-6</c:v>
                </c:pt>
                <c:pt idx="9">
                  <c:v>8.8216866698640011E-6</c:v>
                </c:pt>
                <c:pt idx="10">
                  <c:v>8.5849448020479982E-6</c:v>
                </c:pt>
                <c:pt idx="11">
                  <c:v>8.3525919790000001E-6</c:v>
                </c:pt>
                <c:pt idx="12">
                  <c:v>8.1245874549119984E-6</c:v>
                </c:pt>
                <c:pt idx="13">
                  <c:v>7.900890483976E-6</c:v>
                </c:pt>
                <c:pt idx="14">
                  <c:v>7.681460320384E-6</c:v>
                </c:pt>
                <c:pt idx="15">
                  <c:v>7.4662562183280002E-6</c:v>
                </c:pt>
                <c:pt idx="16">
                  <c:v>7.0504969331754776E-6</c:v>
                </c:pt>
                <c:pt idx="17">
                  <c:v>6.9845585424503494E-6</c:v>
                </c:pt>
                <c:pt idx="18">
                  <c:v>6.8483811605066576E-6</c:v>
                </c:pt>
                <c:pt idx="19">
                  <c:v>6.7886044779983204E-6</c:v>
                </c:pt>
                <c:pt idx="20">
                  <c:v>4.9992547291335899E-6</c:v>
                </c:pt>
                <c:pt idx="21">
                  <c:v>4.1747873909556391E-6</c:v>
                </c:pt>
                <c:pt idx="22">
                  <c:v>4.1300543146576225E-6</c:v>
                </c:pt>
                <c:pt idx="23">
                  <c:v>3.9897648598544208E-6</c:v>
                </c:pt>
                <c:pt idx="24">
                  <c:v>3.897826810259834E-6</c:v>
                </c:pt>
                <c:pt idx="25">
                  <c:v>3.8454407924318989E-6</c:v>
                </c:pt>
                <c:pt idx="26">
                  <c:v>3.8041716140359143E-6</c:v>
                </c:pt>
                <c:pt idx="27">
                  <c:v>3.7641358604944717E-6</c:v>
                </c:pt>
                <c:pt idx="28">
                  <c:v>3.7234916274503977E-6</c:v>
                </c:pt>
                <c:pt idx="29">
                  <c:v>3.6849674847300569E-6</c:v>
                </c:pt>
                <c:pt idx="30">
                  <c:v>3.6029951600137586E-6</c:v>
                </c:pt>
                <c:pt idx="31">
                  <c:v>2.9353299843744623E-6</c:v>
                </c:pt>
                <c:pt idx="32">
                  <c:v>2.8960500924611475E-6</c:v>
                </c:pt>
                <c:pt idx="33">
                  <c:v>2.7771987829202305E-6</c:v>
                </c:pt>
                <c:pt idx="34">
                  <c:v>2.7402092824084393E-6</c:v>
                </c:pt>
                <c:pt idx="35">
                  <c:v>1.9437114042742701E-6</c:v>
                </c:pt>
                <c:pt idx="36">
                  <c:v>1.9176468534302501E-6</c:v>
                </c:pt>
                <c:pt idx="37">
                  <c:v>1.8329750524838957E-6</c:v>
                </c:pt>
                <c:pt idx="38">
                  <c:v>1.2673497547079512E-6</c:v>
                </c:pt>
                <c:pt idx="39">
                  <c:v>1.2168054717477994E-6</c:v>
                </c:pt>
                <c:pt idx="40">
                  <c:v>1.1741584874586785E-6</c:v>
                </c:pt>
                <c:pt idx="41">
                  <c:v>1.1531355284591998E-6</c:v>
                </c:pt>
                <c:pt idx="42">
                  <c:v>1.1364425941021382E-6</c:v>
                </c:pt>
                <c:pt idx="43">
                  <c:v>1.1197797970864477E-6</c:v>
                </c:pt>
                <c:pt idx="44">
                  <c:v>1.0708935640108386E-6</c:v>
                </c:pt>
                <c:pt idx="45">
                  <c:v>1.0299064579758515E-6</c:v>
                </c:pt>
                <c:pt idx="46">
                  <c:v>1.0161189353168048E-6</c:v>
                </c:pt>
                <c:pt idx="47">
                  <c:v>7.0526674274685616E-7</c:v>
                </c:pt>
                <c:pt idx="48">
                  <c:v>6.9427554603431911E-7</c:v>
                </c:pt>
                <c:pt idx="49">
                  <c:v>6.828016224995919E-7</c:v>
                </c:pt>
                <c:pt idx="50">
                  <c:v>6.5972650046395192E-7</c:v>
                </c:pt>
                <c:pt idx="51">
                  <c:v>6.3794092518625638E-7</c:v>
                </c:pt>
                <c:pt idx="52">
                  <c:v>4.5100618207147956E-7</c:v>
                </c:pt>
                <c:pt idx="53">
                  <c:v>4.4437768407784421E-7</c:v>
                </c:pt>
                <c:pt idx="54">
                  <c:v>4.3846513571126846E-7</c:v>
                </c:pt>
                <c:pt idx="55">
                  <c:v>4.2252292381779032E-7</c:v>
                </c:pt>
                <c:pt idx="56">
                  <c:v>4.1713598357543758E-7</c:v>
                </c:pt>
                <c:pt idx="57">
                  <c:v>0</c:v>
                </c:pt>
              </c:numCache>
            </c:numRef>
          </c:yVal>
        </c:ser>
        <c:ser>
          <c:idx val="3"/>
          <c:order val="1"/>
          <c:tx>
            <c:v>Prediction</c:v>
          </c:tx>
          <c:spPr>
            <a:ln w="50800" cmpd="sng">
              <a:solidFill>
                <a:srgbClr val="FF0000"/>
              </a:solidFill>
              <a:prstDash val="solid"/>
            </a:ln>
          </c:spPr>
          <c:marker>
            <c:symbol val="squar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Sheet2!$N$10:$N$67</c:f>
              <c:numCache>
                <c:formatCode>0.0000</c:formatCode>
                <c:ptCount val="58"/>
                <c:pt idx="0">
                  <c:v>0</c:v>
                </c:pt>
                <c:pt idx="1">
                  <c:v>6.5972222227070887E-3</c:v>
                </c:pt>
                <c:pt idx="2">
                  <c:v>1.6666666667637386E-2</c:v>
                </c:pt>
                <c:pt idx="3">
                  <c:v>5.6944444445413467E-2</c:v>
                </c:pt>
                <c:pt idx="4">
                  <c:v>5.9027777778263513E-2</c:v>
                </c:pt>
                <c:pt idx="5">
                  <c:v>8.9236111112080962E-2</c:v>
                </c:pt>
                <c:pt idx="6">
                  <c:v>0.16354166666763703</c:v>
                </c:pt>
                <c:pt idx="7">
                  <c:v>0.19583333333430275</c:v>
                </c:pt>
                <c:pt idx="8">
                  <c:v>0.24375000000096847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1.0989583333343038</c:v>
                </c:pt>
                <c:pt idx="17">
                  <c:v>1.1312500000009695</c:v>
                </c:pt>
                <c:pt idx="18">
                  <c:v>1.198611111112081</c:v>
                </c:pt>
                <c:pt idx="19">
                  <c:v>1.2284722222231927</c:v>
                </c:pt>
                <c:pt idx="20">
                  <c:v>2.2218750000009706</c:v>
                </c:pt>
                <c:pt idx="21">
                  <c:v>2.7656250000004849</c:v>
                </c:pt>
                <c:pt idx="22">
                  <c:v>2.7972222222227074</c:v>
                </c:pt>
                <c:pt idx="23">
                  <c:v>2.8979166666671521</c:v>
                </c:pt>
                <c:pt idx="24">
                  <c:v>2.9652777777782617</c:v>
                </c:pt>
                <c:pt idx="25">
                  <c:v>3.0041666666676363</c:v>
                </c:pt>
                <c:pt idx="26">
                  <c:v>3.0350694444454156</c:v>
                </c:pt>
                <c:pt idx="27">
                  <c:v>3.0652777777787481</c:v>
                </c:pt>
                <c:pt idx="28">
                  <c:v>3.0961805555565256</c:v>
                </c:pt>
                <c:pt idx="29">
                  <c:v>3.1256944444454131</c:v>
                </c:pt>
                <c:pt idx="30">
                  <c:v>3.1892361111120806</c:v>
                </c:pt>
                <c:pt idx="31">
                  <c:v>3.7500000000004867</c:v>
                </c:pt>
                <c:pt idx="32">
                  <c:v>3.7857638888893739</c:v>
                </c:pt>
                <c:pt idx="33">
                  <c:v>3.8961805555560414</c:v>
                </c:pt>
                <c:pt idx="34">
                  <c:v>3.9312500000004835</c:v>
                </c:pt>
                <c:pt idx="35">
                  <c:v>4.7895833333338196</c:v>
                </c:pt>
                <c:pt idx="36">
                  <c:v>4.8218750000004853</c:v>
                </c:pt>
                <c:pt idx="37">
                  <c:v>4.9291666666671521</c:v>
                </c:pt>
                <c:pt idx="38">
                  <c:v>5.7690972222227082</c:v>
                </c:pt>
                <c:pt idx="39">
                  <c:v>5.8583333333338174</c:v>
                </c:pt>
                <c:pt idx="40">
                  <c:v>5.936111111111595</c:v>
                </c:pt>
                <c:pt idx="41">
                  <c:v>5.9753472222227071</c:v>
                </c:pt>
                <c:pt idx="42">
                  <c:v>6.0069444444454145</c:v>
                </c:pt>
                <c:pt idx="43">
                  <c:v>6.0388888888898578</c:v>
                </c:pt>
                <c:pt idx="44">
                  <c:v>6.1350694444454135</c:v>
                </c:pt>
                <c:pt idx="45">
                  <c:v>6.2187500000009699</c:v>
                </c:pt>
                <c:pt idx="46">
                  <c:v>6.2475694444454142</c:v>
                </c:pt>
                <c:pt idx="47">
                  <c:v>7.0208333333343038</c:v>
                </c:pt>
                <c:pt idx="48">
                  <c:v>7.054166666667637</c:v>
                </c:pt>
                <c:pt idx="49">
                  <c:v>7.0895833333343035</c:v>
                </c:pt>
                <c:pt idx="50">
                  <c:v>7.162847222223192</c:v>
                </c:pt>
                <c:pt idx="51">
                  <c:v>7.2347222222231924</c:v>
                </c:pt>
                <c:pt idx="52">
                  <c:v>8.0180555555565256</c:v>
                </c:pt>
                <c:pt idx="53">
                  <c:v>8.0545138888898595</c:v>
                </c:pt>
                <c:pt idx="54">
                  <c:v>8.087847222223191</c:v>
                </c:pt>
                <c:pt idx="55">
                  <c:v>8.1819444444454135</c:v>
                </c:pt>
                <c:pt idx="56">
                  <c:v>8.2152777777787485</c:v>
                </c:pt>
                <c:pt idx="57">
                  <c:v>12.979861111112081</c:v>
                </c:pt>
              </c:numCache>
            </c:numRef>
          </c:xVal>
          <c:yVal>
            <c:numRef>
              <c:f>Sheet2!$T$10:$T$67</c:f>
              <c:numCache>
                <c:formatCode>0.000000E+00</c:formatCode>
                <c:ptCount val="58"/>
                <c:pt idx="0">
                  <c:v>2.5000000000000001E-5</c:v>
                </c:pt>
                <c:pt idx="1">
                  <c:v>2.0832920693846029E-5</c:v>
                </c:pt>
                <c:pt idx="2">
                  <c:v>1.5995942521706829E-5</c:v>
                </c:pt>
                <c:pt idx="3">
                  <c:v>9.3963597820404089E-6</c:v>
                </c:pt>
                <c:pt idx="4">
                  <c:v>1.9953460228478351E-5</c:v>
                </c:pt>
                <c:pt idx="5">
                  <c:v>9.5006052283013075E-6</c:v>
                </c:pt>
                <c:pt idx="6">
                  <c:v>9.4093796875058123E-6</c:v>
                </c:pt>
                <c:pt idx="7">
                  <c:v>9.346475286636982E-6</c:v>
                </c:pt>
                <c:pt idx="8">
                  <c:v>9.2328841440886837E-6</c:v>
                </c:pt>
                <c:pt idx="9">
                  <c:v>9.110687364930659E-6</c:v>
                </c:pt>
                <c:pt idx="10">
                  <c:v>8.8349764106112443E-6</c:v>
                </c:pt>
                <c:pt idx="11">
                  <c:v>8.5771685970736556E-6</c:v>
                </c:pt>
                <c:pt idx="12">
                  <c:v>8.3267580297157824E-6</c:v>
                </c:pt>
                <c:pt idx="13">
                  <c:v>8.0827153452775894E-6</c:v>
                </c:pt>
                <c:pt idx="14">
                  <c:v>7.8444437453405839E-6</c:v>
                </c:pt>
                <c:pt idx="15">
                  <c:v>7.6115846907828002E-6</c:v>
                </c:pt>
                <c:pt idx="16">
                  <c:v>7.1743056738445433E-6</c:v>
                </c:pt>
                <c:pt idx="17">
                  <c:v>7.1016067508368516E-6</c:v>
                </c:pt>
                <c:pt idx="18">
                  <c:v>6.9656854255518395E-6</c:v>
                </c:pt>
                <c:pt idx="19">
                  <c:v>6.9100468007437951E-6</c:v>
                </c:pt>
                <c:pt idx="20">
                  <c:v>5.256892915112072E-6</c:v>
                </c:pt>
                <c:pt idx="21">
                  <c:v>4.3214390036093114E-6</c:v>
                </c:pt>
                <c:pt idx="22">
                  <c:v>4.2708240420181642E-6</c:v>
                </c:pt>
                <c:pt idx="23">
                  <c:v>4.1160194622574596E-6</c:v>
                </c:pt>
                <c:pt idx="24">
                  <c:v>4.0308094403473893E-6</c:v>
                </c:pt>
                <c:pt idx="25">
                  <c:v>3.978279235173634E-6</c:v>
                </c:pt>
                <c:pt idx="26">
                  <c:v>3.9334098660219097E-6</c:v>
                </c:pt>
                <c:pt idx="27">
                  <c:v>3.8886154882634601E-6</c:v>
                </c:pt>
                <c:pt idx="28">
                  <c:v>3.7443290331597594E-6</c:v>
                </c:pt>
                <c:pt idx="29">
                  <c:v>3.7975156418198626E-6</c:v>
                </c:pt>
                <c:pt idx="30">
                  <c:v>3.7153810549243062E-6</c:v>
                </c:pt>
                <c:pt idx="31">
                  <c:v>3.1494974701842276E-6</c:v>
                </c:pt>
                <c:pt idx="32">
                  <c:v>3.107089387343111E-6</c:v>
                </c:pt>
                <c:pt idx="33">
                  <c:v>3.0082929432924559E-6</c:v>
                </c:pt>
                <c:pt idx="34">
                  <c:v>2.9670800549928139E-6</c:v>
                </c:pt>
                <c:pt idx="35">
                  <c:v>1.9437111297723523E-6</c:v>
                </c:pt>
                <c:pt idx="36">
                  <c:v>1.9231315576101816E-6</c:v>
                </c:pt>
                <c:pt idx="37">
                  <c:v>1.8559579519814437E-6</c:v>
                </c:pt>
                <c:pt idx="38">
                  <c:v>1.3829423527630473E-6</c:v>
                </c:pt>
                <c:pt idx="39">
                  <c:v>1.3371311718619407E-6</c:v>
                </c:pt>
                <c:pt idx="40">
                  <c:v>1.2977585591243629E-6</c:v>
                </c:pt>
                <c:pt idx="41">
                  <c:v>1.2780851687968201E-6</c:v>
                </c:pt>
                <c:pt idx="42">
                  <c:v>1.2623300859826755E-6</c:v>
                </c:pt>
                <c:pt idx="43">
                  <c:v>1.2464793019676844E-6</c:v>
                </c:pt>
                <c:pt idx="44">
                  <c:v>1.199218576005609E-6</c:v>
                </c:pt>
                <c:pt idx="45">
                  <c:v>1.1586362552325767E-6</c:v>
                </c:pt>
                <c:pt idx="46">
                  <c:v>1.1447711488507027E-6</c:v>
                </c:pt>
                <c:pt idx="47">
                  <c:v>7.9023559585907619E-7</c:v>
                </c:pt>
                <c:pt idx="48">
                  <c:v>7.7558774075724558E-7</c:v>
                </c:pt>
                <c:pt idx="49">
                  <c:v>7.600713690994217E-7</c:v>
                </c:pt>
                <c:pt idx="50">
                  <c:v>7.2812723094912811E-7</c:v>
                </c:pt>
                <c:pt idx="51">
                  <c:v>6.969817059768097E-7</c:v>
                </c:pt>
                <c:pt idx="52">
                  <c:v>3.683058264528129E-7</c:v>
                </c:pt>
                <c:pt idx="53">
                  <c:v>3.5344055315117157E-7</c:v>
                </c:pt>
                <c:pt idx="54">
                  <c:v>3.3988009911852684E-7</c:v>
                </c:pt>
                <c:pt idx="55">
                  <c:v>3.0176055204340818E-7</c:v>
                </c:pt>
                <c:pt idx="56">
                  <c:v>2.8831337356221513E-7</c:v>
                </c:pt>
                <c:pt idx="57">
                  <c:v>3.205595079936676E-7</c:v>
                </c:pt>
              </c:numCache>
            </c:numRef>
          </c:yVal>
        </c:ser>
        <c:axId val="54767616"/>
        <c:axId val="54769920"/>
      </c:scatterChart>
      <c:valAx>
        <c:axId val="54767616"/>
        <c:scaling>
          <c:orientation val="minMax"/>
          <c:max val="13"/>
          <c:min val="0"/>
        </c:scaling>
        <c:axPos val="b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 sz="1600" b="1"/>
                  <a:t>DAYS</a:t>
                </a:r>
              </a:p>
            </c:rich>
          </c:tx>
          <c:layout>
            <c:manualLayout>
              <c:xMode val="edge"/>
              <c:yMode val="edge"/>
              <c:x val="0.52122272262900804"/>
              <c:y val="0.93343815513626704"/>
            </c:manualLayout>
          </c:layout>
        </c:title>
        <c:numFmt formatCode="#,##0" sourceLinked="0"/>
        <c:maj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769920"/>
        <c:crosses val="autoZero"/>
        <c:crossBetween val="midCat"/>
        <c:majorUnit val="2"/>
      </c:valAx>
      <c:valAx>
        <c:axId val="54769920"/>
        <c:scaling>
          <c:orientation val="minMax"/>
        </c:scaling>
        <c:axPos val="l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sz="1600" b="1"/>
                  <a:t>(Mol/L)</a:t>
                </a:r>
              </a:p>
            </c:rich>
          </c:tx>
          <c:layout>
            <c:manualLayout>
              <c:xMode val="edge"/>
              <c:yMode val="edge"/>
              <c:x val="8.3437630371297738E-3"/>
              <c:y val="0.40435546971722941"/>
            </c:manualLayout>
          </c:layout>
        </c:title>
        <c:numFmt formatCode="0.0E+00" sourceLinked="0"/>
        <c:maj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767616"/>
        <c:crosses val="autoZero"/>
        <c:crossBetween val="midCat"/>
      </c:valAx>
      <c:spPr>
        <a:noFill/>
        <a:ln w="508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2324772763855205"/>
          <c:y val="0.27888913649944763"/>
          <c:w val="0.19331464199015172"/>
          <c:h val="0.10102675844764709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dispBlanksAs val="gap"/>
  </c:chart>
  <c:spPr>
    <a:gradFill>
      <a:gsLst>
        <a:gs pos="0">
          <a:srgbClr val="B0FFFF"/>
        </a:gs>
        <a:gs pos="50000">
          <a:srgbClr val="FFFF90"/>
        </a:gs>
        <a:gs pos="100000">
          <a:srgbClr val="B0FFFF"/>
        </a:gs>
      </a:gsLst>
      <a:lin ang="5400000" scaled="1"/>
    </a:gra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000000000000133" r="0.75000000000000133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600" b="1"/>
              <a:t>PROPANIL</a:t>
            </a:r>
            <a:r>
              <a:rPr lang="en-CA" sz="1600" b="1" baseline="0"/>
              <a:t> IN OSBORNE CLAY</a:t>
            </a:r>
          </a:p>
          <a:p>
            <a:pPr>
              <a:defRPr/>
            </a:pPr>
            <a:r>
              <a:rPr lang="en-CA" sz="1600" b="1" baseline="0"/>
              <a:t>Labile Sorption</a:t>
            </a:r>
            <a:endParaRPr lang="en-CA" sz="1600" b="1"/>
          </a:p>
        </c:rich>
      </c:tx>
      <c:layout>
        <c:manualLayout>
          <c:xMode val="edge"/>
          <c:yMode val="edge"/>
          <c:x val="0.33781285005206746"/>
          <c:y val="1.6233766233766243E-2"/>
        </c:manualLayout>
      </c:layout>
    </c:title>
    <c:plotArea>
      <c:layout>
        <c:manualLayout>
          <c:layoutTarget val="inner"/>
          <c:xMode val="edge"/>
          <c:yMode val="edge"/>
          <c:x val="0.20906513719577338"/>
          <c:y val="0.1406926406926407"/>
          <c:w val="0.74734395684894861"/>
          <c:h val="0.69273315267409896"/>
        </c:manualLayout>
      </c:layout>
      <c:scatterChart>
        <c:scatterStyle val="lineMarker"/>
        <c:ser>
          <c:idx val="1"/>
          <c:order val="0"/>
          <c:tx>
            <c:v>Calibration</c:v>
          </c:tx>
          <c:spPr>
            <a:ln w="508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Sheet2!$B$10:$B$67</c:f>
              <c:numCache>
                <c:formatCode>0.0000</c:formatCode>
                <c:ptCount val="58"/>
                <c:pt idx="0">
                  <c:v>0</c:v>
                </c:pt>
                <c:pt idx="1">
                  <c:v>6.5972222227070887E-3</c:v>
                </c:pt>
                <c:pt idx="2">
                  <c:v>1.6666666667637386E-2</c:v>
                </c:pt>
                <c:pt idx="3">
                  <c:v>5.6944444445413467E-2</c:v>
                </c:pt>
                <c:pt idx="4">
                  <c:v>5.9027777778263513E-2</c:v>
                </c:pt>
                <c:pt idx="5">
                  <c:v>8.9236111112080962E-2</c:v>
                </c:pt>
                <c:pt idx="6">
                  <c:v>0.16354166666763703</c:v>
                </c:pt>
                <c:pt idx="7">
                  <c:v>0.19583333333430275</c:v>
                </c:pt>
                <c:pt idx="8">
                  <c:v>0.24375000000096847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1.0989583333343038</c:v>
                </c:pt>
                <c:pt idx="17">
                  <c:v>1.1312500000009695</c:v>
                </c:pt>
                <c:pt idx="18">
                  <c:v>1.198611111112081</c:v>
                </c:pt>
                <c:pt idx="19">
                  <c:v>1.2284722222231927</c:v>
                </c:pt>
                <c:pt idx="20">
                  <c:v>2.2218750000009706</c:v>
                </c:pt>
                <c:pt idx="21">
                  <c:v>2.7656250000004849</c:v>
                </c:pt>
                <c:pt idx="22">
                  <c:v>2.7972222222227074</c:v>
                </c:pt>
                <c:pt idx="23">
                  <c:v>2.8979166666671521</c:v>
                </c:pt>
                <c:pt idx="24">
                  <c:v>2.9652777777782617</c:v>
                </c:pt>
                <c:pt idx="25">
                  <c:v>3.0041666666676363</c:v>
                </c:pt>
                <c:pt idx="26">
                  <c:v>3.0350694444454156</c:v>
                </c:pt>
                <c:pt idx="27">
                  <c:v>3.0652777777787481</c:v>
                </c:pt>
                <c:pt idx="28">
                  <c:v>3.0961805555565256</c:v>
                </c:pt>
                <c:pt idx="29">
                  <c:v>3.1256944444454131</c:v>
                </c:pt>
                <c:pt idx="30">
                  <c:v>3.1892361111120806</c:v>
                </c:pt>
                <c:pt idx="31">
                  <c:v>3.7500000000004867</c:v>
                </c:pt>
                <c:pt idx="32">
                  <c:v>3.7857638888893739</c:v>
                </c:pt>
                <c:pt idx="33">
                  <c:v>3.8961805555560414</c:v>
                </c:pt>
                <c:pt idx="34">
                  <c:v>3.9312500000004835</c:v>
                </c:pt>
                <c:pt idx="35">
                  <c:v>4.7895833333338196</c:v>
                </c:pt>
                <c:pt idx="36">
                  <c:v>4.8218750000004853</c:v>
                </c:pt>
                <c:pt idx="37">
                  <c:v>4.9291666666671521</c:v>
                </c:pt>
                <c:pt idx="38">
                  <c:v>5.7690972222227082</c:v>
                </c:pt>
                <c:pt idx="39">
                  <c:v>5.8583333333338174</c:v>
                </c:pt>
                <c:pt idx="40">
                  <c:v>5.936111111111595</c:v>
                </c:pt>
                <c:pt idx="41">
                  <c:v>5.9753472222227071</c:v>
                </c:pt>
                <c:pt idx="42">
                  <c:v>6.0069444444454145</c:v>
                </c:pt>
                <c:pt idx="43">
                  <c:v>6.0388888888898578</c:v>
                </c:pt>
                <c:pt idx="44">
                  <c:v>6.1350694444454135</c:v>
                </c:pt>
                <c:pt idx="45">
                  <c:v>6.2187500000009699</c:v>
                </c:pt>
                <c:pt idx="46">
                  <c:v>6.2475694444454142</c:v>
                </c:pt>
                <c:pt idx="47">
                  <c:v>7.0208333333343038</c:v>
                </c:pt>
                <c:pt idx="48">
                  <c:v>7.054166666667637</c:v>
                </c:pt>
                <c:pt idx="49">
                  <c:v>7.0895833333343035</c:v>
                </c:pt>
                <c:pt idx="50">
                  <c:v>7.162847222223192</c:v>
                </c:pt>
                <c:pt idx="51">
                  <c:v>7.2347222222231924</c:v>
                </c:pt>
                <c:pt idx="52">
                  <c:v>8.0180555555565256</c:v>
                </c:pt>
                <c:pt idx="53">
                  <c:v>8.0545138888898595</c:v>
                </c:pt>
                <c:pt idx="54">
                  <c:v>8.087847222223191</c:v>
                </c:pt>
                <c:pt idx="55">
                  <c:v>8.1819444444454135</c:v>
                </c:pt>
                <c:pt idx="56">
                  <c:v>8.2152777777787485</c:v>
                </c:pt>
                <c:pt idx="57">
                  <c:v>12.979861111112081</c:v>
                </c:pt>
              </c:numCache>
            </c:numRef>
          </c:xVal>
          <c:yVal>
            <c:numRef>
              <c:f>Sheet2!$D$10:$D$67</c:f>
              <c:numCache>
                <c:formatCode>0.000000E+00</c:formatCode>
                <c:ptCount val="58"/>
                <c:pt idx="0">
                  <c:v>0</c:v>
                </c:pt>
                <c:pt idx="1">
                  <c:v>3.5748258985684749E-6</c:v>
                </c:pt>
                <c:pt idx="2">
                  <c:v>7.6507771299471514E-6</c:v>
                </c:pt>
                <c:pt idx="3">
                  <c:v>1.2483857789719535E-5</c:v>
                </c:pt>
                <c:pt idx="4">
                  <c:v>1.2486854004607861E-5</c:v>
                </c:pt>
                <c:pt idx="5">
                  <c:v>1.2411990367915205E-5</c:v>
                </c:pt>
                <c:pt idx="6">
                  <c:v>1.213248443042436E-5</c:v>
                </c:pt>
                <c:pt idx="7">
                  <c:v>1.2033195385375864E-5</c:v>
                </c:pt>
                <c:pt idx="8">
                  <c:v>1.1886979307473821E-5</c:v>
                </c:pt>
                <c:pt idx="9">
                  <c:v>1.1717028632795994E-5</c:v>
                </c:pt>
                <c:pt idx="10">
                  <c:v>1.1419383443071997E-5</c:v>
                </c:pt>
                <c:pt idx="11">
                  <c:v>1.1127438418499997E-5</c:v>
                </c:pt>
                <c:pt idx="12">
                  <c:v>1.0841139478368003E-5</c:v>
                </c:pt>
                <c:pt idx="13">
                  <c:v>1.0560432541964E-5</c:v>
                </c:pt>
                <c:pt idx="14">
                  <c:v>1.0285263528576E-5</c:v>
                </c:pt>
                <c:pt idx="15">
                  <c:v>1.0015578357492E-5</c:v>
                </c:pt>
                <c:pt idx="16">
                  <c:v>9.4951123613930269E-6</c:v>
                </c:pt>
                <c:pt idx="17">
                  <c:v>9.412637189613758E-6</c:v>
                </c:pt>
                <c:pt idx="18">
                  <c:v>9.2423705345109962E-6</c:v>
                </c:pt>
                <c:pt idx="19">
                  <c:v>9.1676572156822857E-6</c:v>
                </c:pt>
                <c:pt idx="20">
                  <c:v>6.9402505120973685E-6</c:v>
                </c:pt>
                <c:pt idx="21">
                  <c:v>5.921483604079673E-6</c:v>
                </c:pt>
                <c:pt idx="22">
                  <c:v>5.8663855344761355E-6</c:v>
                </c:pt>
                <c:pt idx="23">
                  <c:v>5.6937230957651306E-6</c:v>
                </c:pt>
                <c:pt idx="24">
                  <c:v>5.5806830573782964E-6</c:v>
                </c:pt>
                <c:pt idx="25">
                  <c:v>5.5163149111514592E-6</c:v>
                </c:pt>
                <c:pt idx="26">
                  <c:v>5.4656281985542626E-6</c:v>
                </c:pt>
                <c:pt idx="27">
                  <c:v>5.4164751304231344E-6</c:v>
                </c:pt>
                <c:pt idx="28">
                  <c:v>5.3665942293254789E-6</c:v>
                </c:pt>
                <c:pt idx="29">
                  <c:v>5.3193333954343045E-6</c:v>
                </c:pt>
                <c:pt idx="30">
                  <c:v>5.2188312100920482E-6</c:v>
                </c:pt>
                <c:pt idx="31">
                  <c:v>4.4036903671868472E-6</c:v>
                </c:pt>
                <c:pt idx="32">
                  <c:v>4.3559518624519458E-6</c:v>
                </c:pt>
                <c:pt idx="33">
                  <c:v>4.2116766904874926E-6</c:v>
                </c:pt>
                <c:pt idx="34">
                  <c:v>4.1668287108161762E-6</c:v>
                </c:pt>
                <c:pt idx="35">
                  <c:v>3.2088055843595803E-6</c:v>
                </c:pt>
                <c:pt idx="36">
                  <c:v>3.1777606871729333E-6</c:v>
                </c:pt>
                <c:pt idx="37">
                  <c:v>3.0770790271185401E-6</c:v>
                </c:pt>
                <c:pt idx="38">
                  <c:v>2.4129562948811443E-6</c:v>
                </c:pt>
                <c:pt idx="39">
                  <c:v>2.3545531355471412E-6</c:v>
                </c:pt>
                <c:pt idx="40">
                  <c:v>2.3054355465473569E-6</c:v>
                </c:pt>
                <c:pt idx="41">
                  <c:v>2.2812803025203599E-6</c:v>
                </c:pt>
                <c:pt idx="42">
                  <c:v>2.2621284708045179E-6</c:v>
                </c:pt>
                <c:pt idx="43">
                  <c:v>2.2430369376025894E-6</c:v>
                </c:pt>
                <c:pt idx="44">
                  <c:v>2.1871808798377603E-6</c:v>
                </c:pt>
                <c:pt idx="45">
                  <c:v>2.1405413484812822E-6</c:v>
                </c:pt>
                <c:pt idx="46">
                  <c:v>2.1248942954699219E-6</c:v>
                </c:pt>
                <c:pt idx="47">
                  <c:v>1.7796001028953782E-6</c:v>
                </c:pt>
                <c:pt idx="48">
                  <c:v>1.7677441118908085E-6</c:v>
                </c:pt>
                <c:pt idx="49">
                  <c:v>1.7554029278160676E-6</c:v>
                </c:pt>
                <c:pt idx="50">
                  <c:v>1.7306999367265992E-6</c:v>
                </c:pt>
                <c:pt idx="51">
                  <c:v>1.7075308732649104E-6</c:v>
                </c:pt>
                <c:pt idx="52">
                  <c:v>1.5178476198742546E-6</c:v>
                </c:pt>
                <c:pt idx="53">
                  <c:v>1.5115820512499533E-6</c:v>
                </c:pt>
                <c:pt idx="54">
                  <c:v>1.5060351191479717E-6</c:v>
                </c:pt>
                <c:pt idx="55">
                  <c:v>1.4912948335146295E-6</c:v>
                </c:pt>
                <c:pt idx="56">
                  <c:v>1.4863923085625607E-6</c:v>
                </c:pt>
                <c:pt idx="57">
                  <c:v>1.4951107703672254E-6</c:v>
                </c:pt>
              </c:numCache>
            </c:numRef>
          </c:yVal>
        </c:ser>
        <c:ser>
          <c:idx val="3"/>
          <c:order val="1"/>
          <c:tx>
            <c:v>Prediction</c:v>
          </c:tx>
          <c:spPr>
            <a:ln w="50800">
              <a:solidFill>
                <a:srgbClr val="FF0000"/>
              </a:solidFill>
              <a:prstDash val="solid"/>
            </a:ln>
          </c:spPr>
          <c:marker>
            <c:symbol val="square"/>
            <c:size val="10"/>
            <c:spPr>
              <a:solidFill>
                <a:srgbClr val="FF0000"/>
              </a:solidFill>
            </c:spPr>
          </c:marker>
          <c:xVal>
            <c:numRef>
              <c:f>Sheet2!$N$10:$N$67</c:f>
              <c:numCache>
                <c:formatCode>0.0000</c:formatCode>
                <c:ptCount val="58"/>
                <c:pt idx="0">
                  <c:v>0</c:v>
                </c:pt>
                <c:pt idx="1">
                  <c:v>6.5972222227070887E-3</c:v>
                </c:pt>
                <c:pt idx="2">
                  <c:v>1.6666666667637386E-2</c:v>
                </c:pt>
                <c:pt idx="3">
                  <c:v>5.6944444445413467E-2</c:v>
                </c:pt>
                <c:pt idx="4">
                  <c:v>5.9027777778263513E-2</c:v>
                </c:pt>
                <c:pt idx="5">
                  <c:v>8.9236111112080962E-2</c:v>
                </c:pt>
                <c:pt idx="6">
                  <c:v>0.16354166666763703</c:v>
                </c:pt>
                <c:pt idx="7">
                  <c:v>0.19583333333430275</c:v>
                </c:pt>
                <c:pt idx="8">
                  <c:v>0.24375000000096847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1.0989583333343038</c:v>
                </c:pt>
                <c:pt idx="17">
                  <c:v>1.1312500000009695</c:v>
                </c:pt>
                <c:pt idx="18">
                  <c:v>1.198611111112081</c:v>
                </c:pt>
                <c:pt idx="19">
                  <c:v>1.2284722222231927</c:v>
                </c:pt>
                <c:pt idx="20">
                  <c:v>2.2218750000009706</c:v>
                </c:pt>
                <c:pt idx="21">
                  <c:v>2.7656250000004849</c:v>
                </c:pt>
                <c:pt idx="22">
                  <c:v>2.7972222222227074</c:v>
                </c:pt>
                <c:pt idx="23">
                  <c:v>2.8979166666671521</c:v>
                </c:pt>
                <c:pt idx="24">
                  <c:v>2.9652777777782617</c:v>
                </c:pt>
                <c:pt idx="25">
                  <c:v>3.0041666666676363</c:v>
                </c:pt>
                <c:pt idx="26">
                  <c:v>3.0350694444454156</c:v>
                </c:pt>
                <c:pt idx="27">
                  <c:v>3.0652777777787481</c:v>
                </c:pt>
                <c:pt idx="28">
                  <c:v>3.0961805555565256</c:v>
                </c:pt>
                <c:pt idx="29">
                  <c:v>3.1256944444454131</c:v>
                </c:pt>
                <c:pt idx="30">
                  <c:v>3.1892361111120806</c:v>
                </c:pt>
                <c:pt idx="31">
                  <c:v>3.7500000000004867</c:v>
                </c:pt>
                <c:pt idx="32">
                  <c:v>3.7857638888893739</c:v>
                </c:pt>
                <c:pt idx="33">
                  <c:v>3.8961805555560414</c:v>
                </c:pt>
                <c:pt idx="34">
                  <c:v>3.9312500000004835</c:v>
                </c:pt>
                <c:pt idx="35">
                  <c:v>4.7895833333338196</c:v>
                </c:pt>
                <c:pt idx="36">
                  <c:v>4.8218750000004853</c:v>
                </c:pt>
                <c:pt idx="37">
                  <c:v>4.9291666666671521</c:v>
                </c:pt>
                <c:pt idx="38">
                  <c:v>5.7690972222227082</c:v>
                </c:pt>
                <c:pt idx="39">
                  <c:v>5.8583333333338174</c:v>
                </c:pt>
                <c:pt idx="40">
                  <c:v>5.936111111111595</c:v>
                </c:pt>
                <c:pt idx="41">
                  <c:v>5.9753472222227071</c:v>
                </c:pt>
                <c:pt idx="42">
                  <c:v>6.0069444444454145</c:v>
                </c:pt>
                <c:pt idx="43">
                  <c:v>6.0388888888898578</c:v>
                </c:pt>
                <c:pt idx="44">
                  <c:v>6.1350694444454135</c:v>
                </c:pt>
                <c:pt idx="45">
                  <c:v>6.2187500000009699</c:v>
                </c:pt>
                <c:pt idx="46">
                  <c:v>6.2475694444454142</c:v>
                </c:pt>
                <c:pt idx="47">
                  <c:v>7.0208333333343038</c:v>
                </c:pt>
                <c:pt idx="48">
                  <c:v>7.054166666667637</c:v>
                </c:pt>
                <c:pt idx="49">
                  <c:v>7.0895833333343035</c:v>
                </c:pt>
                <c:pt idx="50">
                  <c:v>7.162847222223192</c:v>
                </c:pt>
                <c:pt idx="51">
                  <c:v>7.2347222222231924</c:v>
                </c:pt>
                <c:pt idx="52">
                  <c:v>8.0180555555565256</c:v>
                </c:pt>
                <c:pt idx="53">
                  <c:v>8.0545138888898595</c:v>
                </c:pt>
                <c:pt idx="54">
                  <c:v>8.087847222223191</c:v>
                </c:pt>
                <c:pt idx="55">
                  <c:v>8.1819444444454135</c:v>
                </c:pt>
                <c:pt idx="56">
                  <c:v>8.2152777777787485</c:v>
                </c:pt>
                <c:pt idx="57">
                  <c:v>12.979861111112081</c:v>
                </c:pt>
              </c:numCache>
            </c:numRef>
          </c:xVal>
          <c:yVal>
            <c:numRef>
              <c:f>Sheet2!$W$10:$W$67</c:f>
              <c:numCache>
                <c:formatCode>0.000000E+00</c:formatCode>
                <c:ptCount val="58"/>
                <c:pt idx="0">
                  <c:v>0</c:v>
                </c:pt>
                <c:pt idx="1">
                  <c:v>3.5748243401782969E-6</c:v>
                </c:pt>
                <c:pt idx="2">
                  <c:v>7.650771379718528E-6</c:v>
                </c:pt>
                <c:pt idx="3">
                  <c:v>1.2483859568026758E-5</c:v>
                </c:pt>
                <c:pt idx="4">
                  <c:v>1.9150005096447335E-6</c:v>
                </c:pt>
                <c:pt idx="5">
                  <c:v>1.2197871343842636E-5</c:v>
                </c:pt>
                <c:pt idx="6">
                  <c:v>1.1874999902038142E-5</c:v>
                </c:pt>
                <c:pt idx="7">
                  <c:v>1.175972407178489E-5</c:v>
                </c:pt>
                <c:pt idx="8">
                  <c:v>1.1610893021951997E-5</c:v>
                </c:pt>
                <c:pt idx="9">
                  <c:v>1.1428028097710204E-5</c:v>
                </c:pt>
                <c:pt idx="10">
                  <c:v>1.1169352404161155E-5</c:v>
                </c:pt>
                <c:pt idx="11">
                  <c:v>1.0902862369848154E-5</c:v>
                </c:pt>
                <c:pt idx="12">
                  <c:v>1.0638969093528349E-5</c:v>
                </c:pt>
                <c:pt idx="13">
                  <c:v>1.037860823438686E-5</c:v>
                </c:pt>
                <c:pt idx="14">
                  <c:v>1.0122279203739329E-5</c:v>
                </c:pt>
                <c:pt idx="15">
                  <c:v>9.8702506863224191E-6</c:v>
                </c:pt>
                <c:pt idx="16">
                  <c:v>9.3713027270887841E-6</c:v>
                </c:pt>
                <c:pt idx="17">
                  <c:v>9.2955889758787492E-6</c:v>
                </c:pt>
                <c:pt idx="18">
                  <c:v>9.1250655196922953E-6</c:v>
                </c:pt>
                <c:pt idx="19">
                  <c:v>9.046213842100973E-6</c:v>
                </c:pt>
                <c:pt idx="20">
                  <c:v>6.6826214106222437E-6</c:v>
                </c:pt>
                <c:pt idx="21">
                  <c:v>5.7748318041334534E-6</c:v>
                </c:pt>
                <c:pt idx="22">
                  <c:v>5.7228365489320129E-6</c:v>
                </c:pt>
                <c:pt idx="23">
                  <c:v>5.5531113500951736E-6</c:v>
                </c:pt>
                <c:pt idx="24">
                  <c:v>5.4440509042413009E-6</c:v>
                </c:pt>
                <c:pt idx="25">
                  <c:v>5.3862236671072536E-6</c:v>
                </c:pt>
                <c:pt idx="26">
                  <c:v>5.3443233414248324E-6</c:v>
                </c:pt>
                <c:pt idx="27">
                  <c:v>5.3050812175549974E-6</c:v>
                </c:pt>
                <c:pt idx="28">
                  <c:v>5.3641852632374901E-6</c:v>
                </c:pt>
                <c:pt idx="29">
                  <c:v>5.2303870390649005E-6</c:v>
                </c:pt>
                <c:pt idx="30">
                  <c:v>5.1414175921956357E-6</c:v>
                </c:pt>
                <c:pt idx="31">
                  <c:v>4.3322168394460962E-6</c:v>
                </c:pt>
                <c:pt idx="32">
                  <c:v>4.2946074978564815E-6</c:v>
                </c:pt>
                <c:pt idx="33">
                  <c:v>4.1517596869082924E-6</c:v>
                </c:pt>
                <c:pt idx="34">
                  <c:v>4.1178988884775286E-6</c:v>
                </c:pt>
                <c:pt idx="35">
                  <c:v>3.1560824036147786E-6</c:v>
                </c:pt>
                <c:pt idx="36">
                  <c:v>3.1250761336506417E-6</c:v>
                </c:pt>
                <c:pt idx="37">
                  <c:v>3.0245889601331777E-6</c:v>
                </c:pt>
                <c:pt idx="38">
                  <c:v>2.3643192631294233E-6</c:v>
                </c:pt>
                <c:pt idx="39">
                  <c:v>2.3064602839147387E-6</c:v>
                </c:pt>
                <c:pt idx="40">
                  <c:v>2.2578247231418854E-6</c:v>
                </c:pt>
                <c:pt idx="41">
                  <c:v>2.2339137854509055E-6</c:v>
                </c:pt>
                <c:pt idx="42">
                  <c:v>2.214959954337434E-6</c:v>
                </c:pt>
                <c:pt idx="43">
                  <c:v>2.1960702512573445E-6</c:v>
                </c:pt>
                <c:pt idx="44">
                  <c:v>2.1408203791180902E-6</c:v>
                </c:pt>
                <c:pt idx="45">
                  <c:v>2.0947088529231833E-6</c:v>
                </c:pt>
                <c:pt idx="46">
                  <c:v>2.0792422142407564E-6</c:v>
                </c:pt>
                <c:pt idx="47">
                  <c:v>1.738456902837095E-6</c:v>
                </c:pt>
                <c:pt idx="48">
                  <c:v>1.7267706363239784E-6</c:v>
                </c:pt>
                <c:pt idx="49">
                  <c:v>1.7146080129682323E-6</c:v>
                </c:pt>
                <c:pt idx="50">
                  <c:v>1.6902643648143481E-6</c:v>
                </c:pt>
                <c:pt idx="51">
                  <c:v>1.6674356907252391E-6</c:v>
                </c:pt>
                <c:pt idx="52">
                  <c:v>1.4805900959997877E-6</c:v>
                </c:pt>
                <c:pt idx="53">
                  <c:v>1.4744153632190164E-6</c:v>
                </c:pt>
                <c:pt idx="54">
                  <c:v>1.4689490281755546E-6</c:v>
                </c:pt>
                <c:pt idx="55">
                  <c:v>1.4544204482618866E-6</c:v>
                </c:pt>
                <c:pt idx="56">
                  <c:v>1.4495875585472922E-6</c:v>
                </c:pt>
                <c:pt idx="57">
                  <c:v>1.4550509781039734E-6</c:v>
                </c:pt>
              </c:numCache>
            </c:numRef>
          </c:yVal>
        </c:ser>
        <c:axId val="59001472"/>
        <c:axId val="59028608"/>
      </c:scatterChart>
      <c:valAx>
        <c:axId val="59001472"/>
        <c:scaling>
          <c:orientation val="minMax"/>
          <c:max val="13"/>
          <c:min val="0"/>
        </c:scaling>
        <c:axPos val="b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 sz="1600" b="1"/>
                  <a:t>DAYS</a:t>
                </a:r>
              </a:p>
            </c:rich>
          </c:tx>
          <c:layout>
            <c:manualLayout>
              <c:xMode val="edge"/>
              <c:yMode val="edge"/>
              <c:x val="0.54729698212003852"/>
              <c:y val="0.92316017316017362"/>
            </c:manualLayout>
          </c:layout>
        </c:title>
        <c:numFmt formatCode="#,##0" sourceLinked="0"/>
        <c:maj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028608"/>
        <c:crosses val="autoZero"/>
        <c:crossBetween val="midCat"/>
        <c:majorUnit val="2"/>
      </c:valAx>
      <c:valAx>
        <c:axId val="59028608"/>
        <c:scaling>
          <c:orientation val="minMax"/>
        </c:scaling>
        <c:axPos val="l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sz="1600" b="1"/>
                  <a:t>(Mol/L)</a:t>
                </a:r>
              </a:p>
            </c:rich>
          </c:tx>
          <c:layout>
            <c:manualLayout>
              <c:xMode val="edge"/>
              <c:yMode val="edge"/>
              <c:x val="6.2578222778473091E-3"/>
              <c:y val="0.35268411050891368"/>
            </c:manualLayout>
          </c:layout>
        </c:title>
        <c:numFmt formatCode="0.0E+00" sourceLinked="0"/>
        <c:maj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001472"/>
        <c:crosses val="autoZero"/>
        <c:crossBetween val="midCat"/>
      </c:valAx>
      <c:spPr>
        <a:noFill/>
        <a:ln w="508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55672937628729"/>
          <c:y val="0.23950983399802325"/>
          <c:w val="0.19331464199015172"/>
          <c:h val="0.1043068480076355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dispBlanksAs val="gap"/>
  </c:chart>
  <c:spPr>
    <a:gradFill rotWithShape="0">
      <a:gsLst>
        <a:gs pos="0">
          <a:srgbClr val="B0FFB0"/>
        </a:gs>
        <a:gs pos="50000">
          <a:srgbClr val="FFFF90"/>
        </a:gs>
        <a:gs pos="100000">
          <a:srgbClr val="B0FFB0"/>
        </a:gs>
      </a:gsLst>
      <a:lin ang="5400000" scaled="1"/>
    </a:gra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000000000000133" r="0.75000000000000133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600" b="1"/>
              <a:t>PROPANIL</a:t>
            </a:r>
            <a:r>
              <a:rPr lang="en-CA" sz="1600" b="1" baseline="0"/>
              <a:t> IN OSBORNE CLAY</a:t>
            </a:r>
          </a:p>
          <a:p>
            <a:pPr>
              <a:defRPr/>
            </a:pPr>
            <a:r>
              <a:rPr lang="en-CA" sz="1600" b="1" baseline="0"/>
              <a:t>Intra Particle Diffusion</a:t>
            </a:r>
            <a:endParaRPr lang="en-CA" sz="1600" b="1"/>
          </a:p>
        </c:rich>
      </c:tx>
      <c:layout>
        <c:manualLayout>
          <c:xMode val="edge"/>
          <c:yMode val="edge"/>
          <c:x val="0.33364096853350211"/>
          <c:y val="1.0822510822510827E-2"/>
        </c:manualLayout>
      </c:layout>
    </c:title>
    <c:plotArea>
      <c:layout>
        <c:manualLayout>
          <c:layoutTarget val="inner"/>
          <c:xMode val="edge"/>
          <c:yMode val="edge"/>
          <c:x val="0.21532295947362023"/>
          <c:y val="0.13257575757575757"/>
          <c:w val="0.75244925579546662"/>
          <c:h val="0.7252006851416295"/>
        </c:manualLayout>
      </c:layout>
      <c:scatterChart>
        <c:scatterStyle val="lineMarker"/>
        <c:ser>
          <c:idx val="1"/>
          <c:order val="0"/>
          <c:tx>
            <c:v>Calibration</c:v>
          </c:tx>
          <c:spPr>
            <a:ln w="508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Sheet2!$B$10:$B$44</c:f>
              <c:numCache>
                <c:formatCode>0.0000</c:formatCode>
                <c:ptCount val="35"/>
                <c:pt idx="0">
                  <c:v>0</c:v>
                </c:pt>
                <c:pt idx="1">
                  <c:v>6.5972222227070887E-3</c:v>
                </c:pt>
                <c:pt idx="2">
                  <c:v>1.6666666667637386E-2</c:v>
                </c:pt>
                <c:pt idx="3">
                  <c:v>5.6944444445413467E-2</c:v>
                </c:pt>
                <c:pt idx="4">
                  <c:v>5.9027777778263513E-2</c:v>
                </c:pt>
                <c:pt idx="5">
                  <c:v>8.9236111112080962E-2</c:v>
                </c:pt>
                <c:pt idx="6">
                  <c:v>0.16354166666763703</c:v>
                </c:pt>
                <c:pt idx="7">
                  <c:v>0.19583333333430275</c:v>
                </c:pt>
                <c:pt idx="8">
                  <c:v>0.24375000000096847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1.0989583333343038</c:v>
                </c:pt>
                <c:pt idx="17">
                  <c:v>1.1312500000009695</c:v>
                </c:pt>
                <c:pt idx="18">
                  <c:v>1.198611111112081</c:v>
                </c:pt>
                <c:pt idx="19">
                  <c:v>1.2284722222231927</c:v>
                </c:pt>
                <c:pt idx="20">
                  <c:v>2.2218750000009706</c:v>
                </c:pt>
                <c:pt idx="21">
                  <c:v>2.7656250000004849</c:v>
                </c:pt>
                <c:pt idx="22">
                  <c:v>2.7972222222227074</c:v>
                </c:pt>
                <c:pt idx="23">
                  <c:v>2.8979166666671521</c:v>
                </c:pt>
                <c:pt idx="24">
                  <c:v>2.9652777777782617</c:v>
                </c:pt>
                <c:pt idx="25">
                  <c:v>3.0041666666676363</c:v>
                </c:pt>
                <c:pt idx="26">
                  <c:v>3.0350694444454156</c:v>
                </c:pt>
                <c:pt idx="27">
                  <c:v>3.0652777777787481</c:v>
                </c:pt>
                <c:pt idx="28">
                  <c:v>3.0961805555565256</c:v>
                </c:pt>
                <c:pt idx="29">
                  <c:v>3.1256944444454131</c:v>
                </c:pt>
                <c:pt idx="30">
                  <c:v>3.1892361111120806</c:v>
                </c:pt>
                <c:pt idx="31">
                  <c:v>3.7500000000004867</c:v>
                </c:pt>
                <c:pt idx="32">
                  <c:v>3.7857638888893739</c:v>
                </c:pt>
                <c:pt idx="33">
                  <c:v>3.8961805555560414</c:v>
                </c:pt>
                <c:pt idx="34">
                  <c:v>3.9312500000004835</c:v>
                </c:pt>
              </c:numCache>
            </c:numRef>
          </c:xVal>
          <c:yVal>
            <c:numRef>
              <c:f>Sheet2!$F$10:$F$44</c:f>
              <c:numCache>
                <c:formatCode>0.000000E+00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2.9951949606832009E-7</c:v>
                </c:pt>
                <c:pt idx="7">
                  <c:v>3.5485231113665124E-7</c:v>
                </c:pt>
                <c:pt idx="8">
                  <c:v>4.3472507950113261E-7</c:v>
                </c:pt>
                <c:pt idx="9">
                  <c:v>5.2514986351287516E-7</c:v>
                </c:pt>
                <c:pt idx="10">
                  <c:v>6.7726349630780065E-7</c:v>
                </c:pt>
                <c:pt idx="11">
                  <c:v>8.1872714239746215E-7</c:v>
                </c:pt>
                <c:pt idx="12">
                  <c:v>9.5000870174066935E-7</c:v>
                </c:pt>
                <c:pt idx="13">
                  <c:v>1.0715612887993192E-6</c:v>
                </c:pt>
                <c:pt idx="14">
                  <c:v>1.1838236134797146E-6</c:v>
                </c:pt>
                <c:pt idx="15">
                  <c:v>1.2872203529506755E-6</c:v>
                </c:pt>
                <c:pt idx="16">
                  <c:v>1.4681829347665179E-6</c:v>
                </c:pt>
                <c:pt idx="17">
                  <c:v>1.4946083108902843E-6</c:v>
                </c:pt>
                <c:pt idx="18">
                  <c:v>1.547211556493288E-6</c:v>
                </c:pt>
                <c:pt idx="19">
                  <c:v>1.5694635739149924E-6</c:v>
                </c:pt>
                <c:pt idx="20">
                  <c:v>1.9984703033520053E-6</c:v>
                </c:pt>
                <c:pt idx="21">
                  <c:v>2.0413758216408976E-6</c:v>
                </c:pt>
                <c:pt idx="22">
                  <c:v>2.0409015859725467E-6</c:v>
                </c:pt>
                <c:pt idx="23">
                  <c:v>2.0375406254131211E-6</c:v>
                </c:pt>
                <c:pt idx="24">
                  <c:v>2.0337961854552552E-6</c:v>
                </c:pt>
                <c:pt idx="25">
                  <c:v>2.0311163919296375E-6</c:v>
                </c:pt>
                <c:pt idx="26">
                  <c:v>2.0287259676305246E-6</c:v>
                </c:pt>
                <c:pt idx="27">
                  <c:v>2.0261717145359481E-6</c:v>
                </c:pt>
                <c:pt idx="28">
                  <c:v>2.0233415923632334E-6</c:v>
                </c:pt>
                <c:pt idx="29">
                  <c:v>2.0204385901011435E-6</c:v>
                </c:pt>
                <c:pt idx="30">
                  <c:v>2.0135472782209727E-6</c:v>
                </c:pt>
                <c:pt idx="31">
                  <c:v>1.9212112698027827E-6</c:v>
                </c:pt>
                <c:pt idx="32">
                  <c:v>1.9137709583330818E-6</c:v>
                </c:pt>
                <c:pt idx="33">
                  <c:v>1.8899016166720925E-6</c:v>
                </c:pt>
                <c:pt idx="34">
                  <c:v>1.8820570693628541E-6</c:v>
                </c:pt>
              </c:numCache>
            </c:numRef>
          </c:yVal>
        </c:ser>
        <c:ser>
          <c:idx val="3"/>
          <c:order val="1"/>
          <c:tx>
            <c:v>Prediction</c:v>
          </c:tx>
          <c:spPr>
            <a:ln w="50800">
              <a:solidFill>
                <a:srgbClr val="FF0000"/>
              </a:solidFill>
              <a:prstDash val="solid"/>
            </a:ln>
          </c:spPr>
          <c:marker>
            <c:symbol val="square"/>
            <c:size val="10"/>
            <c:spPr>
              <a:solidFill>
                <a:srgbClr val="FF0000"/>
              </a:solidFill>
            </c:spPr>
          </c:marker>
          <c:xVal>
            <c:numRef>
              <c:f>Sheet2!$N$10:$N$44</c:f>
              <c:numCache>
                <c:formatCode>0.0000</c:formatCode>
                <c:ptCount val="35"/>
                <c:pt idx="0">
                  <c:v>0</c:v>
                </c:pt>
                <c:pt idx="1">
                  <c:v>6.5972222227070887E-3</c:v>
                </c:pt>
                <c:pt idx="2">
                  <c:v>1.6666666667637386E-2</c:v>
                </c:pt>
                <c:pt idx="3">
                  <c:v>5.6944444445413467E-2</c:v>
                </c:pt>
                <c:pt idx="4">
                  <c:v>5.9027777778263513E-2</c:v>
                </c:pt>
                <c:pt idx="5">
                  <c:v>8.9236111112080962E-2</c:v>
                </c:pt>
                <c:pt idx="6">
                  <c:v>0.16354166666763703</c:v>
                </c:pt>
                <c:pt idx="7">
                  <c:v>0.19583333333430275</c:v>
                </c:pt>
                <c:pt idx="8">
                  <c:v>0.24375000000096847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1.0989583333343038</c:v>
                </c:pt>
                <c:pt idx="17">
                  <c:v>1.1312500000009695</c:v>
                </c:pt>
                <c:pt idx="18">
                  <c:v>1.198611111112081</c:v>
                </c:pt>
                <c:pt idx="19">
                  <c:v>1.2284722222231927</c:v>
                </c:pt>
                <c:pt idx="20">
                  <c:v>2.2218750000009706</c:v>
                </c:pt>
                <c:pt idx="21">
                  <c:v>2.7656250000004849</c:v>
                </c:pt>
                <c:pt idx="22">
                  <c:v>2.7972222222227074</c:v>
                </c:pt>
                <c:pt idx="23">
                  <c:v>2.8979166666671521</c:v>
                </c:pt>
                <c:pt idx="24">
                  <c:v>2.9652777777782617</c:v>
                </c:pt>
                <c:pt idx="25">
                  <c:v>3.0041666666676363</c:v>
                </c:pt>
                <c:pt idx="26">
                  <c:v>3.0350694444454156</c:v>
                </c:pt>
                <c:pt idx="27">
                  <c:v>3.0652777777787481</c:v>
                </c:pt>
                <c:pt idx="28">
                  <c:v>3.0961805555565256</c:v>
                </c:pt>
                <c:pt idx="29">
                  <c:v>3.1256944444454131</c:v>
                </c:pt>
                <c:pt idx="30">
                  <c:v>3.1892361111120806</c:v>
                </c:pt>
                <c:pt idx="31">
                  <c:v>3.7500000000004867</c:v>
                </c:pt>
                <c:pt idx="32">
                  <c:v>3.7857638888893739</c:v>
                </c:pt>
                <c:pt idx="33">
                  <c:v>3.8961805555560414</c:v>
                </c:pt>
                <c:pt idx="34">
                  <c:v>3.9312500000004835</c:v>
                </c:pt>
              </c:numCache>
            </c:numRef>
          </c:xVal>
          <c:yVal>
            <c:numRef>
              <c:f>Sheet2!$AA$10:$AA$44</c:f>
              <c:numCache>
                <c:formatCode>0.000000E+00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2.9951947364160164E-7</c:v>
                </c:pt>
                <c:pt idx="7">
                  <c:v>3.5485232971915962E-7</c:v>
                </c:pt>
                <c:pt idx="8">
                  <c:v>4.3472514219095456E-7</c:v>
                </c:pt>
                <c:pt idx="9">
                  <c:v>5.2514988945183393E-7</c:v>
                </c:pt>
                <c:pt idx="10">
                  <c:v>6.7726351105517027E-7</c:v>
                </c:pt>
                <c:pt idx="11">
                  <c:v>8.1872706590763743E-7</c:v>
                </c:pt>
                <c:pt idx="12">
                  <c:v>9.500087030833738E-7</c:v>
                </c:pt>
                <c:pt idx="13">
                  <c:v>1.0715605570429973E-6</c:v>
                </c:pt>
                <c:pt idx="14">
                  <c:v>1.1838242818002974E-6</c:v>
                </c:pt>
                <c:pt idx="15">
                  <c:v>1.2872199977201552E-6</c:v>
                </c:pt>
                <c:pt idx="16">
                  <c:v>1.4681832585807658E-6</c:v>
                </c:pt>
                <c:pt idx="17">
                  <c:v>1.4946080444499611E-6</c:v>
                </c:pt>
                <c:pt idx="18">
                  <c:v>1.5472120011264976E-6</c:v>
                </c:pt>
                <c:pt idx="19">
                  <c:v>1.5694644614456182E-6</c:v>
                </c:pt>
                <c:pt idx="20">
                  <c:v>1.9984699322610075E-6</c:v>
                </c:pt>
                <c:pt idx="21">
                  <c:v>2.0413757059974608E-6</c:v>
                </c:pt>
                <c:pt idx="22">
                  <c:v>2.0436843595680314E-6</c:v>
                </c:pt>
                <c:pt idx="23">
                  <c:v>2.0508965626738288E-6</c:v>
                </c:pt>
                <c:pt idx="24">
                  <c:v>2.0556029888376805E-6</c:v>
                </c:pt>
                <c:pt idx="25">
                  <c:v>2.0582793515007638E-6</c:v>
                </c:pt>
                <c:pt idx="26">
                  <c:v>2.0603866273220369E-6</c:v>
                </c:pt>
                <c:pt idx="27">
                  <c:v>2.0624309809023019E-6</c:v>
                </c:pt>
                <c:pt idx="28">
                  <c:v>2.0645262223907201E-6</c:v>
                </c:pt>
                <c:pt idx="29">
                  <c:v>2.0665133040027643E-6</c:v>
                </c:pt>
                <c:pt idx="30">
                  <c:v>2.070700515001087E-6</c:v>
                </c:pt>
                <c:pt idx="31">
                  <c:v>2.1043467872224041E-6</c:v>
                </c:pt>
                <c:pt idx="32">
                  <c:v>2.1063073659126522E-6</c:v>
                </c:pt>
                <c:pt idx="33">
                  <c:v>2.1122309851696924E-6</c:v>
                </c:pt>
                <c:pt idx="34">
                  <c:v>2.1140739072287587E-6</c:v>
                </c:pt>
              </c:numCache>
            </c:numRef>
          </c:yVal>
        </c:ser>
        <c:axId val="60585472"/>
        <c:axId val="60588032"/>
      </c:scatterChart>
      <c:valAx>
        <c:axId val="60585472"/>
        <c:scaling>
          <c:orientation val="minMax"/>
          <c:max val="4"/>
          <c:min val="0"/>
        </c:scaling>
        <c:axPos val="b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 sz="1600" b="1"/>
                  <a:t>DAYS</a:t>
                </a:r>
              </a:p>
            </c:rich>
          </c:tx>
          <c:layout>
            <c:manualLayout>
              <c:xMode val="edge"/>
              <c:yMode val="edge"/>
              <c:x val="0.53837687529359313"/>
              <c:y val="0.93668831168831279"/>
            </c:manualLayout>
          </c:layout>
        </c:title>
        <c:numFmt formatCode="#,##0" sourceLinked="0"/>
        <c:maj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588032"/>
        <c:crosses val="autoZero"/>
        <c:crossBetween val="midCat"/>
      </c:valAx>
      <c:valAx>
        <c:axId val="60588032"/>
        <c:scaling>
          <c:orientation val="minMax"/>
        </c:scaling>
        <c:axPos val="l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sz="1600" b="1"/>
                  <a:t>(Mol/L)</a:t>
                </a:r>
              </a:p>
            </c:rich>
          </c:tx>
          <c:layout>
            <c:manualLayout>
              <c:xMode val="edge"/>
              <c:yMode val="edge"/>
              <c:x val="1.4601585314977109E-2"/>
              <c:y val="0.36742978150458555"/>
            </c:manualLayout>
          </c:layout>
          <c:spPr>
            <a:noFill/>
          </c:spPr>
        </c:title>
        <c:numFmt formatCode="0.0E+00" sourceLinked="0"/>
        <c:maj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585472"/>
        <c:crosses val="autoZero"/>
        <c:crossBetween val="midCat"/>
      </c:valAx>
      <c:spPr>
        <a:noFill/>
        <a:ln w="508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9746549985381958"/>
          <c:y val="0.57771329720148679"/>
          <c:w val="0.19331464199015172"/>
          <c:h val="0.1043068480076355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dispBlanksAs val="gap"/>
  </c:chart>
  <c:spPr>
    <a:gradFill rotWithShape="0">
      <a:gsLst>
        <a:gs pos="0">
          <a:srgbClr val="FFE0C0"/>
        </a:gs>
        <a:gs pos="50000">
          <a:srgbClr val="FFFF90"/>
        </a:gs>
        <a:gs pos="100000">
          <a:srgbClr val="FFE0C0"/>
        </a:gs>
      </a:gsLst>
      <a:lin ang="5400000" scaled="1"/>
    </a:gra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000000000000133" r="0.75000000000000133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600" b="1"/>
              <a:t>PROPANIL</a:t>
            </a:r>
            <a:r>
              <a:rPr lang="en-CA" sz="1600" b="1" baseline="0"/>
              <a:t> IN OSBORNE CLAY</a:t>
            </a:r>
          </a:p>
          <a:p>
            <a:pPr>
              <a:defRPr/>
            </a:pPr>
            <a:r>
              <a:rPr lang="en-CA" sz="1600" b="1" baseline="0"/>
              <a:t>Chemical Reaction &amp; Total Loss</a:t>
            </a:r>
            <a:endParaRPr lang="en-CA" sz="1600" b="1"/>
          </a:p>
        </c:rich>
      </c:tx>
      <c:layout>
        <c:manualLayout>
          <c:xMode val="edge"/>
          <c:yMode val="edge"/>
          <c:x val="0.32014493182094511"/>
          <c:y val="1.0432968179447054E-2"/>
        </c:manualLayout>
      </c:layout>
    </c:title>
    <c:plotArea>
      <c:layout>
        <c:manualLayout>
          <c:layoutTarget val="inner"/>
          <c:xMode val="edge"/>
          <c:yMode val="edge"/>
          <c:x val="0.20697919643649101"/>
          <c:y val="0.12258737610850287"/>
          <c:w val="0.75151583836751423"/>
          <c:h val="0.7294131660772436"/>
        </c:manualLayout>
      </c:layout>
      <c:scatterChart>
        <c:scatterStyle val="lineMarker"/>
        <c:ser>
          <c:idx val="1"/>
          <c:order val="0"/>
          <c:tx>
            <c:v>Product Calibration</c:v>
          </c:tx>
          <c:spPr>
            <a:ln w="50800">
              <a:solidFill>
                <a:srgbClr val="C00000"/>
              </a:solidFill>
              <a:prstDash val="dash"/>
            </a:ln>
          </c:spPr>
          <c:marker>
            <c:symbol val="none"/>
          </c:marker>
          <c:xVal>
            <c:numRef>
              <c:f>Sheet2!$B$10:$B$44</c:f>
              <c:numCache>
                <c:formatCode>0.0000</c:formatCode>
                <c:ptCount val="35"/>
                <c:pt idx="0">
                  <c:v>0</c:v>
                </c:pt>
                <c:pt idx="1">
                  <c:v>6.5972222227070887E-3</c:v>
                </c:pt>
                <c:pt idx="2">
                  <c:v>1.6666666667637386E-2</c:v>
                </c:pt>
                <c:pt idx="3">
                  <c:v>5.6944444445413467E-2</c:v>
                </c:pt>
                <c:pt idx="4">
                  <c:v>5.9027777778263513E-2</c:v>
                </c:pt>
                <c:pt idx="5">
                  <c:v>8.9236111112080962E-2</c:v>
                </c:pt>
                <c:pt idx="6">
                  <c:v>0.16354166666763703</c:v>
                </c:pt>
                <c:pt idx="7">
                  <c:v>0.19583333333430275</c:v>
                </c:pt>
                <c:pt idx="8">
                  <c:v>0.24375000000096847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1.0989583333343038</c:v>
                </c:pt>
                <c:pt idx="17">
                  <c:v>1.1312500000009695</c:v>
                </c:pt>
                <c:pt idx="18">
                  <c:v>1.198611111112081</c:v>
                </c:pt>
                <c:pt idx="19">
                  <c:v>1.2284722222231927</c:v>
                </c:pt>
                <c:pt idx="20">
                  <c:v>2.2218750000009706</c:v>
                </c:pt>
                <c:pt idx="21">
                  <c:v>2.7656250000004849</c:v>
                </c:pt>
                <c:pt idx="22">
                  <c:v>2.7972222222227074</c:v>
                </c:pt>
                <c:pt idx="23">
                  <c:v>2.8979166666671521</c:v>
                </c:pt>
                <c:pt idx="24">
                  <c:v>2.9652777777782617</c:v>
                </c:pt>
                <c:pt idx="25">
                  <c:v>3.0041666666676363</c:v>
                </c:pt>
                <c:pt idx="26">
                  <c:v>3.0350694444454156</c:v>
                </c:pt>
                <c:pt idx="27">
                  <c:v>3.0652777777787481</c:v>
                </c:pt>
                <c:pt idx="28">
                  <c:v>3.0961805555565256</c:v>
                </c:pt>
                <c:pt idx="29">
                  <c:v>3.1256944444454131</c:v>
                </c:pt>
                <c:pt idx="30">
                  <c:v>3.1892361111120806</c:v>
                </c:pt>
                <c:pt idx="31">
                  <c:v>3.7500000000004867</c:v>
                </c:pt>
                <c:pt idx="32">
                  <c:v>3.7857638888893739</c:v>
                </c:pt>
                <c:pt idx="33">
                  <c:v>3.8961805555560414</c:v>
                </c:pt>
                <c:pt idx="34">
                  <c:v>3.9312500000004835</c:v>
                </c:pt>
              </c:numCache>
            </c:numRef>
          </c:xVal>
          <c:yVal>
            <c:numRef>
              <c:f>Sheet2!$G$10:$G$44</c:f>
              <c:numCache>
                <c:formatCode>0.000000E+00</c:formatCode>
                <c:ptCount val="35"/>
                <c:pt idx="0">
                  <c:v>2.9950000000001297E-8</c:v>
                </c:pt>
                <c:pt idx="1">
                  <c:v>5.9225497008850325E-7</c:v>
                </c:pt>
                <c:pt idx="2">
                  <c:v>1.3532861111790216E-6</c:v>
                </c:pt>
                <c:pt idx="3">
                  <c:v>3.1197807060362482E-6</c:v>
                </c:pt>
                <c:pt idx="4">
                  <c:v>3.131538784337228E-6</c:v>
                </c:pt>
                <c:pt idx="5">
                  <c:v>3.3015234933564222E-6</c:v>
                </c:pt>
                <c:pt idx="6">
                  <c:v>3.4161006692825299E-6</c:v>
                </c:pt>
                <c:pt idx="7">
                  <c:v>3.5389484217513253E-6</c:v>
                </c:pt>
                <c:pt idx="8">
                  <c:v>3.7214975684782652E-6</c:v>
                </c:pt>
                <c:pt idx="9">
                  <c:v>3.936134833827131E-6</c:v>
                </c:pt>
                <c:pt idx="10">
                  <c:v>4.3184082585722048E-6</c:v>
                </c:pt>
                <c:pt idx="11">
                  <c:v>4.7012424601025412E-6</c:v>
                </c:pt>
                <c:pt idx="12">
                  <c:v>5.0842643649793298E-6</c:v>
                </c:pt>
                <c:pt idx="13">
                  <c:v>5.4671156852606826E-6</c:v>
                </c:pt>
                <c:pt idx="14">
                  <c:v>5.8494525375602875E-6</c:v>
                </c:pt>
                <c:pt idx="15">
                  <c:v>6.2309450712293262E-6</c:v>
                </c:pt>
                <c:pt idx="16">
                  <c:v>6.9862077706649778E-6</c:v>
                </c:pt>
                <c:pt idx="17">
                  <c:v>7.1081959570456098E-6</c:v>
                </c:pt>
                <c:pt idx="18">
                  <c:v>7.3620367484890598E-6</c:v>
                </c:pt>
                <c:pt idx="19">
                  <c:v>7.4742747324044032E-6</c:v>
                </c:pt>
                <c:pt idx="20">
                  <c:v>1.1062024455417038E-5</c:v>
                </c:pt>
                <c:pt idx="21">
                  <c:v>1.2862353183323792E-5</c:v>
                </c:pt>
                <c:pt idx="22">
                  <c:v>1.2962658564893696E-5</c:v>
                </c:pt>
                <c:pt idx="23">
                  <c:v>1.3278971418967327E-5</c:v>
                </c:pt>
                <c:pt idx="24">
                  <c:v>1.3487693946906616E-5</c:v>
                </c:pt>
                <c:pt idx="25">
                  <c:v>1.3607127904487003E-5</c:v>
                </c:pt>
                <c:pt idx="26">
                  <c:v>1.37014742197793E-5</c:v>
                </c:pt>
                <c:pt idx="27">
                  <c:v>1.3793217294546446E-5</c:v>
                </c:pt>
                <c:pt idx="28">
                  <c:v>1.3886572550860889E-5</c:v>
                </c:pt>
                <c:pt idx="29">
                  <c:v>1.3975260529734497E-5</c:v>
                </c:pt>
                <c:pt idx="30">
                  <c:v>1.4164626351673222E-5</c:v>
                </c:pt>
                <c:pt idx="31">
                  <c:v>1.5739768378635908E-5</c:v>
                </c:pt>
                <c:pt idx="32">
                  <c:v>1.5834227086753825E-5</c:v>
                </c:pt>
                <c:pt idx="33">
                  <c:v>1.6121222909920188E-5</c:v>
                </c:pt>
                <c:pt idx="34">
                  <c:v>1.6210904937412534E-5</c:v>
                </c:pt>
              </c:numCache>
            </c:numRef>
          </c:yVal>
        </c:ser>
        <c:ser>
          <c:idx val="3"/>
          <c:order val="1"/>
          <c:tx>
            <c:v>Product Prediction</c:v>
          </c:tx>
          <c:spPr>
            <a:ln w="50800">
              <a:solidFill>
                <a:srgbClr val="FF0000"/>
              </a:solidFill>
              <a:prstDash val="solid"/>
            </a:ln>
          </c:spPr>
          <c:marker>
            <c:symbol val="circle"/>
            <c:size val="10"/>
            <c:spPr>
              <a:solidFill>
                <a:srgbClr val="FF0000"/>
              </a:solidFill>
            </c:spPr>
          </c:marker>
          <c:xVal>
            <c:numRef>
              <c:f>Sheet2!$N$10:$N$67</c:f>
              <c:numCache>
                <c:formatCode>0.0000</c:formatCode>
                <c:ptCount val="58"/>
                <c:pt idx="0">
                  <c:v>0</c:v>
                </c:pt>
                <c:pt idx="1">
                  <c:v>6.5972222227070887E-3</c:v>
                </c:pt>
                <c:pt idx="2">
                  <c:v>1.6666666667637386E-2</c:v>
                </c:pt>
                <c:pt idx="3">
                  <c:v>5.6944444445413467E-2</c:v>
                </c:pt>
                <c:pt idx="4">
                  <c:v>5.9027777778263513E-2</c:v>
                </c:pt>
                <c:pt idx="5">
                  <c:v>8.9236111112080962E-2</c:v>
                </c:pt>
                <c:pt idx="6">
                  <c:v>0.16354166666763703</c:v>
                </c:pt>
                <c:pt idx="7">
                  <c:v>0.19583333333430275</c:v>
                </c:pt>
                <c:pt idx="8">
                  <c:v>0.24375000000096847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1.0989583333343038</c:v>
                </c:pt>
                <c:pt idx="17">
                  <c:v>1.1312500000009695</c:v>
                </c:pt>
                <c:pt idx="18">
                  <c:v>1.198611111112081</c:v>
                </c:pt>
                <c:pt idx="19">
                  <c:v>1.2284722222231927</c:v>
                </c:pt>
                <c:pt idx="20">
                  <c:v>2.2218750000009706</c:v>
                </c:pt>
                <c:pt idx="21">
                  <c:v>2.7656250000004849</c:v>
                </c:pt>
                <c:pt idx="22">
                  <c:v>2.7972222222227074</c:v>
                </c:pt>
                <c:pt idx="23">
                  <c:v>2.8979166666671521</c:v>
                </c:pt>
                <c:pt idx="24">
                  <c:v>2.9652777777782617</c:v>
                </c:pt>
                <c:pt idx="25">
                  <c:v>3.0041666666676363</c:v>
                </c:pt>
                <c:pt idx="26">
                  <c:v>3.0350694444454156</c:v>
                </c:pt>
                <c:pt idx="27">
                  <c:v>3.0652777777787481</c:v>
                </c:pt>
                <c:pt idx="28">
                  <c:v>3.0961805555565256</c:v>
                </c:pt>
                <c:pt idx="29">
                  <c:v>3.1256944444454131</c:v>
                </c:pt>
                <c:pt idx="30">
                  <c:v>3.1892361111120806</c:v>
                </c:pt>
                <c:pt idx="31">
                  <c:v>3.7500000000004867</c:v>
                </c:pt>
                <c:pt idx="32">
                  <c:v>3.7857638888893739</c:v>
                </c:pt>
                <c:pt idx="33">
                  <c:v>3.8961805555560414</c:v>
                </c:pt>
                <c:pt idx="34">
                  <c:v>3.9312500000004835</c:v>
                </c:pt>
                <c:pt idx="35">
                  <c:v>4.7895833333338196</c:v>
                </c:pt>
                <c:pt idx="36">
                  <c:v>4.8218750000004853</c:v>
                </c:pt>
                <c:pt idx="37">
                  <c:v>4.9291666666671521</c:v>
                </c:pt>
                <c:pt idx="38">
                  <c:v>5.7690972222227082</c:v>
                </c:pt>
                <c:pt idx="39">
                  <c:v>5.8583333333338174</c:v>
                </c:pt>
                <c:pt idx="40">
                  <c:v>5.936111111111595</c:v>
                </c:pt>
                <c:pt idx="41">
                  <c:v>5.9753472222227071</c:v>
                </c:pt>
                <c:pt idx="42">
                  <c:v>6.0069444444454145</c:v>
                </c:pt>
                <c:pt idx="43">
                  <c:v>6.0388888888898578</c:v>
                </c:pt>
                <c:pt idx="44">
                  <c:v>6.1350694444454135</c:v>
                </c:pt>
                <c:pt idx="45">
                  <c:v>6.2187500000009699</c:v>
                </c:pt>
                <c:pt idx="46">
                  <c:v>6.2475694444454142</c:v>
                </c:pt>
                <c:pt idx="47">
                  <c:v>7.0208333333343038</c:v>
                </c:pt>
                <c:pt idx="48">
                  <c:v>7.054166666667637</c:v>
                </c:pt>
                <c:pt idx="49">
                  <c:v>7.0895833333343035</c:v>
                </c:pt>
                <c:pt idx="50">
                  <c:v>7.162847222223192</c:v>
                </c:pt>
                <c:pt idx="51">
                  <c:v>7.2347222222231924</c:v>
                </c:pt>
                <c:pt idx="52">
                  <c:v>8.0180555555565256</c:v>
                </c:pt>
                <c:pt idx="53">
                  <c:v>8.0545138888898595</c:v>
                </c:pt>
                <c:pt idx="54">
                  <c:v>8.087847222223191</c:v>
                </c:pt>
                <c:pt idx="55">
                  <c:v>8.1819444444454135</c:v>
                </c:pt>
                <c:pt idx="56">
                  <c:v>8.2152777777787485</c:v>
                </c:pt>
                <c:pt idx="57">
                  <c:v>12.979861111112081</c:v>
                </c:pt>
              </c:numCache>
            </c:numRef>
          </c:xVal>
          <c:yVal>
            <c:numRef>
              <c:f>Sheet2!$AD$10:$AD$67</c:f>
              <c:numCache>
                <c:formatCode>0.000000E+00</c:formatCode>
                <c:ptCount val="58"/>
                <c:pt idx="0">
                  <c:v>0</c:v>
                </c:pt>
                <c:pt idx="1">
                  <c:v>5.9225496597567484E-7</c:v>
                </c:pt>
                <c:pt idx="2">
                  <c:v>1.3532860985746437E-6</c:v>
                </c:pt>
                <c:pt idx="3">
                  <c:v>3.1197806499328355E-6</c:v>
                </c:pt>
                <c:pt idx="4">
                  <c:v>3.1315392618769176E-6</c:v>
                </c:pt>
                <c:pt idx="5">
                  <c:v>3.3015234278560568E-6</c:v>
                </c:pt>
                <c:pt idx="6">
                  <c:v>3.416100936814447E-6</c:v>
                </c:pt>
                <c:pt idx="7">
                  <c:v>3.5389483118589703E-6</c:v>
                </c:pt>
                <c:pt idx="8">
                  <c:v>3.7214976917683657E-6</c:v>
                </c:pt>
                <c:pt idx="9">
                  <c:v>3.9361346479073047E-6</c:v>
                </c:pt>
                <c:pt idx="10">
                  <c:v>4.3184076741724319E-6</c:v>
                </c:pt>
                <c:pt idx="11">
                  <c:v>4.7012419671705538E-6</c:v>
                </c:pt>
                <c:pt idx="12">
                  <c:v>5.084264173672496E-6</c:v>
                </c:pt>
                <c:pt idx="13">
                  <c:v>5.4671158632925544E-6</c:v>
                </c:pt>
                <c:pt idx="14">
                  <c:v>5.8494527691197922E-6</c:v>
                </c:pt>
                <c:pt idx="15">
                  <c:v>6.2309446251746272E-6</c:v>
                </c:pt>
                <c:pt idx="16">
                  <c:v>6.9862083404859084E-6</c:v>
                </c:pt>
                <c:pt idx="17">
                  <c:v>7.1081962288344378E-6</c:v>
                </c:pt>
                <c:pt idx="18">
                  <c:v>7.3620370536293713E-6</c:v>
                </c:pt>
                <c:pt idx="19">
                  <c:v>7.4742748957096144E-6</c:v>
                </c:pt>
                <c:pt idx="20">
                  <c:v>1.1062015742004676E-5</c:v>
                </c:pt>
                <c:pt idx="21">
                  <c:v>1.2862353486259777E-5</c:v>
                </c:pt>
                <c:pt idx="22">
                  <c:v>1.296265504948179E-5</c:v>
                </c:pt>
                <c:pt idx="23">
                  <c:v>1.327997262497354E-5</c:v>
                </c:pt>
                <c:pt idx="24">
                  <c:v>1.3469536666573632E-5</c:v>
                </c:pt>
                <c:pt idx="25">
                  <c:v>1.357721774621835E-5</c:v>
                </c:pt>
                <c:pt idx="26">
                  <c:v>1.3661880165231221E-5</c:v>
                </c:pt>
                <c:pt idx="27">
                  <c:v>1.3743872313279243E-5</c:v>
                </c:pt>
                <c:pt idx="28">
                  <c:v>1.3826959481212029E-5</c:v>
                </c:pt>
                <c:pt idx="29">
                  <c:v>1.3905584015112475E-5</c:v>
                </c:pt>
                <c:pt idx="30">
                  <c:v>1.4072500837878972E-5</c:v>
                </c:pt>
                <c:pt idx="31">
                  <c:v>1.5413938903147273E-5</c:v>
                </c:pt>
                <c:pt idx="32">
                  <c:v>1.5491995748887754E-5</c:v>
                </c:pt>
                <c:pt idx="33">
                  <c:v>1.5727716384629563E-5</c:v>
                </c:pt>
                <c:pt idx="34">
                  <c:v>1.5800947149300899E-5</c:v>
                </c:pt>
                <c:pt idx="35">
                  <c:v>1.7746664272475272E-5</c:v>
                </c:pt>
                <c:pt idx="36">
                  <c:v>1.7796961187408963E-5</c:v>
                </c:pt>
                <c:pt idx="37">
                  <c:v>1.7960431053725368E-5</c:v>
                </c:pt>
                <c:pt idx="38">
                  <c:v>1.9065099950215244E-5</c:v>
                </c:pt>
                <c:pt idx="39">
                  <c:v>1.9166122396729415E-5</c:v>
                </c:pt>
                <c:pt idx="40">
                  <c:v>1.92518752879433E-5</c:v>
                </c:pt>
                <c:pt idx="41">
                  <c:v>1.9294339715501124E-5</c:v>
                </c:pt>
                <c:pt idx="42">
                  <c:v>1.9328155325853689E-5</c:v>
                </c:pt>
                <c:pt idx="43">
                  <c:v>1.9362000377053622E-5</c:v>
                </c:pt>
                <c:pt idx="44">
                  <c:v>1.9461861330790548E-5</c:v>
                </c:pt>
                <c:pt idx="45">
                  <c:v>1.9546303591590309E-5</c:v>
                </c:pt>
                <c:pt idx="46">
                  <c:v>1.9574870901392323E-5</c:v>
                </c:pt>
                <c:pt idx="47">
                  <c:v>2.0251520061331523E-5</c:v>
                </c:pt>
                <c:pt idx="48">
                  <c:v>2.0277120166488955E-5</c:v>
                </c:pt>
                <c:pt idx="49">
                  <c:v>2.0304024646760484E-5</c:v>
                </c:pt>
                <c:pt idx="50">
                  <c:v>2.0358727627859468E-5</c:v>
                </c:pt>
                <c:pt idx="51">
                  <c:v>2.0411168592106369E-5</c:v>
                </c:pt>
                <c:pt idx="52">
                  <c:v>2.0911094122012769E-5</c:v>
                </c:pt>
                <c:pt idx="53">
                  <c:v>2.0931449520412965E-5</c:v>
                </c:pt>
                <c:pt idx="54">
                  <c:v>2.0949852835884716E-5</c:v>
                </c:pt>
                <c:pt idx="55">
                  <c:v>2.1000753579913428E-5</c:v>
                </c:pt>
                <c:pt idx="56">
                  <c:v>2.101841851111008E-5</c:v>
                </c:pt>
                <c:pt idx="57">
                  <c:v>2.0895356001499929E-5</c:v>
                </c:pt>
              </c:numCache>
            </c:numRef>
          </c:yVal>
        </c:ser>
        <c:ser>
          <c:idx val="5"/>
          <c:order val="2"/>
          <c:tx>
            <c:v>Loss Calibration</c:v>
          </c:tx>
          <c:spPr>
            <a:ln w="508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Sheet2!$B$10:$B$67</c:f>
              <c:numCache>
                <c:formatCode>0.0000</c:formatCode>
                <c:ptCount val="58"/>
                <c:pt idx="0">
                  <c:v>0</c:v>
                </c:pt>
                <c:pt idx="1">
                  <c:v>6.5972222227070887E-3</c:v>
                </c:pt>
                <c:pt idx="2">
                  <c:v>1.6666666667637386E-2</c:v>
                </c:pt>
                <c:pt idx="3">
                  <c:v>5.6944444445413467E-2</c:v>
                </c:pt>
                <c:pt idx="4">
                  <c:v>5.9027777778263513E-2</c:v>
                </c:pt>
                <c:pt idx="5">
                  <c:v>8.9236111112080962E-2</c:v>
                </c:pt>
                <c:pt idx="6">
                  <c:v>0.16354166666763703</c:v>
                </c:pt>
                <c:pt idx="7">
                  <c:v>0.19583333333430275</c:v>
                </c:pt>
                <c:pt idx="8">
                  <c:v>0.24375000000096847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1.0989583333343038</c:v>
                </c:pt>
                <c:pt idx="17">
                  <c:v>1.1312500000009695</c:v>
                </c:pt>
                <c:pt idx="18">
                  <c:v>1.198611111112081</c:v>
                </c:pt>
                <c:pt idx="19">
                  <c:v>1.2284722222231927</c:v>
                </c:pt>
                <c:pt idx="20">
                  <c:v>2.2218750000009706</c:v>
                </c:pt>
                <c:pt idx="21">
                  <c:v>2.7656250000004849</c:v>
                </c:pt>
                <c:pt idx="22">
                  <c:v>2.7972222222227074</c:v>
                </c:pt>
                <c:pt idx="23">
                  <c:v>2.8979166666671521</c:v>
                </c:pt>
                <c:pt idx="24">
                  <c:v>2.9652777777782617</c:v>
                </c:pt>
                <c:pt idx="25">
                  <c:v>3.0041666666676363</c:v>
                </c:pt>
                <c:pt idx="26">
                  <c:v>3.0350694444454156</c:v>
                </c:pt>
                <c:pt idx="27">
                  <c:v>3.0652777777787481</c:v>
                </c:pt>
                <c:pt idx="28">
                  <c:v>3.0961805555565256</c:v>
                </c:pt>
                <c:pt idx="29">
                  <c:v>3.1256944444454131</c:v>
                </c:pt>
                <c:pt idx="30">
                  <c:v>3.1892361111120806</c:v>
                </c:pt>
                <c:pt idx="31">
                  <c:v>3.7500000000004867</c:v>
                </c:pt>
                <c:pt idx="32">
                  <c:v>3.7857638888893739</c:v>
                </c:pt>
                <c:pt idx="33">
                  <c:v>3.8961805555560414</c:v>
                </c:pt>
                <c:pt idx="34">
                  <c:v>3.9312500000004835</c:v>
                </c:pt>
                <c:pt idx="35">
                  <c:v>4.7895833333338196</c:v>
                </c:pt>
                <c:pt idx="36">
                  <c:v>4.8218750000004853</c:v>
                </c:pt>
                <c:pt idx="37">
                  <c:v>4.9291666666671521</c:v>
                </c:pt>
                <c:pt idx="38">
                  <c:v>5.7690972222227082</c:v>
                </c:pt>
                <c:pt idx="39">
                  <c:v>5.8583333333338174</c:v>
                </c:pt>
                <c:pt idx="40">
                  <c:v>5.936111111111595</c:v>
                </c:pt>
                <c:pt idx="41">
                  <c:v>5.9753472222227071</c:v>
                </c:pt>
                <c:pt idx="42">
                  <c:v>6.0069444444454145</c:v>
                </c:pt>
                <c:pt idx="43">
                  <c:v>6.0388888888898578</c:v>
                </c:pt>
                <c:pt idx="44">
                  <c:v>6.1350694444454135</c:v>
                </c:pt>
                <c:pt idx="45">
                  <c:v>6.2187500000009699</c:v>
                </c:pt>
                <c:pt idx="46">
                  <c:v>6.2475694444454142</c:v>
                </c:pt>
                <c:pt idx="47">
                  <c:v>7.0208333333343038</c:v>
                </c:pt>
                <c:pt idx="48">
                  <c:v>7.054166666667637</c:v>
                </c:pt>
                <c:pt idx="49">
                  <c:v>7.0895833333343035</c:v>
                </c:pt>
                <c:pt idx="50">
                  <c:v>7.162847222223192</c:v>
                </c:pt>
                <c:pt idx="51">
                  <c:v>7.2347222222231924</c:v>
                </c:pt>
                <c:pt idx="52">
                  <c:v>8.0180555555565256</c:v>
                </c:pt>
                <c:pt idx="53">
                  <c:v>8.0545138888898595</c:v>
                </c:pt>
                <c:pt idx="54">
                  <c:v>8.087847222223191</c:v>
                </c:pt>
                <c:pt idx="55">
                  <c:v>8.1819444444454135</c:v>
                </c:pt>
                <c:pt idx="56">
                  <c:v>8.2152777777787485</c:v>
                </c:pt>
                <c:pt idx="57">
                  <c:v>12.979861111112081</c:v>
                </c:pt>
              </c:numCache>
            </c:numRef>
          </c:xVal>
          <c:yVal>
            <c:numRef>
              <c:f>Sheet2!$E$10:$E$67</c:f>
              <c:numCache>
                <c:formatCode>0.000000E+00</c:formatCode>
                <c:ptCount val="58"/>
                <c:pt idx="0">
                  <c:v>2.9950000000001297E-8</c:v>
                </c:pt>
                <c:pt idx="1">
                  <c:v>5.9225497008850325E-7</c:v>
                </c:pt>
                <c:pt idx="2">
                  <c:v>1.3532861111790216E-6</c:v>
                </c:pt>
                <c:pt idx="3">
                  <c:v>3.1197807060362482E-6</c:v>
                </c:pt>
                <c:pt idx="4">
                  <c:v>3.131538784337228E-6</c:v>
                </c:pt>
                <c:pt idx="5">
                  <c:v>3.3015234933564222E-6</c:v>
                </c:pt>
                <c:pt idx="6">
                  <c:v>3.7156201653508502E-6</c:v>
                </c:pt>
                <c:pt idx="7">
                  <c:v>3.8938007328879764E-6</c:v>
                </c:pt>
                <c:pt idx="8">
                  <c:v>4.1562226479793977E-6</c:v>
                </c:pt>
                <c:pt idx="9">
                  <c:v>4.4612846973400065E-6</c:v>
                </c:pt>
                <c:pt idx="10">
                  <c:v>4.9956717548800055E-6</c:v>
                </c:pt>
                <c:pt idx="11">
                  <c:v>5.5199696025000037E-6</c:v>
                </c:pt>
                <c:pt idx="12">
                  <c:v>6.0342730667199995E-6</c:v>
                </c:pt>
                <c:pt idx="13">
                  <c:v>6.5386769740600016E-6</c:v>
                </c:pt>
                <c:pt idx="14">
                  <c:v>7.0332761510400016E-6</c:v>
                </c:pt>
                <c:pt idx="15">
                  <c:v>7.5181654241800015E-6</c:v>
                </c:pt>
                <c:pt idx="16">
                  <c:v>8.4543907054314959E-6</c:v>
                </c:pt>
                <c:pt idx="17">
                  <c:v>8.6028042679358939E-6</c:v>
                </c:pt>
                <c:pt idx="18">
                  <c:v>8.9092483049823482E-6</c:v>
                </c:pt>
                <c:pt idx="19">
                  <c:v>9.043738306319396E-6</c:v>
                </c:pt>
                <c:pt idx="20">
                  <c:v>1.3060494758769043E-5</c:v>
                </c:pt>
                <c:pt idx="21">
                  <c:v>1.4903729004964689E-5</c:v>
                </c:pt>
                <c:pt idx="22">
                  <c:v>1.5003560150866243E-5</c:v>
                </c:pt>
                <c:pt idx="23">
                  <c:v>1.5316512044380448E-5</c:v>
                </c:pt>
                <c:pt idx="24">
                  <c:v>1.5521490132361871E-5</c:v>
                </c:pt>
                <c:pt idx="25">
                  <c:v>1.5638244296416641E-5</c:v>
                </c:pt>
                <c:pt idx="26">
                  <c:v>1.5730200187409825E-5</c:v>
                </c:pt>
                <c:pt idx="27">
                  <c:v>1.5819389009082395E-5</c:v>
                </c:pt>
                <c:pt idx="28">
                  <c:v>1.5909914143224123E-5</c:v>
                </c:pt>
                <c:pt idx="29">
                  <c:v>1.599569911983564E-5</c:v>
                </c:pt>
                <c:pt idx="30">
                  <c:v>1.6178173629894194E-5</c:v>
                </c:pt>
                <c:pt idx="31">
                  <c:v>1.7660979648438692E-5</c:v>
                </c:pt>
                <c:pt idx="32">
                  <c:v>1.7747998045086908E-5</c:v>
                </c:pt>
                <c:pt idx="33">
                  <c:v>1.8011124526592279E-5</c:v>
                </c:pt>
                <c:pt idx="34">
                  <c:v>1.8092962006775387E-5</c:v>
                </c:pt>
                <c:pt idx="35">
                  <c:v>1.9847483011366152E-5</c:v>
                </c:pt>
                <c:pt idx="36">
                  <c:v>1.9904592459396817E-5</c:v>
                </c:pt>
                <c:pt idx="37">
                  <c:v>2.0089945920397566E-5</c:v>
                </c:pt>
                <c:pt idx="38">
                  <c:v>2.1319693950410905E-5</c:v>
                </c:pt>
                <c:pt idx="39">
                  <c:v>2.142864139270506E-5</c:v>
                </c:pt>
                <c:pt idx="40">
                  <c:v>2.1520405965993966E-5</c:v>
                </c:pt>
                <c:pt idx="41">
                  <c:v>2.1565584169020443E-5</c:v>
                </c:pt>
                <c:pt idx="42">
                  <c:v>2.1601428935093345E-5</c:v>
                </c:pt>
                <c:pt idx="43">
                  <c:v>2.1637183265310963E-5</c:v>
                </c:pt>
                <c:pt idx="44">
                  <c:v>2.1741925556151402E-5</c:v>
                </c:pt>
                <c:pt idx="45">
                  <c:v>2.1829552193542868E-5</c:v>
                </c:pt>
                <c:pt idx="46">
                  <c:v>2.1858986769213276E-5</c:v>
                </c:pt>
                <c:pt idx="47">
                  <c:v>2.2515133154357766E-5</c:v>
                </c:pt>
                <c:pt idx="48">
                  <c:v>2.2537980342074874E-5</c:v>
                </c:pt>
                <c:pt idx="49">
                  <c:v>2.2561795449684341E-5</c:v>
                </c:pt>
                <c:pt idx="50">
                  <c:v>2.260957356280945E-5</c:v>
                </c:pt>
                <c:pt idx="51">
                  <c:v>2.2654528201548835E-5</c:v>
                </c:pt>
                <c:pt idx="52">
                  <c:v>2.3031146198054267E-5</c:v>
                </c:pt>
                <c:pt idx="53">
                  <c:v>2.3044040264672203E-5</c:v>
                </c:pt>
                <c:pt idx="54">
                  <c:v>2.3055499745140762E-5</c:v>
                </c:pt>
                <c:pt idx="55">
                  <c:v>2.308618224266758E-5</c:v>
                </c:pt>
                <c:pt idx="56">
                  <c:v>2.3096471707862004E-5</c:v>
                </c:pt>
                <c:pt idx="57">
                  <c:v>2.3215322258359948E-5</c:v>
                </c:pt>
              </c:numCache>
            </c:numRef>
          </c:yVal>
        </c:ser>
        <c:ser>
          <c:idx val="7"/>
          <c:order val="3"/>
          <c:tx>
            <c:v>Loss Prediction</c:v>
          </c:tx>
          <c:spPr>
            <a:ln w="50800">
              <a:solidFill>
                <a:srgbClr val="00B050"/>
              </a:solidFill>
              <a:prstDash val="solid"/>
            </a:ln>
          </c:spPr>
          <c:marker>
            <c:symbol val="x"/>
            <c:size val="10"/>
            <c:spPr>
              <a:solidFill>
                <a:srgbClr val="00B050"/>
              </a:solidFill>
            </c:spPr>
          </c:marker>
          <c:xVal>
            <c:numRef>
              <c:f>Sheet2!$N$10:$N$67</c:f>
              <c:numCache>
                <c:formatCode>0.0000</c:formatCode>
                <c:ptCount val="58"/>
                <c:pt idx="0">
                  <c:v>0</c:v>
                </c:pt>
                <c:pt idx="1">
                  <c:v>6.5972222227070887E-3</c:v>
                </c:pt>
                <c:pt idx="2">
                  <c:v>1.6666666667637386E-2</c:v>
                </c:pt>
                <c:pt idx="3">
                  <c:v>5.6944444445413467E-2</c:v>
                </c:pt>
                <c:pt idx="4">
                  <c:v>5.9027777778263513E-2</c:v>
                </c:pt>
                <c:pt idx="5">
                  <c:v>8.9236111112080962E-2</c:v>
                </c:pt>
                <c:pt idx="6">
                  <c:v>0.16354166666763703</c:v>
                </c:pt>
                <c:pt idx="7">
                  <c:v>0.19583333333430275</c:v>
                </c:pt>
                <c:pt idx="8">
                  <c:v>0.24375000000096847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1.0989583333343038</c:v>
                </c:pt>
                <c:pt idx="17">
                  <c:v>1.1312500000009695</c:v>
                </c:pt>
                <c:pt idx="18">
                  <c:v>1.198611111112081</c:v>
                </c:pt>
                <c:pt idx="19">
                  <c:v>1.2284722222231927</c:v>
                </c:pt>
                <c:pt idx="20">
                  <c:v>2.2218750000009706</c:v>
                </c:pt>
                <c:pt idx="21">
                  <c:v>2.7656250000004849</c:v>
                </c:pt>
                <c:pt idx="22">
                  <c:v>2.7972222222227074</c:v>
                </c:pt>
                <c:pt idx="23">
                  <c:v>2.8979166666671521</c:v>
                </c:pt>
                <c:pt idx="24">
                  <c:v>2.9652777777782617</c:v>
                </c:pt>
                <c:pt idx="25">
                  <c:v>3.0041666666676363</c:v>
                </c:pt>
                <c:pt idx="26">
                  <c:v>3.0350694444454156</c:v>
                </c:pt>
                <c:pt idx="27">
                  <c:v>3.0652777777787481</c:v>
                </c:pt>
                <c:pt idx="28">
                  <c:v>3.0961805555565256</c:v>
                </c:pt>
                <c:pt idx="29">
                  <c:v>3.1256944444454131</c:v>
                </c:pt>
                <c:pt idx="30">
                  <c:v>3.1892361111120806</c:v>
                </c:pt>
                <c:pt idx="31">
                  <c:v>3.7500000000004867</c:v>
                </c:pt>
                <c:pt idx="32">
                  <c:v>3.7857638888893739</c:v>
                </c:pt>
                <c:pt idx="33">
                  <c:v>3.8961805555560414</c:v>
                </c:pt>
                <c:pt idx="34">
                  <c:v>3.9312500000004835</c:v>
                </c:pt>
                <c:pt idx="35">
                  <c:v>4.7895833333338196</c:v>
                </c:pt>
                <c:pt idx="36">
                  <c:v>4.8218750000004853</c:v>
                </c:pt>
                <c:pt idx="37">
                  <c:v>4.9291666666671521</c:v>
                </c:pt>
                <c:pt idx="38">
                  <c:v>5.7690972222227082</c:v>
                </c:pt>
                <c:pt idx="39">
                  <c:v>5.8583333333338174</c:v>
                </c:pt>
                <c:pt idx="40">
                  <c:v>5.936111111111595</c:v>
                </c:pt>
                <c:pt idx="41">
                  <c:v>5.9753472222227071</c:v>
                </c:pt>
                <c:pt idx="42">
                  <c:v>6.0069444444454145</c:v>
                </c:pt>
                <c:pt idx="43">
                  <c:v>6.0388888888898578</c:v>
                </c:pt>
                <c:pt idx="44">
                  <c:v>6.1350694444454135</c:v>
                </c:pt>
                <c:pt idx="45">
                  <c:v>6.2187500000009699</c:v>
                </c:pt>
                <c:pt idx="46">
                  <c:v>6.2475694444454142</c:v>
                </c:pt>
                <c:pt idx="47">
                  <c:v>7.0208333333343038</c:v>
                </c:pt>
                <c:pt idx="48">
                  <c:v>7.054166666667637</c:v>
                </c:pt>
                <c:pt idx="49">
                  <c:v>7.0895833333343035</c:v>
                </c:pt>
                <c:pt idx="50">
                  <c:v>7.162847222223192</c:v>
                </c:pt>
                <c:pt idx="51">
                  <c:v>7.2347222222231924</c:v>
                </c:pt>
                <c:pt idx="52">
                  <c:v>8.0180555555565256</c:v>
                </c:pt>
                <c:pt idx="53">
                  <c:v>8.0545138888898595</c:v>
                </c:pt>
                <c:pt idx="54">
                  <c:v>8.087847222223191</c:v>
                </c:pt>
                <c:pt idx="55">
                  <c:v>8.1819444444454135</c:v>
                </c:pt>
                <c:pt idx="56">
                  <c:v>8.2152777777787485</c:v>
                </c:pt>
                <c:pt idx="57">
                  <c:v>12.979861111112081</c:v>
                </c:pt>
              </c:numCache>
            </c:numRef>
          </c:xVal>
          <c:yVal>
            <c:numRef>
              <c:f>Sheet2!$AJ$10:$AJ$67</c:f>
              <c:numCache>
                <c:formatCode>0.000000E+00</c:formatCode>
                <c:ptCount val="58"/>
                <c:pt idx="0">
                  <c:v>0</c:v>
                </c:pt>
                <c:pt idx="1">
                  <c:v>5.9225496597567484E-7</c:v>
                </c:pt>
                <c:pt idx="2">
                  <c:v>1.3532860985746437E-6</c:v>
                </c:pt>
                <c:pt idx="3">
                  <c:v>3.1197806499328355E-6</c:v>
                </c:pt>
                <c:pt idx="4">
                  <c:v>3.1315392618769176E-6</c:v>
                </c:pt>
                <c:pt idx="5">
                  <c:v>3.3015234278560568E-6</c:v>
                </c:pt>
                <c:pt idx="6">
                  <c:v>3.7156204104560487E-6</c:v>
                </c:pt>
                <c:pt idx="7">
                  <c:v>3.8938006415781296E-6</c:v>
                </c:pt>
                <c:pt idx="8">
                  <c:v>4.1562228339593201E-6</c:v>
                </c:pt>
                <c:pt idx="9">
                  <c:v>4.4612845373591387E-6</c:v>
                </c:pt>
                <c:pt idx="10">
                  <c:v>4.9956711852276023E-6</c:v>
                </c:pt>
                <c:pt idx="11">
                  <c:v>5.5199690330781916E-6</c:v>
                </c:pt>
                <c:pt idx="12">
                  <c:v>6.0342728767558696E-6</c:v>
                </c:pt>
                <c:pt idx="13">
                  <c:v>6.5386764203355514E-6</c:v>
                </c:pt>
                <c:pt idx="14">
                  <c:v>7.03327705092009E-6</c:v>
                </c:pt>
                <c:pt idx="15">
                  <c:v>7.518164622894782E-6</c:v>
                </c:pt>
                <c:pt idx="16">
                  <c:v>8.4543915990666746E-6</c:v>
                </c:pt>
                <c:pt idx="17">
                  <c:v>8.6028042732843987E-6</c:v>
                </c:pt>
                <c:pt idx="18">
                  <c:v>8.9092490547558689E-6</c:v>
                </c:pt>
                <c:pt idx="19">
                  <c:v>9.043739357155233E-6</c:v>
                </c:pt>
                <c:pt idx="20">
                  <c:v>1.3060485674265684E-5</c:v>
                </c:pt>
                <c:pt idx="21">
                  <c:v>1.4903729192257238E-5</c:v>
                </c:pt>
                <c:pt idx="22">
                  <c:v>1.5006339409049821E-5</c:v>
                </c:pt>
                <c:pt idx="23">
                  <c:v>1.5330869187647367E-5</c:v>
                </c:pt>
                <c:pt idx="24">
                  <c:v>1.5525139655411311E-5</c:v>
                </c:pt>
                <c:pt idx="25">
                  <c:v>1.5635497097719113E-5</c:v>
                </c:pt>
                <c:pt idx="26">
                  <c:v>1.5722266792553259E-5</c:v>
                </c:pt>
                <c:pt idx="27">
                  <c:v>1.5806303294181545E-5</c:v>
                </c:pt>
                <c:pt idx="28">
                  <c:v>1.5891485703602748E-5</c:v>
                </c:pt>
                <c:pt idx="29">
                  <c:v>1.5972097319115239E-5</c:v>
                </c:pt>
                <c:pt idx="30">
                  <c:v>1.6143201352880059E-5</c:v>
                </c:pt>
                <c:pt idx="31">
                  <c:v>1.7518285690369677E-5</c:v>
                </c:pt>
                <c:pt idx="32">
                  <c:v>1.7598303114800407E-5</c:v>
                </c:pt>
                <c:pt idx="33">
                  <c:v>1.7839947369799254E-5</c:v>
                </c:pt>
                <c:pt idx="34">
                  <c:v>1.7915021056529659E-5</c:v>
                </c:pt>
                <c:pt idx="35">
                  <c:v>1.9900206466612869E-5</c:v>
                </c:pt>
                <c:pt idx="36">
                  <c:v>1.9951792308739178E-5</c:v>
                </c:pt>
                <c:pt idx="37">
                  <c:v>2.0119453087885378E-5</c:v>
                </c:pt>
                <c:pt idx="38">
                  <c:v>2.1252738384107532E-5</c:v>
                </c:pt>
                <c:pt idx="39">
                  <c:v>2.135640854422332E-5</c:v>
                </c:pt>
                <c:pt idx="40">
                  <c:v>2.1444416717733752E-5</c:v>
                </c:pt>
                <c:pt idx="41">
                  <c:v>2.1488001045752276E-5</c:v>
                </c:pt>
                <c:pt idx="42">
                  <c:v>2.152270995967989E-5</c:v>
                </c:pt>
                <c:pt idx="43">
                  <c:v>2.1557450446774973E-5</c:v>
                </c:pt>
                <c:pt idx="44">
                  <c:v>2.1659961044876303E-5</c:v>
                </c:pt>
                <c:pt idx="45">
                  <c:v>2.174665489184424E-5</c:v>
                </c:pt>
                <c:pt idx="46">
                  <c:v>2.1775986636908543E-5</c:v>
                </c:pt>
                <c:pt idx="47">
                  <c:v>2.2471307501303831E-5</c:v>
                </c:pt>
                <c:pt idx="48">
                  <c:v>2.2497641622918778E-5</c:v>
                </c:pt>
                <c:pt idx="49">
                  <c:v>2.2525320617932349E-5</c:v>
                </c:pt>
                <c:pt idx="50">
                  <c:v>2.2581608404236526E-5</c:v>
                </c:pt>
                <c:pt idx="51">
                  <c:v>2.2635582603297951E-5</c:v>
                </c:pt>
                <c:pt idx="52">
                  <c:v>2.3151104077547401E-5</c:v>
                </c:pt>
                <c:pt idx="53">
                  <c:v>2.3172144083629814E-5</c:v>
                </c:pt>
                <c:pt idx="54">
                  <c:v>2.319117087270592E-5</c:v>
                </c:pt>
                <c:pt idx="55">
                  <c:v>2.324381899969471E-5</c:v>
                </c:pt>
                <c:pt idx="56">
                  <c:v>2.3262099067890493E-5</c:v>
                </c:pt>
                <c:pt idx="57">
                  <c:v>2.3224389513902361E-5</c:v>
                </c:pt>
              </c:numCache>
            </c:numRef>
          </c:yVal>
        </c:ser>
        <c:axId val="60819328"/>
        <c:axId val="60842368"/>
      </c:scatterChart>
      <c:valAx>
        <c:axId val="60819328"/>
        <c:scaling>
          <c:orientation val="minMax"/>
        </c:scaling>
        <c:axPos val="b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 sz="1600" b="1"/>
                  <a:t>DAYS</a:t>
                </a:r>
              </a:p>
            </c:rich>
          </c:tx>
          <c:layout>
            <c:manualLayout>
              <c:xMode val="edge"/>
              <c:yMode val="edge"/>
              <c:x val="0.53269539680506162"/>
              <c:y val="0.93589680397931474"/>
            </c:manualLayout>
          </c:layout>
        </c:title>
        <c:numFmt formatCode="#,##0" sourceLinked="0"/>
        <c:maj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842368"/>
        <c:crosses val="autoZero"/>
        <c:crossBetween val="midCat"/>
        <c:majorUnit val="2"/>
      </c:valAx>
      <c:valAx>
        <c:axId val="60842368"/>
        <c:scaling>
          <c:orientation val="minMax"/>
        </c:scaling>
        <c:axPos val="l"/>
        <c:majorGridlines>
          <c:spPr>
            <a:ln w="254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sz="1600" b="1"/>
                  <a:t>(Mol/L)</a:t>
                </a:r>
              </a:p>
            </c:rich>
          </c:tx>
          <c:layout>
            <c:manualLayout>
              <c:xMode val="edge"/>
              <c:yMode val="edge"/>
              <c:x val="6.2578222778473091E-3"/>
              <c:y val="0.36544982933471426"/>
            </c:manualLayout>
          </c:layout>
        </c:title>
        <c:numFmt formatCode="0.0E+00" sourceLinked="0"/>
        <c:maj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819328"/>
        <c:crosses val="autoZero"/>
        <c:crossBetween val="midCat"/>
      </c:valAx>
      <c:spPr>
        <a:noFill/>
        <a:ln w="508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3135168961201504"/>
          <c:y val="0.54837159439577188"/>
          <c:w val="0.31048193443904692"/>
          <c:h val="0.20110490883475238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dispBlanksAs val="gap"/>
  </c:chart>
  <c:spPr>
    <a:gradFill rotWithShape="0">
      <a:gsLst>
        <a:gs pos="0">
          <a:srgbClr val="C0C0C0"/>
        </a:gs>
        <a:gs pos="50000">
          <a:srgbClr val="FFFF90"/>
        </a:gs>
        <a:gs pos="100000">
          <a:srgbClr val="C0C0C0"/>
        </a:gs>
      </a:gsLst>
      <a:lin ang="5400000" scaled="1"/>
    </a:gra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000000000000133" r="0.75000000000000133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style val="42"/>
  <c:chart>
    <c:title>
      <c:tx>
        <c:rich>
          <a:bodyPr/>
          <a:lstStyle/>
          <a:p>
            <a:pPr>
              <a:defRPr/>
            </a:pPr>
            <a:r>
              <a:rPr lang="en-US"/>
              <a:t>PROPANIL IN OSBORNE CLAY</a:t>
            </a:r>
          </a:p>
          <a:p>
            <a:pPr>
              <a:defRPr/>
            </a:pPr>
            <a:r>
              <a:rPr lang="en-US"/>
              <a:t>Sorption &amp; Reaction</a:t>
            </a:r>
          </a:p>
        </c:rich>
      </c:tx>
      <c:layout/>
    </c:title>
    <c:view3D>
      <c:rotX val="32"/>
      <c:perspective val="0"/>
    </c:view3D>
    <c:plotArea>
      <c:layout/>
      <c:pie3DChart>
        <c:varyColors val="1"/>
        <c:ser>
          <c:idx val="0"/>
          <c:order val="0"/>
          <c:tx>
            <c:strRef>
              <c:f>Sheet2!$AL$4:$AL$4</c:f>
              <c:strCache>
                <c:ptCount val="1"/>
                <c:pt idx="0">
                  <c:v>Solution</c:v>
                </c:pt>
              </c:strCache>
            </c:strRef>
          </c:tx>
          <c:explosion val="50"/>
          <c:dPt>
            <c:idx val="1"/>
            <c:explosion val="0"/>
          </c:dPt>
          <c:dPt>
            <c:idx val="2"/>
            <c:explosion val="0"/>
          </c:dPt>
          <c:dPt>
            <c:idx val="3"/>
            <c:explosion val="0"/>
          </c:dPt>
          <c:dLbls>
            <c:txPr>
              <a:bodyPr/>
              <a:lstStyle/>
              <a:p>
                <a:pPr>
                  <a:defRPr sz="1600" b="1"/>
                </a:pPr>
                <a:endParaRPr lang="en-US"/>
              </a:p>
            </c:txPr>
            <c:showPercent val="1"/>
            <c:showLeaderLines val="1"/>
          </c:dLbls>
          <c:cat>
            <c:strRef>
              <c:f>Sheet2!$AL$4:$AL$7</c:f>
              <c:strCache>
                <c:ptCount val="4"/>
                <c:pt idx="0">
                  <c:v>Solution</c:v>
                </c:pt>
                <c:pt idx="1">
                  <c:v>Sorbed</c:v>
                </c:pt>
                <c:pt idx="2">
                  <c:v>Intra Particle</c:v>
                </c:pt>
                <c:pt idx="3">
                  <c:v>Reaction Product</c:v>
                </c:pt>
              </c:strCache>
            </c:strRef>
          </c:cat>
          <c:val>
            <c:numRef>
              <c:f>Sheet2!$AM$4:$AM$7</c:f>
              <c:numCache>
                <c:formatCode>0.00E+00</c:formatCode>
                <c:ptCount val="4"/>
                <c:pt idx="0">
                  <c:v>2.9670800549928139E-6</c:v>
                </c:pt>
                <c:pt idx="1">
                  <c:v>4.1178988884775286E-6</c:v>
                </c:pt>
                <c:pt idx="2">
                  <c:v>2.1140739072287587E-6</c:v>
                </c:pt>
                <c:pt idx="3">
                  <c:v>1.5800947149300899E-5</c:v>
                </c:pt>
              </c:numCache>
            </c:numRef>
          </c:val>
        </c:ser>
        <c:dLbls>
          <c:showPercent val="1"/>
        </c:dLbls>
      </c:pie3DChart>
    </c:plotArea>
    <c:legend>
      <c:legendPos val="t"/>
      <c:layout/>
      <c:txPr>
        <a:bodyPr/>
        <a:lstStyle/>
        <a:p>
          <a:pPr>
            <a:defRPr sz="1400" b="1"/>
          </a:pPr>
          <a:endParaRPr lang="en-US"/>
        </a:p>
      </c:txPr>
    </c:legend>
    <c:dispBlanksAs val="zero"/>
  </c:chart>
  <c:spPr>
    <a:gradFill>
      <a:gsLst>
        <a:gs pos="0">
          <a:srgbClr val="000082"/>
        </a:gs>
        <a:gs pos="30000">
          <a:srgbClr val="66008F"/>
        </a:gs>
        <a:gs pos="64999">
          <a:srgbClr val="BA0066"/>
        </a:gs>
        <a:gs pos="89999">
          <a:srgbClr val="FF0000"/>
        </a:gs>
        <a:gs pos="100000">
          <a:srgbClr val="FF8200"/>
        </a:gs>
      </a:gsLst>
      <a:lin ang="5400000" scaled="0"/>
    </a:gradFill>
    <a:ln w="127000" cmpd="tri">
      <a:solidFill>
        <a:srgbClr val="FFFF00"/>
      </a:solidFill>
    </a:ln>
  </c:spPr>
  <c:printSettings>
    <c:headerFooter/>
    <c:pageMargins b="1" l="0.75000000000000133" r="0.750000000000001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2019300</xdr:colOff>
      <xdr:row>3</xdr:row>
      <xdr:rowOff>228600</xdr:rowOff>
    </xdr:from>
    <xdr:to>
      <xdr:col>12</xdr:col>
      <xdr:colOff>647700</xdr:colOff>
      <xdr:row>31</xdr:row>
      <xdr:rowOff>137160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7620</xdr:colOff>
      <xdr:row>31</xdr:row>
      <xdr:rowOff>129540</xdr:rowOff>
    </xdr:from>
    <xdr:to>
      <xdr:col>12</xdr:col>
      <xdr:colOff>662940</xdr:colOff>
      <xdr:row>59</xdr:row>
      <xdr:rowOff>160020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15240</xdr:colOff>
      <xdr:row>60</xdr:row>
      <xdr:rowOff>0</xdr:rowOff>
    </xdr:from>
    <xdr:to>
      <xdr:col>13</xdr:col>
      <xdr:colOff>7620</xdr:colOff>
      <xdr:row>87</xdr:row>
      <xdr:rowOff>175260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7620</xdr:colOff>
      <xdr:row>88</xdr:row>
      <xdr:rowOff>7620</xdr:rowOff>
    </xdr:from>
    <xdr:to>
      <xdr:col>12</xdr:col>
      <xdr:colOff>655320</xdr:colOff>
      <xdr:row>116</xdr:row>
      <xdr:rowOff>7620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7620</xdr:colOff>
      <xdr:row>116</xdr:row>
      <xdr:rowOff>7620</xdr:rowOff>
    </xdr:from>
    <xdr:to>
      <xdr:col>12</xdr:col>
      <xdr:colOff>662940</xdr:colOff>
      <xdr:row>145</xdr:row>
      <xdr:rowOff>15240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7620</xdr:colOff>
      <xdr:row>145</xdr:row>
      <xdr:rowOff>7620</xdr:rowOff>
    </xdr:from>
    <xdr:to>
      <xdr:col>13</xdr:col>
      <xdr:colOff>15240</xdr:colOff>
      <xdr:row>173</xdr:row>
      <xdr:rowOff>15240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0C0C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0C0C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173"/>
  <sheetViews>
    <sheetView tabSelected="1" workbookViewId="0"/>
  </sheetViews>
  <sheetFormatPr defaultRowHeight="13.2"/>
  <cols>
    <col min="3" max="3" width="15.44140625" customWidth="1"/>
  </cols>
  <sheetData>
    <row r="3" spans="1:13" ht="15.6">
      <c r="A3" s="162" t="s">
        <v>64</v>
      </c>
      <c r="B3" s="3"/>
      <c r="C3" s="3"/>
    </row>
    <row r="4" spans="1:13" ht="18">
      <c r="A4" s="37" t="s">
        <v>74</v>
      </c>
      <c r="B4" s="37"/>
      <c r="C4" s="37"/>
      <c r="D4" s="63"/>
      <c r="E4" s="63"/>
      <c r="F4" s="77" t="s">
        <v>123</v>
      </c>
      <c r="G4" s="37"/>
      <c r="H4" s="63"/>
    </row>
    <row r="5" spans="1:13" ht="15.6">
      <c r="A5" s="64" t="s">
        <v>56</v>
      </c>
      <c r="B5" s="65"/>
      <c r="C5" s="66"/>
      <c r="D5" s="57"/>
      <c r="M5" s="57"/>
    </row>
    <row r="6" spans="1:13" ht="15.6">
      <c r="A6" s="64" t="s">
        <v>20</v>
      </c>
      <c r="B6" s="64" t="s">
        <v>20</v>
      </c>
      <c r="C6" s="64" t="s">
        <v>20</v>
      </c>
    </row>
    <row r="7" spans="1:13" ht="15.6">
      <c r="A7" s="64" t="s">
        <v>91</v>
      </c>
      <c r="B7" s="64"/>
      <c r="C7" s="64"/>
    </row>
    <row r="8" spans="1:13" ht="15.6">
      <c r="A8" s="64" t="s">
        <v>47</v>
      </c>
      <c r="B8" s="64"/>
      <c r="C8" s="64"/>
    </row>
    <row r="9" spans="1:13">
      <c r="A9" s="61" t="s">
        <v>79</v>
      </c>
      <c r="B9" s="62"/>
      <c r="C9" s="121">
        <f>Sheet2!$K$16</f>
        <v>20</v>
      </c>
    </row>
    <row r="10" spans="1:13" ht="15.6">
      <c r="A10" s="64" t="s">
        <v>20</v>
      </c>
      <c r="B10" s="64" t="s">
        <v>20</v>
      </c>
      <c r="C10" s="64" t="s">
        <v>20</v>
      </c>
    </row>
    <row r="11" spans="1:13" ht="15.6">
      <c r="A11" s="33" t="s">
        <v>94</v>
      </c>
      <c r="B11" s="33" t="s">
        <v>50</v>
      </c>
      <c r="C11" s="69">
        <v>20</v>
      </c>
    </row>
    <row r="12" spans="1:13" ht="15.6">
      <c r="A12" s="33" t="s">
        <v>92</v>
      </c>
      <c r="B12" s="33" t="s">
        <v>59</v>
      </c>
      <c r="C12" s="69">
        <v>1</v>
      </c>
    </row>
    <row r="13" spans="1:13" ht="18">
      <c r="A13" s="75" t="s">
        <v>96</v>
      </c>
      <c r="B13" s="33" t="s">
        <v>15</v>
      </c>
      <c r="C13" s="67">
        <v>6.1628378126794443E-7</v>
      </c>
    </row>
    <row r="14" spans="1:13" ht="18">
      <c r="A14" s="75" t="s">
        <v>97</v>
      </c>
      <c r="B14" s="33" t="s">
        <v>16</v>
      </c>
      <c r="C14" s="68">
        <v>2.5000000000000001E-5</v>
      </c>
    </row>
    <row r="15" spans="1:13" ht="15.6">
      <c r="A15" s="64" t="s">
        <v>20</v>
      </c>
      <c r="B15" s="64" t="s">
        <v>20</v>
      </c>
      <c r="C15" s="64" t="s">
        <v>20</v>
      </c>
    </row>
    <row r="16" spans="1:13">
      <c r="A16" s="36" t="s">
        <v>65</v>
      </c>
      <c r="B16" s="36"/>
      <c r="C16" s="36"/>
    </row>
    <row r="17" spans="1:13">
      <c r="A17" s="40" t="s">
        <v>93</v>
      </c>
      <c r="B17" s="40"/>
      <c r="C17" s="40" t="s">
        <v>25</v>
      </c>
    </row>
    <row r="18" spans="1:13">
      <c r="A18" s="40" t="s">
        <v>81</v>
      </c>
      <c r="B18" s="40"/>
      <c r="C18" s="40" t="s">
        <v>23</v>
      </c>
    </row>
    <row r="19" spans="1:13">
      <c r="A19" s="40" t="s">
        <v>55</v>
      </c>
      <c r="B19" s="40"/>
      <c r="C19" s="40" t="s">
        <v>24</v>
      </c>
    </row>
    <row r="20" spans="1:13" ht="13.8">
      <c r="A20" s="40" t="s">
        <v>88</v>
      </c>
      <c r="B20" s="40"/>
      <c r="C20" s="76" t="s">
        <v>98</v>
      </c>
    </row>
    <row r="21" spans="1:13" ht="15.6">
      <c r="A21" s="64" t="s">
        <v>20</v>
      </c>
      <c r="B21" s="64" t="s">
        <v>20</v>
      </c>
      <c r="C21" s="64" t="s">
        <v>20</v>
      </c>
    </row>
    <row r="22" spans="1:13">
      <c r="A22" s="40" t="s">
        <v>40</v>
      </c>
      <c r="B22" s="40"/>
      <c r="C22" s="40"/>
    </row>
    <row r="23" spans="1:13">
      <c r="A23" s="36" t="s">
        <v>38</v>
      </c>
      <c r="B23" s="36"/>
      <c r="C23" s="32"/>
    </row>
    <row r="24" spans="1:13">
      <c r="A24" s="36" t="s">
        <v>78</v>
      </c>
      <c r="B24" s="36"/>
      <c r="C24" s="32"/>
    </row>
    <row r="25" spans="1:13">
      <c r="A25" s="40" t="s">
        <v>77</v>
      </c>
      <c r="B25" s="36"/>
      <c r="C25" s="32"/>
    </row>
    <row r="26" spans="1:13">
      <c r="A26" s="36" t="s">
        <v>27</v>
      </c>
      <c r="B26" s="36"/>
      <c r="C26" s="32"/>
    </row>
    <row r="27" spans="1:13">
      <c r="A27" s="36" t="s">
        <v>68</v>
      </c>
      <c r="B27" s="36"/>
      <c r="C27" s="32"/>
    </row>
    <row r="28" spans="1:13">
      <c r="A28" s="36" t="s">
        <v>35</v>
      </c>
      <c r="B28" s="36"/>
      <c r="C28" s="32"/>
    </row>
    <row r="29" spans="1:13">
      <c r="A29" s="36" t="s">
        <v>69</v>
      </c>
      <c r="B29" s="36"/>
      <c r="C29" s="40"/>
    </row>
    <row r="30" spans="1:13">
      <c r="A30" s="36" t="s">
        <v>87</v>
      </c>
      <c r="B30" s="36"/>
      <c r="C30" s="36"/>
    </row>
    <row r="31" spans="1:13">
      <c r="A31" s="36" t="s">
        <v>39</v>
      </c>
      <c r="B31" s="36"/>
      <c r="C31" s="32"/>
    </row>
    <row r="32" spans="1:13">
      <c r="A32" s="40" t="s">
        <v>20</v>
      </c>
      <c r="B32" s="40" t="s">
        <v>20</v>
      </c>
      <c r="C32" s="40" t="s">
        <v>20</v>
      </c>
      <c r="D32" s="57"/>
      <c r="M32" s="57"/>
    </row>
    <row r="33" spans="1:13">
      <c r="D33" s="25"/>
      <c r="M33" s="25"/>
    </row>
    <row r="34" spans="1:13" ht="15.6">
      <c r="A34" s="70" t="s">
        <v>94</v>
      </c>
      <c r="B34" s="71" t="s">
        <v>50</v>
      </c>
      <c r="C34" s="72">
        <v>20</v>
      </c>
    </row>
    <row r="35" spans="1:13" ht="15.6">
      <c r="A35" s="71" t="s">
        <v>92</v>
      </c>
      <c r="B35" s="71" t="s">
        <v>59</v>
      </c>
      <c r="C35" s="72">
        <v>1</v>
      </c>
    </row>
    <row r="36" spans="1:13" ht="18">
      <c r="A36" s="70" t="s">
        <v>96</v>
      </c>
      <c r="B36" s="71" t="s">
        <v>15</v>
      </c>
      <c r="C36" s="73">
        <v>6.1628378126794443E-7</v>
      </c>
    </row>
    <row r="37" spans="1:13" ht="18">
      <c r="A37" s="70" t="s">
        <v>97</v>
      </c>
      <c r="B37" s="71" t="s">
        <v>16</v>
      </c>
      <c r="C37" s="74">
        <v>2.4999999999999998E-5</v>
      </c>
    </row>
    <row r="60" spans="4:13">
      <c r="D60" s="25"/>
      <c r="M60" s="25"/>
    </row>
    <row r="61" spans="4:13">
      <c r="D61" s="25"/>
      <c r="M61" s="25"/>
    </row>
    <row r="88" spans="4:13">
      <c r="D88" s="25"/>
      <c r="M88" s="25"/>
    </row>
    <row r="89" spans="4:13">
      <c r="D89" s="25"/>
      <c r="M89" s="25"/>
    </row>
    <row r="116" spans="4:13">
      <c r="D116" s="25"/>
      <c r="M116" s="25"/>
    </row>
    <row r="117" spans="4:13">
      <c r="D117" s="25"/>
      <c r="M117" s="25"/>
    </row>
    <row r="144" spans="4:13">
      <c r="D144" s="25"/>
      <c r="M144" s="25"/>
    </row>
    <row r="145" spans="4:13">
      <c r="D145" s="25"/>
      <c r="M145" s="25"/>
    </row>
    <row r="146" spans="4:13">
      <c r="D146" s="24"/>
      <c r="M146" s="24"/>
    </row>
    <row r="173" spans="4:13">
      <c r="D173" s="24"/>
      <c r="M173" s="24"/>
    </row>
  </sheetData>
  <pageMargins left="0.75" right="0.75" top="1" bottom="1" header="0.5" footer="0.5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N123"/>
  <sheetViews>
    <sheetView zoomScale="120" workbookViewId="0"/>
  </sheetViews>
  <sheetFormatPr defaultRowHeight="13.2"/>
  <cols>
    <col min="1" max="1" width="5.109375" customWidth="1"/>
    <col min="2" max="2" width="7.5546875" customWidth="1"/>
    <col min="3" max="5" width="13" customWidth="1"/>
    <col min="6" max="6" width="12.77734375" customWidth="1"/>
    <col min="7" max="7" width="12.44140625" customWidth="1"/>
    <col min="8" max="8" width="2.44140625" customWidth="1"/>
    <col min="9" max="9" width="6.77734375" customWidth="1"/>
    <col min="10" max="10" width="9.21875" customWidth="1"/>
    <col min="11" max="11" width="13.6640625" customWidth="1"/>
    <col min="12" max="12" width="2.44140625" customWidth="1"/>
    <col min="13" max="13" width="4.5546875" customWidth="1"/>
    <col min="14" max="14" width="7.5546875" customWidth="1"/>
    <col min="15" max="15" width="15.88671875" customWidth="1"/>
    <col min="16" max="16" width="13.6640625" bestFit="1" customWidth="1"/>
    <col min="17" max="17" width="15.44140625" customWidth="1"/>
    <col min="18" max="18" width="13.6640625" customWidth="1"/>
    <col min="19" max="19" width="15.77734375" customWidth="1"/>
    <col min="20" max="20" width="12.44140625" bestFit="1" customWidth="1"/>
    <col min="21" max="21" width="2.109375" customWidth="1"/>
    <col min="22" max="22" width="12.77734375" customWidth="1"/>
    <col min="23" max="23" width="12.88671875" customWidth="1"/>
    <col min="24" max="24" width="15.88671875" customWidth="1"/>
    <col min="25" max="25" width="2.44140625" customWidth="1"/>
    <col min="26" max="26" width="13.6640625" customWidth="1"/>
    <col min="27" max="27" width="13.44140625" customWidth="1"/>
    <col min="28" max="28" width="15.88671875" customWidth="1"/>
    <col min="29" max="29" width="2.44140625" customWidth="1"/>
    <col min="30" max="30" width="13.6640625" customWidth="1"/>
    <col min="31" max="31" width="14.88671875" customWidth="1"/>
    <col min="32" max="32" width="1.44140625" customWidth="1"/>
    <col min="33" max="33" width="5.21875" customWidth="1"/>
    <col min="34" max="34" width="7.5546875" customWidth="1"/>
    <col min="35" max="36" width="13.6640625" customWidth="1"/>
    <col min="38" max="38" width="16.77734375" customWidth="1"/>
    <col min="39" max="42" width="13.109375" customWidth="1"/>
    <col min="43" max="43" width="16.77734375" customWidth="1"/>
  </cols>
  <sheetData>
    <row r="1" spans="1:41" ht="15.6">
      <c r="A1" s="1" t="s">
        <v>64</v>
      </c>
      <c r="B1" s="3"/>
      <c r="C1" s="3"/>
      <c r="H1" t="s">
        <v>1</v>
      </c>
      <c r="I1" s="3"/>
      <c r="J1" s="3"/>
      <c r="L1" t="s">
        <v>1</v>
      </c>
      <c r="M1" s="51" t="s">
        <v>62</v>
      </c>
      <c r="N1" s="50"/>
      <c r="O1" s="125">
        <f>$T$11</f>
        <v>2.0832920693846029E-5</v>
      </c>
      <c r="P1" s="51" t="s">
        <v>11</v>
      </c>
      <c r="Q1" s="1"/>
      <c r="R1" s="1"/>
      <c r="S1" s="55"/>
      <c r="T1" s="17"/>
      <c r="U1" s="17"/>
      <c r="V1" s="51" t="s">
        <v>62</v>
      </c>
      <c r="W1" s="128" t="s">
        <v>12</v>
      </c>
      <c r="X1" s="125">
        <f>$W$11</f>
        <v>3.5748243401782969E-6</v>
      </c>
      <c r="Z1" s="51" t="s">
        <v>62</v>
      </c>
      <c r="AA1" s="51" t="s">
        <v>2</v>
      </c>
      <c r="AB1" s="125">
        <f>$AA11</f>
        <v>0</v>
      </c>
      <c r="AD1" s="51" t="s">
        <v>4</v>
      </c>
      <c r="AE1" s="125">
        <f>$AD$11</f>
        <v>5.9225496597567484E-7</v>
      </c>
      <c r="AG1" s="23" t="s">
        <v>43</v>
      </c>
      <c r="AH1" s="23"/>
      <c r="AM1" s="3"/>
    </row>
    <row r="2" spans="1:41" ht="16.2">
      <c r="A2" s="2" t="s">
        <v>74</v>
      </c>
      <c r="B2" s="2"/>
      <c r="C2" s="2"/>
      <c r="F2" s="154" t="s">
        <v>124</v>
      </c>
      <c r="G2" s="2"/>
      <c r="H2" t="s">
        <v>1</v>
      </c>
      <c r="I2" s="6"/>
      <c r="J2" s="7"/>
      <c r="K2" s="3"/>
      <c r="L2" t="s">
        <v>1</v>
      </c>
      <c r="M2" s="56" t="s">
        <v>44</v>
      </c>
      <c r="N2" s="29"/>
      <c r="O2" s="126">
        <f>$C$11</f>
        <v>2.0832919131343023E-5</v>
      </c>
      <c r="P2" s="56" t="s">
        <v>6</v>
      </c>
      <c r="Q2" s="4"/>
      <c r="R2" s="12"/>
      <c r="S2" s="1"/>
      <c r="T2" s="58"/>
      <c r="U2" s="58"/>
      <c r="V2" s="39" t="s">
        <v>44</v>
      </c>
      <c r="W2" s="129" t="s">
        <v>7</v>
      </c>
      <c r="X2" s="131">
        <f>$D$11</f>
        <v>3.5748258985684749E-6</v>
      </c>
      <c r="Z2" s="39" t="s">
        <v>44</v>
      </c>
      <c r="AA2" s="39" t="s">
        <v>8</v>
      </c>
      <c r="AB2" s="131">
        <f>$F11</f>
        <v>0</v>
      </c>
      <c r="AD2" s="39" t="s">
        <v>9</v>
      </c>
      <c r="AE2" s="131">
        <f>$G$11</f>
        <v>5.9225497008850325E-7</v>
      </c>
      <c r="AG2" s="20" t="s">
        <v>36</v>
      </c>
      <c r="AL2" s="76" t="s">
        <v>70</v>
      </c>
      <c r="AM2" s="36"/>
      <c r="AN2" s="16"/>
      <c r="AO2" s="3"/>
    </row>
    <row r="3" spans="1:41" ht="18">
      <c r="A3" s="2" t="s">
        <v>40</v>
      </c>
      <c r="C3" s="2"/>
      <c r="D3" s="1" t="s">
        <v>68</v>
      </c>
      <c r="H3" t="s">
        <v>1</v>
      </c>
      <c r="I3" s="6"/>
      <c r="J3" s="7"/>
      <c r="K3" s="3"/>
      <c r="L3" t="s">
        <v>1</v>
      </c>
      <c r="M3" s="75" t="s">
        <v>101</v>
      </c>
      <c r="N3" s="30"/>
      <c r="O3" s="68">
        <v>45021500</v>
      </c>
      <c r="P3" s="33" t="s">
        <v>10</v>
      </c>
      <c r="S3" s="40" t="s">
        <v>49</v>
      </c>
      <c r="T3" s="46" t="s">
        <v>53</v>
      </c>
      <c r="U3" s="59"/>
      <c r="V3" s="127" t="s">
        <v>108</v>
      </c>
      <c r="W3" s="130" t="s">
        <v>13</v>
      </c>
      <c r="X3" s="26">
        <v>0</v>
      </c>
      <c r="Z3" s="5" t="s">
        <v>58</v>
      </c>
      <c r="AA3" s="33" t="s">
        <v>3</v>
      </c>
      <c r="AB3" s="138">
        <v>0</v>
      </c>
      <c r="AD3" s="33" t="s">
        <v>5</v>
      </c>
      <c r="AE3" s="138">
        <v>0.26591129999999996</v>
      </c>
      <c r="AG3" s="20" t="s">
        <v>42</v>
      </c>
      <c r="AH3" s="20"/>
      <c r="AI3" s="20"/>
      <c r="AJ3" s="20"/>
      <c r="AL3" s="45" t="s">
        <v>20</v>
      </c>
      <c r="AM3" s="45" t="s">
        <v>20</v>
      </c>
    </row>
    <row r="4" spans="1:41" ht="15.6">
      <c r="A4" s="41" t="s">
        <v>41</v>
      </c>
      <c r="B4" s="36"/>
      <c r="C4" s="36"/>
      <c r="D4" s="36"/>
      <c r="E4" s="36"/>
      <c r="F4" s="22" t="s">
        <v>20</v>
      </c>
      <c r="G4" s="22" t="s">
        <v>20</v>
      </c>
      <c r="H4" t="s">
        <v>1</v>
      </c>
      <c r="I4" s="8" t="s">
        <v>72</v>
      </c>
      <c r="J4" s="14"/>
      <c r="K4" s="11"/>
      <c r="L4" t="s">
        <v>1</v>
      </c>
      <c r="M4" s="46" t="s">
        <v>63</v>
      </c>
      <c r="N4" s="39"/>
      <c r="O4" s="39"/>
      <c r="P4" s="38"/>
      <c r="Q4" s="52"/>
      <c r="R4" s="38"/>
      <c r="S4" s="46" t="s">
        <v>84</v>
      </c>
      <c r="T4" s="46"/>
      <c r="U4" t="s">
        <v>21</v>
      </c>
      <c r="V4" s="87" t="s">
        <v>46</v>
      </c>
      <c r="W4" s="89" t="s">
        <v>99</v>
      </c>
      <c r="X4" s="88"/>
      <c r="Y4" s="1" t="s">
        <v>21</v>
      </c>
      <c r="Z4" s="83" t="s">
        <v>34</v>
      </c>
      <c r="AA4" s="83" t="s">
        <v>34</v>
      </c>
      <c r="AB4" s="83" t="s">
        <v>34</v>
      </c>
      <c r="AC4" s="3"/>
      <c r="AD4" s="54" t="s">
        <v>76</v>
      </c>
      <c r="AE4" s="54"/>
      <c r="AF4" s="3"/>
      <c r="AG4" s="34"/>
      <c r="AH4" s="3"/>
      <c r="AI4" s="40" t="s">
        <v>45</v>
      </c>
      <c r="AJ4" s="47" t="s">
        <v>63</v>
      </c>
      <c r="AL4" s="46" t="s">
        <v>82</v>
      </c>
      <c r="AM4" s="120">
        <f>$T$44</f>
        <v>2.9670800549928139E-6</v>
      </c>
    </row>
    <row r="5" spans="1:41">
      <c r="A5" s="42" t="s">
        <v>20</v>
      </c>
      <c r="B5" s="36" t="s">
        <v>20</v>
      </c>
      <c r="C5" s="36" t="s">
        <v>20</v>
      </c>
      <c r="D5" s="36" t="s">
        <v>20</v>
      </c>
      <c r="E5" s="36" t="s">
        <v>20</v>
      </c>
      <c r="F5" s="27" t="s">
        <v>80</v>
      </c>
      <c r="G5" s="22"/>
      <c r="H5" t="s">
        <v>1</v>
      </c>
      <c r="I5" s="14" t="s">
        <v>20</v>
      </c>
      <c r="J5" s="14" t="s">
        <v>20</v>
      </c>
      <c r="K5" s="14" t="s">
        <v>20</v>
      </c>
      <c r="L5" t="s">
        <v>1</v>
      </c>
      <c r="M5" s="45" t="s">
        <v>20</v>
      </c>
      <c r="N5" s="45" t="s">
        <v>20</v>
      </c>
      <c r="O5" s="45" t="s">
        <v>20</v>
      </c>
      <c r="P5" s="45" t="s">
        <v>20</v>
      </c>
      <c r="Q5" s="45" t="s">
        <v>20</v>
      </c>
      <c r="R5" s="45" t="s">
        <v>20</v>
      </c>
      <c r="S5" s="45" t="s">
        <v>20</v>
      </c>
      <c r="T5" s="45" t="s">
        <v>20</v>
      </c>
      <c r="U5" t="s">
        <v>21</v>
      </c>
      <c r="V5" s="85" t="s">
        <v>20</v>
      </c>
      <c r="W5" s="86" t="s">
        <v>20</v>
      </c>
      <c r="X5" s="86" t="s">
        <v>20</v>
      </c>
      <c r="Y5" s="1" t="s">
        <v>21</v>
      </c>
      <c r="Z5" s="90" t="s">
        <v>20</v>
      </c>
      <c r="AA5" s="91" t="s">
        <v>20</v>
      </c>
      <c r="AB5" s="91" t="s">
        <v>20</v>
      </c>
      <c r="AC5" t="s">
        <v>20</v>
      </c>
      <c r="AD5" s="28" t="s">
        <v>20</v>
      </c>
      <c r="AE5" s="28" t="s">
        <v>20</v>
      </c>
      <c r="AF5" t="s">
        <v>20</v>
      </c>
      <c r="AG5" s="35" t="s">
        <v>20</v>
      </c>
      <c r="AH5" s="3" t="s">
        <v>20</v>
      </c>
      <c r="AI5" s="36" t="s">
        <v>20</v>
      </c>
      <c r="AJ5" s="22" t="s">
        <v>20</v>
      </c>
      <c r="AL5" s="48" t="s">
        <v>83</v>
      </c>
      <c r="AM5" s="120">
        <f>$W$44</f>
        <v>4.1178988884775286E-6</v>
      </c>
    </row>
    <row r="6" spans="1:41" ht="15.6">
      <c r="A6" s="41"/>
      <c r="B6" s="36"/>
      <c r="C6" s="36"/>
      <c r="D6" s="36"/>
      <c r="E6" s="36"/>
      <c r="F6" s="27" t="s">
        <v>95</v>
      </c>
      <c r="G6" s="27"/>
      <c r="H6" t="s">
        <v>1</v>
      </c>
      <c r="I6" s="8" t="s">
        <v>90</v>
      </c>
      <c r="J6" s="8"/>
      <c r="K6" s="8"/>
      <c r="L6" t="s">
        <v>1</v>
      </c>
      <c r="M6" s="46"/>
      <c r="N6" s="45"/>
      <c r="O6" s="45"/>
      <c r="P6" s="45"/>
      <c r="Q6" s="45"/>
      <c r="R6" s="45"/>
      <c r="S6" s="45"/>
      <c r="T6" s="45"/>
      <c r="U6" t="s">
        <v>21</v>
      </c>
      <c r="V6" s="88"/>
      <c r="W6" s="88"/>
      <c r="X6" s="87" t="s">
        <v>75</v>
      </c>
      <c r="Y6" s="1" t="s">
        <v>21</v>
      </c>
      <c r="Z6" s="92" t="s">
        <v>54</v>
      </c>
      <c r="AA6" s="93" t="s">
        <v>85</v>
      </c>
      <c r="AB6" s="92" t="s">
        <v>75</v>
      </c>
      <c r="AC6" s="1" t="s">
        <v>21</v>
      </c>
      <c r="AD6" s="139" t="s">
        <v>48</v>
      </c>
      <c r="AE6" s="140" t="s">
        <v>75</v>
      </c>
      <c r="AF6" s="1" t="s">
        <v>21</v>
      </c>
      <c r="AG6" s="95"/>
      <c r="AH6" s="96"/>
      <c r="AI6" s="80" t="s">
        <v>100</v>
      </c>
      <c r="AJ6" s="83" t="s">
        <v>48</v>
      </c>
      <c r="AL6" s="27" t="s">
        <v>57</v>
      </c>
      <c r="AM6" s="120">
        <f>$AA$44</f>
        <v>2.1140739072287587E-6</v>
      </c>
    </row>
    <row r="7" spans="1:41" ht="18">
      <c r="A7" s="78" t="s">
        <v>67</v>
      </c>
      <c r="B7" s="79"/>
      <c r="C7" s="80" t="s">
        <v>53</v>
      </c>
      <c r="D7" s="81" t="s">
        <v>60</v>
      </c>
      <c r="E7" s="81" t="s">
        <v>89</v>
      </c>
      <c r="F7" s="83" t="s">
        <v>34</v>
      </c>
      <c r="G7" s="83" t="s">
        <v>73</v>
      </c>
      <c r="H7" t="s">
        <v>1</v>
      </c>
      <c r="I7" s="8" t="s">
        <v>71</v>
      </c>
      <c r="J7" s="8"/>
      <c r="K7" s="8"/>
      <c r="L7" t="s">
        <v>1</v>
      </c>
      <c r="M7" s="84" t="s">
        <v>67</v>
      </c>
      <c r="N7" s="84" t="s">
        <v>86</v>
      </c>
      <c r="O7" s="123" t="s">
        <v>102</v>
      </c>
      <c r="P7" s="123" t="s">
        <v>103</v>
      </c>
      <c r="Q7" s="124" t="s">
        <v>104</v>
      </c>
      <c r="R7" s="124" t="s">
        <v>105</v>
      </c>
      <c r="S7" s="124" t="s">
        <v>106</v>
      </c>
      <c r="T7" s="124" t="s">
        <v>107</v>
      </c>
      <c r="U7" t="s">
        <v>21</v>
      </c>
      <c r="V7" s="134" t="s">
        <v>110</v>
      </c>
      <c r="W7" s="133" t="s">
        <v>109</v>
      </c>
      <c r="X7" s="134" t="s">
        <v>111</v>
      </c>
      <c r="Y7" s="1" t="s">
        <v>21</v>
      </c>
      <c r="Z7" s="135" t="s">
        <v>113</v>
      </c>
      <c r="AA7" s="136" t="s">
        <v>113</v>
      </c>
      <c r="AB7" s="135" t="s">
        <v>108</v>
      </c>
      <c r="AC7" s="1" t="s">
        <v>21</v>
      </c>
      <c r="AD7" s="141" t="s">
        <v>115</v>
      </c>
      <c r="AE7" s="141" t="s">
        <v>116</v>
      </c>
      <c r="AF7" s="1" t="s">
        <v>21</v>
      </c>
      <c r="AG7" s="97" t="s">
        <v>67</v>
      </c>
      <c r="AH7" s="98"/>
      <c r="AI7" s="81" t="s">
        <v>89</v>
      </c>
      <c r="AJ7" s="83" t="s">
        <v>89</v>
      </c>
      <c r="AL7" s="54" t="s">
        <v>76</v>
      </c>
      <c r="AM7" s="120">
        <f>$AD$44</f>
        <v>1.5800947149300899E-5</v>
      </c>
    </row>
    <row r="8" spans="1:41" ht="15.6">
      <c r="A8" s="82"/>
      <c r="B8" s="81" t="s">
        <v>37</v>
      </c>
      <c r="C8" s="81" t="s">
        <v>17</v>
      </c>
      <c r="D8" s="81" t="s">
        <v>17</v>
      </c>
      <c r="E8" s="81" t="s">
        <v>17</v>
      </c>
      <c r="F8" s="83" t="s">
        <v>17</v>
      </c>
      <c r="G8" s="83" t="s">
        <v>17</v>
      </c>
      <c r="H8" t="s">
        <v>1</v>
      </c>
      <c r="I8" s="19"/>
      <c r="J8" s="15"/>
      <c r="K8" s="11"/>
      <c r="L8" t="s">
        <v>1</v>
      </c>
      <c r="M8" s="84"/>
      <c r="N8" s="84" t="s">
        <v>37</v>
      </c>
      <c r="O8" s="84" t="s">
        <v>51</v>
      </c>
      <c r="P8" s="84"/>
      <c r="Q8" s="84"/>
      <c r="R8" s="84"/>
      <c r="S8" s="84" t="s">
        <v>17</v>
      </c>
      <c r="T8" s="84" t="s">
        <v>17</v>
      </c>
      <c r="U8" t="s">
        <v>21</v>
      </c>
      <c r="V8" s="87" t="s">
        <v>66</v>
      </c>
      <c r="W8" s="88" t="s">
        <v>17</v>
      </c>
      <c r="X8" s="132" t="s">
        <v>112</v>
      </c>
      <c r="Y8" s="1" t="s">
        <v>21</v>
      </c>
      <c r="Z8" s="92" t="s">
        <v>17</v>
      </c>
      <c r="AA8" s="93" t="s">
        <v>17</v>
      </c>
      <c r="AB8" s="137" t="s">
        <v>114</v>
      </c>
      <c r="AC8" s="1" t="s">
        <v>21</v>
      </c>
      <c r="AD8" s="94" t="s">
        <v>17</v>
      </c>
      <c r="AE8" s="140" t="s">
        <v>114</v>
      </c>
      <c r="AF8" s="1" t="s">
        <v>21</v>
      </c>
      <c r="AG8" s="95"/>
      <c r="AH8" s="96" t="s">
        <v>37</v>
      </c>
      <c r="AI8" s="81" t="s">
        <v>17</v>
      </c>
      <c r="AJ8" s="83" t="s">
        <v>17</v>
      </c>
    </row>
    <row r="9" spans="1:41">
      <c r="A9" s="42" t="s">
        <v>20</v>
      </c>
      <c r="B9" s="36" t="s">
        <v>20</v>
      </c>
      <c r="C9" s="36" t="s">
        <v>20</v>
      </c>
      <c r="D9" s="36" t="s">
        <v>20</v>
      </c>
      <c r="E9" s="36" t="s">
        <v>20</v>
      </c>
      <c r="F9" s="22" t="s">
        <v>20</v>
      </c>
      <c r="G9" s="22" t="s">
        <v>20</v>
      </c>
      <c r="H9" t="s">
        <v>1</v>
      </c>
      <c r="I9" s="15" t="s">
        <v>20</v>
      </c>
      <c r="J9" s="15" t="s">
        <v>20</v>
      </c>
      <c r="K9" s="15" t="s">
        <v>20</v>
      </c>
      <c r="L9" t="s">
        <v>1</v>
      </c>
      <c r="M9" s="45" t="s">
        <v>20</v>
      </c>
      <c r="N9" s="45" t="s">
        <v>20</v>
      </c>
      <c r="O9" s="45" t="s">
        <v>20</v>
      </c>
      <c r="P9" s="45" t="s">
        <v>20</v>
      </c>
      <c r="Q9" s="45" t="s">
        <v>20</v>
      </c>
      <c r="R9" s="45" t="s">
        <v>20</v>
      </c>
      <c r="S9" s="45" t="s">
        <v>20</v>
      </c>
      <c r="T9" s="45" t="s">
        <v>20</v>
      </c>
      <c r="U9" t="s">
        <v>21</v>
      </c>
      <c r="V9" s="60" t="s">
        <v>20</v>
      </c>
      <c r="W9" s="49" t="s">
        <v>20</v>
      </c>
      <c r="X9" s="49" t="s">
        <v>20</v>
      </c>
      <c r="Y9" s="1" t="s">
        <v>21</v>
      </c>
      <c r="Z9" s="21" t="s">
        <v>20</v>
      </c>
      <c r="AA9" s="53" t="s">
        <v>20</v>
      </c>
      <c r="AB9" s="21" t="s">
        <v>20</v>
      </c>
      <c r="AC9" s="1" t="s">
        <v>21</v>
      </c>
      <c r="AD9" s="28" t="s">
        <v>20</v>
      </c>
      <c r="AE9" s="28" t="s">
        <v>20</v>
      </c>
      <c r="AF9" s="1" t="s">
        <v>21</v>
      </c>
      <c r="AG9" s="35" t="s">
        <v>20</v>
      </c>
      <c r="AH9" s="3" t="s">
        <v>20</v>
      </c>
      <c r="AI9" s="36" t="s">
        <v>20</v>
      </c>
      <c r="AJ9" s="22" t="s">
        <v>20</v>
      </c>
    </row>
    <row r="10" spans="1:41">
      <c r="A10" s="99">
        <v>1</v>
      </c>
      <c r="B10" s="104">
        <v>0</v>
      </c>
      <c r="C10" s="102">
        <v>2.5001999999999999E-5</v>
      </c>
      <c r="D10" s="102">
        <v>0</v>
      </c>
      <c r="E10" s="102">
        <v>2.9950000000001297E-8</v>
      </c>
      <c r="F10" s="142">
        <v>0</v>
      </c>
      <c r="G10" s="143">
        <v>2.9950000000001297E-8</v>
      </c>
      <c r="H10" t="s">
        <v>1</v>
      </c>
      <c r="I10" s="6" t="s">
        <v>94</v>
      </c>
      <c r="J10" s="7" t="s">
        <v>50</v>
      </c>
      <c r="K10" s="122">
        <f>Sheet1!$C$11</f>
        <v>20</v>
      </c>
      <c r="L10" t="s">
        <v>1</v>
      </c>
      <c r="M10" s="99">
        <v>1</v>
      </c>
      <c r="N10" s="104">
        <v>0</v>
      </c>
      <c r="O10" s="102"/>
      <c r="P10" s="102"/>
      <c r="Q10" s="102">
        <f>$K$22*((EXP($P10*$N10))-1)</f>
        <v>0</v>
      </c>
      <c r="R10" s="102">
        <f>($K$20*(EXP($P10*$N10))-$K$21)</f>
        <v>-1.2674324374641113E-5</v>
      </c>
      <c r="S10" s="102">
        <f t="shared" ref="S10:S41" si="0">$Q10/$R10</f>
        <v>0</v>
      </c>
      <c r="T10" s="102">
        <f>IF(($K$21-$W10-$Z10-$AD10)&lt;0,0,($K$21-$W10-$Z10-$AD10))</f>
        <v>2.5000000000000001E-5</v>
      </c>
      <c r="U10" t="s">
        <v>21</v>
      </c>
      <c r="V10" s="111">
        <f t="shared" ref="V10:V41" si="1">IF(($W10/$K$20)&gt;1,1,($W10/$K$20))</f>
        <v>0</v>
      </c>
      <c r="W10" s="113">
        <f>IF(($S10*EXP(-$X10*$N10))&lt;0,0,($S10*EXP(-$X10*$N10)))</f>
        <v>0</v>
      </c>
      <c r="X10" s="114">
        <v>0</v>
      </c>
      <c r="Y10" t="s">
        <v>21</v>
      </c>
      <c r="Z10" s="142">
        <f>$W10*(1-EXP($AB10*($N10-$N$10)))</f>
        <v>0</v>
      </c>
      <c r="AA10" s="142">
        <f>IF(SUM($Z$10:$Z10)&gt;$K$21,$K$21,SUM($Z$10:$Z10))</f>
        <v>0</v>
      </c>
      <c r="AB10" s="144"/>
      <c r="AC10" s="3" t="s">
        <v>21</v>
      </c>
      <c r="AD10" s="145">
        <f t="shared" ref="AD10:AD41" si="2">($K$21-$AA10)*(1-EXP(-($AE10*($N10-$N$10))))</f>
        <v>0</v>
      </c>
      <c r="AE10" s="161">
        <v>10</v>
      </c>
      <c r="AF10" s="3" t="s">
        <v>21</v>
      </c>
      <c r="AG10" s="117">
        <v>1</v>
      </c>
      <c r="AH10" s="112">
        <v>0</v>
      </c>
      <c r="AI10" s="146">
        <f t="shared" ref="AI10:AI41" si="3">$E10</f>
        <v>2.9950000000001297E-8</v>
      </c>
      <c r="AJ10" s="142">
        <f t="shared" ref="AJ10:AJ41" si="4">$AA10+$AD10</f>
        <v>0</v>
      </c>
    </row>
    <row r="11" spans="1:41">
      <c r="A11" s="99">
        <v>2</v>
      </c>
      <c r="B11" s="104">
        <v>6.5972222227070887E-3</v>
      </c>
      <c r="C11" s="102">
        <v>2.0832919131343023E-5</v>
      </c>
      <c r="D11" s="102">
        <v>3.5748258985684749E-6</v>
      </c>
      <c r="E11" s="102">
        <v>5.9225497008850325E-7</v>
      </c>
      <c r="F11" s="142">
        <v>0</v>
      </c>
      <c r="G11" s="143">
        <v>5.9225497008850325E-7</v>
      </c>
      <c r="H11" t="s">
        <v>1</v>
      </c>
      <c r="I11" s="6" t="s">
        <v>92</v>
      </c>
      <c r="J11" s="7" t="s">
        <v>59</v>
      </c>
      <c r="K11" s="122">
        <f>Sheet1!$C$12</f>
        <v>1</v>
      </c>
      <c r="L11" t="s">
        <v>1</v>
      </c>
      <c r="M11" s="99">
        <v>2</v>
      </c>
      <c r="N11" s="104">
        <v>6.5972222227070887E-3</v>
      </c>
      <c r="O11" s="102">
        <v>45021500</v>
      </c>
      <c r="P11" s="102">
        <f t="shared" ref="P11:P42" si="5">($K$23/$K$16)*$O11</f>
        <v>-28.530854741645243</v>
      </c>
      <c r="Q11" s="102">
        <f>$K$22*((EXP($P11*$N11))-1)</f>
        <v>-5.2868275141786131E-11</v>
      </c>
      <c r="R11" s="102">
        <f>($K$20*(EXP($P11*$N11))-$K$21)</f>
        <v>-1.4789055380312558E-5</v>
      </c>
      <c r="S11" s="102">
        <f t="shared" si="0"/>
        <v>3.5748243401782969E-6</v>
      </c>
      <c r="T11" s="102">
        <f>IF(($K$21-$W11-$Z11-$AD11)&lt;0,0,($K$21-$W11-$Z11-$AD11))</f>
        <v>2.0832920693846029E-5</v>
      </c>
      <c r="U11" t="s">
        <v>21</v>
      </c>
      <c r="V11" s="111">
        <f t="shared" si="1"/>
        <v>0.2900307008585753</v>
      </c>
      <c r="W11" s="113">
        <f>IF(($S11*EXP(-$X11*$N11))&lt;0,0,($S11*EXP(-$X11*$N11)))</f>
        <v>3.5748243401782969E-6</v>
      </c>
      <c r="X11" s="114">
        <v>0</v>
      </c>
      <c r="Y11" t="s">
        <v>21</v>
      </c>
      <c r="Z11" s="142">
        <f t="shared" ref="Z11:Z42" si="6">(($W10+$W11)/2)*(1-EXP(-$AB11*($N11-$N10)))</f>
        <v>0</v>
      </c>
      <c r="AA11" s="142">
        <f>IF(SUM($Z$10:$Z11)&gt;$K$21,$K$21,SUM($Z$10:$Z11))</f>
        <v>0</v>
      </c>
      <c r="AB11" s="144">
        <v>0</v>
      </c>
      <c r="AC11" s="3" t="s">
        <v>21</v>
      </c>
      <c r="AD11" s="145">
        <f t="shared" si="2"/>
        <v>5.9225496597567484E-7</v>
      </c>
      <c r="AE11" s="161">
        <v>3.6341542999999996</v>
      </c>
      <c r="AF11" s="3" t="s">
        <v>21</v>
      </c>
      <c r="AG11" s="117">
        <v>2</v>
      </c>
      <c r="AH11" s="112">
        <v>6.5972222227070887E-3</v>
      </c>
      <c r="AI11" s="146">
        <f t="shared" si="3"/>
        <v>5.9225497008850325E-7</v>
      </c>
      <c r="AJ11" s="142">
        <f t="shared" si="4"/>
        <v>5.9225496597567484E-7</v>
      </c>
    </row>
    <row r="12" spans="1:41" ht="15.6">
      <c r="A12" s="99">
        <v>3</v>
      </c>
      <c r="B12" s="104">
        <v>1.6666666667637386E-2</v>
      </c>
      <c r="C12" s="102">
        <v>1.5995936758873828E-5</v>
      </c>
      <c r="D12" s="102">
        <v>7.6507771299471514E-6</v>
      </c>
      <c r="E12" s="102">
        <v>1.3532861111790216E-6</v>
      </c>
      <c r="F12" s="142">
        <v>0</v>
      </c>
      <c r="G12" s="143">
        <v>1.3532861111790216E-6</v>
      </c>
      <c r="H12" t="s">
        <v>1</v>
      </c>
      <c r="I12" s="155" t="s">
        <v>117</v>
      </c>
      <c r="J12" s="7" t="s">
        <v>15</v>
      </c>
      <c r="K12" s="108">
        <f>Sheet1!$C$13</f>
        <v>6.1628378126794443E-7</v>
      </c>
      <c r="L12" t="s">
        <v>1</v>
      </c>
      <c r="M12" s="99">
        <v>3</v>
      </c>
      <c r="N12" s="104">
        <v>1.6666666667637386E-2</v>
      </c>
      <c r="O12" s="102">
        <v>57200500</v>
      </c>
      <c r="P12" s="102">
        <f t="shared" si="5"/>
        <v>-36.248884569582948</v>
      </c>
      <c r="Q12" s="102">
        <f>$K$22*((EXP($P12*$N12))-1)</f>
        <v>-1.3973007144164306E-10</v>
      </c>
      <c r="R12" s="102">
        <f>($K$20*(EXP($P12*$N12))-$K$21)</f>
        <v>-1.8263527232306835E-5</v>
      </c>
      <c r="S12" s="102">
        <f t="shared" si="0"/>
        <v>7.650771379718528E-6</v>
      </c>
      <c r="T12" s="102">
        <f>IF(($K$21-$W12-$Z12-$AD12)&lt;0,0,($K$21-$W12-$Z12-$AD12))</f>
        <v>1.5995942521706829E-5</v>
      </c>
      <c r="U12" t="s">
        <v>21</v>
      </c>
      <c r="V12" s="111">
        <f t="shared" si="1"/>
        <v>0.62071821555792073</v>
      </c>
      <c r="W12" s="113">
        <f>IF(($S12*EXP(-$X12*$N12))&lt;0,0,($S12*EXP(-$X12*$N12)))</f>
        <v>7.650771379718528E-6</v>
      </c>
      <c r="X12" s="114">
        <v>0</v>
      </c>
      <c r="Y12" t="s">
        <v>21</v>
      </c>
      <c r="Z12" s="142">
        <f t="shared" si="6"/>
        <v>0</v>
      </c>
      <c r="AA12" s="142">
        <f>IF(SUM($Z$10:$Z12)&gt;$K$21,$K$21,SUM($Z$10:$Z12))</f>
        <v>0</v>
      </c>
      <c r="AB12" s="144">
        <v>0</v>
      </c>
      <c r="AC12" s="3" t="s">
        <v>21</v>
      </c>
      <c r="AD12" s="145">
        <f t="shared" si="2"/>
        <v>1.3532860985746437E-6</v>
      </c>
      <c r="AE12" s="161">
        <v>3.3391000000000002</v>
      </c>
      <c r="AF12" s="3" t="s">
        <v>21</v>
      </c>
      <c r="AG12" s="117">
        <v>3</v>
      </c>
      <c r="AH12" s="112">
        <v>1.6666666667637386E-2</v>
      </c>
      <c r="AI12" s="146">
        <f t="shared" si="3"/>
        <v>1.3532861111790216E-6</v>
      </c>
      <c r="AJ12" s="142">
        <f t="shared" si="4"/>
        <v>1.3532860985746437E-6</v>
      </c>
    </row>
    <row r="13" spans="1:41" ht="15.6">
      <c r="A13" s="147">
        <v>4</v>
      </c>
      <c r="B13" s="148">
        <v>5.6944444445413467E-2</v>
      </c>
      <c r="C13" s="149">
        <v>9.3963615042442179E-6</v>
      </c>
      <c r="D13" s="149">
        <v>1.2483857789719535E-5</v>
      </c>
      <c r="E13" s="149">
        <v>3.1197807060362482E-6</v>
      </c>
      <c r="F13" s="149">
        <v>0</v>
      </c>
      <c r="G13" s="150">
        <v>3.1197807060362482E-6</v>
      </c>
      <c r="H13" t="s">
        <v>1</v>
      </c>
      <c r="I13" s="155" t="s">
        <v>118</v>
      </c>
      <c r="J13" s="7" t="s">
        <v>16</v>
      </c>
      <c r="K13" s="109">
        <f>Sheet1!$C$14</f>
        <v>2.5000000000000001E-5</v>
      </c>
      <c r="L13" t="s">
        <v>1</v>
      </c>
      <c r="M13" s="147">
        <v>4</v>
      </c>
      <c r="N13" s="148">
        <v>5.6944444445413467E-2</v>
      </c>
      <c r="O13" s="149">
        <v>44658460</v>
      </c>
      <c r="P13" s="149">
        <f t="shared" si="5"/>
        <v>-28.300790405596757</v>
      </c>
      <c r="Q13" s="149">
        <f>$K$22*((EXP($P13*$N13))-1)</f>
        <v>-2.4664494102335029E-10</v>
      </c>
      <c r="R13" s="149">
        <f>($K$20*(EXP($P13*$N13))-$K$21)</f>
        <v>-2.2540122015575125E-5</v>
      </c>
      <c r="S13" s="149">
        <f t="shared" si="0"/>
        <v>1.0942484732465944E-5</v>
      </c>
      <c r="T13" s="149">
        <f>IF(($K$21-$W13-$Z13-$AD13)&lt;0,0,($K$21-$W13-$Z13-$AD13))</f>
        <v>9.3963597820404089E-6</v>
      </c>
      <c r="U13" t="s">
        <v>21</v>
      </c>
      <c r="V13" s="148">
        <f t="shared" si="1"/>
        <v>1</v>
      </c>
      <c r="W13" s="149">
        <f>IF(($S13*EXP($X13*$N13))&lt;0,0,($S13*EXP($X13*$N13)))</f>
        <v>1.2483859568026758E-5</v>
      </c>
      <c r="X13" s="151">
        <v>2.3142500000000004</v>
      </c>
      <c r="Y13" t="s">
        <v>21</v>
      </c>
      <c r="Z13" s="149">
        <f t="shared" si="6"/>
        <v>0</v>
      </c>
      <c r="AA13" s="149">
        <f>IF(SUM($Z$10:$Z13)&gt;$K$21,$K$21,SUM($Z$10:$Z13))</f>
        <v>0</v>
      </c>
      <c r="AB13" s="151">
        <v>0</v>
      </c>
      <c r="AC13" s="3" t="s">
        <v>21</v>
      </c>
      <c r="AD13" s="149">
        <f t="shared" si="2"/>
        <v>3.1197806499328355E-6</v>
      </c>
      <c r="AE13" s="151">
        <v>2.3407519999999997</v>
      </c>
      <c r="AF13" s="3" t="s">
        <v>21</v>
      </c>
      <c r="AG13" s="117">
        <v>4</v>
      </c>
      <c r="AH13" s="112">
        <v>5.6944444445413467E-2</v>
      </c>
      <c r="AI13" s="149">
        <f t="shared" si="3"/>
        <v>3.1197807060362482E-6</v>
      </c>
      <c r="AJ13" s="149">
        <f t="shared" si="4"/>
        <v>3.1197806499328355E-6</v>
      </c>
    </row>
    <row r="14" spans="1:41">
      <c r="A14" s="100">
        <v>5</v>
      </c>
      <c r="B14" s="105">
        <v>5.9027777778263513E-2</v>
      </c>
      <c r="C14" s="103">
        <v>9.3816072110549124E-6</v>
      </c>
      <c r="D14" s="103">
        <v>1.2486854004607861E-5</v>
      </c>
      <c r="E14" s="103">
        <v>3.131538784337228E-6</v>
      </c>
      <c r="F14" s="106">
        <v>0</v>
      </c>
      <c r="G14" s="107">
        <v>3.131538784337228E-6</v>
      </c>
      <c r="H14" t="s">
        <v>1</v>
      </c>
      <c r="L14" t="s">
        <v>1</v>
      </c>
      <c r="M14" s="100">
        <v>5</v>
      </c>
      <c r="N14" s="105">
        <v>5.9027777778263513E-2</v>
      </c>
      <c r="O14" s="109">
        <v>44658460</v>
      </c>
      <c r="P14" s="109">
        <f t="shared" si="5"/>
        <v>-28.300790405596757</v>
      </c>
      <c r="Q14" s="109">
        <f>$K$22*((EXP($P14*($N14-$N13)))-1)</f>
        <v>-1.7642818931652924E-11</v>
      </c>
      <c r="R14" s="109">
        <f>($K$20*(EXP($P14*($N14-$N13)))-$K$24)</f>
        <v>-9.2129578257532574E-6</v>
      </c>
      <c r="S14" s="109">
        <f t="shared" si="0"/>
        <v>1.9150005096447335E-6</v>
      </c>
      <c r="T14" s="109">
        <f t="shared" ref="T14:T45" si="7">IF(($K$21-$W14-$AA14-$AD14)&lt;0,0,($K$21-$W14-$AA14-$AD14))</f>
        <v>1.9953460228478351E-5</v>
      </c>
      <c r="U14" t="s">
        <v>21</v>
      </c>
      <c r="V14" s="112">
        <f t="shared" si="1"/>
        <v>0.15536677808596591</v>
      </c>
      <c r="W14" s="109">
        <f t="shared" ref="W14:W45" si="8">IF(($S14*EXP(-$X14*($N14-$N$14)))&lt;0,0,($S14*EXP(-$X14*($N14-$N$14))))</f>
        <v>1.9150005096447335E-6</v>
      </c>
      <c r="X14" s="115">
        <v>4.8432000000000004</v>
      </c>
      <c r="Y14" t="s">
        <v>21</v>
      </c>
      <c r="Z14" s="109">
        <f t="shared" si="6"/>
        <v>0</v>
      </c>
      <c r="AA14" s="109">
        <f>IF(SUM($Z$10:$Z14)&gt;$K$21,$K$21,SUM($Z$10:$Z14))</f>
        <v>0</v>
      </c>
      <c r="AB14" s="158">
        <v>0</v>
      </c>
      <c r="AC14" s="3" t="s">
        <v>21</v>
      </c>
      <c r="AD14" s="109">
        <f t="shared" si="2"/>
        <v>3.1315392618769176E-6</v>
      </c>
      <c r="AE14" s="158">
        <v>2.2672439999999998</v>
      </c>
      <c r="AF14" s="3" t="s">
        <v>21</v>
      </c>
      <c r="AG14" s="117">
        <v>5</v>
      </c>
      <c r="AH14" s="112">
        <v>5.9027777778263513E-2</v>
      </c>
      <c r="AI14" s="102">
        <f t="shared" si="3"/>
        <v>3.131538784337228E-6</v>
      </c>
      <c r="AJ14" s="106">
        <f t="shared" si="4"/>
        <v>3.1315392618769176E-6</v>
      </c>
    </row>
    <row r="15" spans="1:41">
      <c r="A15" s="100">
        <v>6</v>
      </c>
      <c r="B15" s="105">
        <v>8.9236111112080962E-2</v>
      </c>
      <c r="C15" s="103">
        <v>9.2864861387283741E-6</v>
      </c>
      <c r="D15" s="103">
        <v>1.2411990367915205E-5</v>
      </c>
      <c r="E15" s="103">
        <v>3.3015234933564222E-6</v>
      </c>
      <c r="F15" s="106">
        <v>0</v>
      </c>
      <c r="G15" s="107">
        <v>3.3015234933564222E-6</v>
      </c>
      <c r="H15" t="s">
        <v>1</v>
      </c>
      <c r="I15" s="3" t="s">
        <v>22</v>
      </c>
      <c r="J15" s="3" t="s">
        <v>22</v>
      </c>
      <c r="K15" s="3" t="s">
        <v>22</v>
      </c>
      <c r="L15" t="s">
        <v>1</v>
      </c>
      <c r="M15" s="100">
        <v>6</v>
      </c>
      <c r="N15" s="105">
        <v>8.9236111112080962E-2</v>
      </c>
      <c r="O15" s="109">
        <v>39971430</v>
      </c>
      <c r="P15" s="109">
        <f t="shared" si="5"/>
        <v>-25.330543476913054</v>
      </c>
      <c r="Q15" s="109">
        <f t="shared" ref="Q15:Q46" si="9">$K$22*((EXP($P15*($N15-$N$10)))-1)</f>
        <v>-2.7599996834019174E-10</v>
      </c>
      <c r="R15" s="109">
        <f t="shared" ref="R15:R46" si="10">($K$20*(EXP($P15*($N15-$N$10)))-$K$24)</f>
        <v>-1.9547243802094809E-5</v>
      </c>
      <c r="S15" s="109">
        <f t="shared" si="0"/>
        <v>1.4119636053785435E-5</v>
      </c>
      <c r="T15" s="109">
        <f t="shared" si="7"/>
        <v>9.5006052283013075E-6</v>
      </c>
      <c r="U15" t="s">
        <v>21</v>
      </c>
      <c r="V15" s="112">
        <f t="shared" si="1"/>
        <v>0.98963105265781071</v>
      </c>
      <c r="W15" s="109">
        <f t="shared" si="8"/>
        <v>1.2197871343842636E-5</v>
      </c>
      <c r="X15" s="115">
        <v>4.8432000000000004</v>
      </c>
      <c r="Y15" t="s">
        <v>21</v>
      </c>
      <c r="Z15" s="109">
        <f t="shared" si="6"/>
        <v>0</v>
      </c>
      <c r="AA15" s="109">
        <f>IF(SUM($Z$10:$Z15)&gt;$K$21,$K$21,SUM($Z$10:$Z15))</f>
        <v>0</v>
      </c>
      <c r="AB15" s="158">
        <v>0</v>
      </c>
      <c r="AC15" s="3" t="s">
        <v>21</v>
      </c>
      <c r="AD15" s="109">
        <f t="shared" si="2"/>
        <v>3.3015234278560568E-6</v>
      </c>
      <c r="AE15" s="158">
        <v>1.58718</v>
      </c>
      <c r="AF15" s="3" t="s">
        <v>21</v>
      </c>
      <c r="AG15" s="117">
        <v>6</v>
      </c>
      <c r="AH15" s="112">
        <v>8.9236111112080962E-2</v>
      </c>
      <c r="AI15" s="102">
        <f t="shared" si="3"/>
        <v>3.3015234933564222E-6</v>
      </c>
      <c r="AJ15" s="106">
        <f t="shared" si="4"/>
        <v>3.3015234278560568E-6</v>
      </c>
    </row>
    <row r="16" spans="1:41">
      <c r="A16" s="100">
        <v>7</v>
      </c>
      <c r="B16" s="105">
        <v>0.16354166666763703</v>
      </c>
      <c r="C16" s="103">
        <v>9.1518954042247909E-6</v>
      </c>
      <c r="D16" s="103">
        <v>1.213248443042436E-5</v>
      </c>
      <c r="E16" s="103">
        <v>3.7156201653508502E-6</v>
      </c>
      <c r="F16" s="106">
        <v>2.9951949606832009E-7</v>
      </c>
      <c r="G16" s="107">
        <v>3.4161006692825299E-6</v>
      </c>
      <c r="H16" s="3" t="s">
        <v>1</v>
      </c>
      <c r="I16" s="1" t="s">
        <v>19</v>
      </c>
      <c r="J16" s="3" t="s">
        <v>52</v>
      </c>
      <c r="K16" s="112">
        <f>($K$10/$K$11)</f>
        <v>20</v>
      </c>
      <c r="L16" s="3" t="s">
        <v>1</v>
      </c>
      <c r="M16" s="100">
        <v>7</v>
      </c>
      <c r="N16" s="105">
        <v>0.16354166666763703</v>
      </c>
      <c r="O16" s="109">
        <v>26948000</v>
      </c>
      <c r="P16" s="109">
        <f t="shared" si="5"/>
        <v>-17.077384662391434</v>
      </c>
      <c r="Q16" s="109">
        <f t="shared" si="9"/>
        <v>-2.8926956851164795E-10</v>
      </c>
      <c r="R16" s="109">
        <f t="shared" si="10"/>
        <v>-2.0078027808953057E-5</v>
      </c>
      <c r="S16" s="109">
        <f t="shared" si="0"/>
        <v>1.4407270039872085E-5</v>
      </c>
      <c r="T16" s="109">
        <f t="shared" si="7"/>
        <v>9.4093796875058123E-6</v>
      </c>
      <c r="U16" t="s">
        <v>21</v>
      </c>
      <c r="V16" s="112">
        <f t="shared" si="1"/>
        <v>0.96343602273667461</v>
      </c>
      <c r="W16" s="109">
        <f t="shared" si="8"/>
        <v>1.1874999902038142E-5</v>
      </c>
      <c r="X16" s="115">
        <v>1.8494919999999999</v>
      </c>
      <c r="Y16" t="s">
        <v>21</v>
      </c>
      <c r="Z16" s="109">
        <f t="shared" si="6"/>
        <v>2.9951947364160164E-7</v>
      </c>
      <c r="AA16" s="109">
        <f>IF(SUM($Z$10:$Z16)&gt;$K$21,$K$21,SUM($Z$10:$Z16))</f>
        <v>2.9951947364160164E-7</v>
      </c>
      <c r="AB16" s="159">
        <v>0.33913009999999999</v>
      </c>
      <c r="AC16" s="3" t="s">
        <v>21</v>
      </c>
      <c r="AD16" s="109">
        <f t="shared" si="2"/>
        <v>3.416100936814447E-6</v>
      </c>
      <c r="AE16" s="158">
        <v>0.910161</v>
      </c>
      <c r="AF16" s="3" t="s">
        <v>21</v>
      </c>
      <c r="AG16" s="117">
        <v>7</v>
      </c>
      <c r="AH16" s="112">
        <v>0.16354166666763703</v>
      </c>
      <c r="AI16" s="102">
        <f t="shared" si="3"/>
        <v>3.7156201653508502E-6</v>
      </c>
      <c r="AJ16" s="106">
        <f t="shared" si="4"/>
        <v>3.7156204104560487E-6</v>
      </c>
    </row>
    <row r="17" spans="1:245">
      <c r="A17" s="100">
        <v>8</v>
      </c>
      <c r="B17" s="105">
        <v>0.19583333333430275</v>
      </c>
      <c r="C17" s="103">
        <v>9.0730038817361608E-6</v>
      </c>
      <c r="D17" s="103">
        <v>1.2033195385375864E-5</v>
      </c>
      <c r="E17" s="103">
        <v>3.8938007328879764E-6</v>
      </c>
      <c r="F17" s="106">
        <v>3.5485231113665124E-7</v>
      </c>
      <c r="G17" s="107">
        <v>3.5389484217513253E-6</v>
      </c>
      <c r="H17" s="3" t="s">
        <v>1</v>
      </c>
      <c r="I17" s="1" t="s">
        <v>20</v>
      </c>
      <c r="J17" s="1" t="s">
        <v>20</v>
      </c>
      <c r="K17" s="1" t="s">
        <v>20</v>
      </c>
      <c r="L17" s="3" t="s">
        <v>1</v>
      </c>
      <c r="M17" s="100">
        <v>8</v>
      </c>
      <c r="N17" s="105">
        <v>0.19583333333430275</v>
      </c>
      <c r="O17" s="109">
        <v>24937410</v>
      </c>
      <c r="P17" s="109">
        <f t="shared" si="5"/>
        <v>-15.803241170170953</v>
      </c>
      <c r="Q17" s="109">
        <f t="shared" si="9"/>
        <v>-2.9418799166879427E-10</v>
      </c>
      <c r="R17" s="109">
        <f t="shared" si="10"/>
        <v>-2.0274764735238912E-5</v>
      </c>
      <c r="S17" s="109">
        <f t="shared" si="0"/>
        <v>1.4510056985148422E-5</v>
      </c>
      <c r="T17" s="109">
        <f t="shared" si="7"/>
        <v>9.346475286636982E-6</v>
      </c>
      <c r="U17" t="s">
        <v>21</v>
      </c>
      <c r="V17" s="112">
        <f t="shared" si="1"/>
        <v>0.95408352687704945</v>
      </c>
      <c r="W17" s="109">
        <f t="shared" si="8"/>
        <v>1.175972407178489E-5</v>
      </c>
      <c r="X17" s="115">
        <v>1.536206</v>
      </c>
      <c r="Y17" t="s">
        <v>21</v>
      </c>
      <c r="Z17" s="109">
        <f t="shared" si="6"/>
        <v>5.5332856077558E-8</v>
      </c>
      <c r="AA17" s="109">
        <f>IF(SUM($Z$10:$Z17)&gt;$K$21,$K$21,SUM($Z$10:$Z17))</f>
        <v>3.5485232971915962E-7</v>
      </c>
      <c r="AB17" s="159">
        <v>0.1453419</v>
      </c>
      <c r="AC17" s="3" t="s">
        <v>21</v>
      </c>
      <c r="AD17" s="109">
        <f t="shared" si="2"/>
        <v>3.5389483118589703E-6</v>
      </c>
      <c r="AE17" s="158">
        <v>0.79155690000000001</v>
      </c>
      <c r="AF17" s="3" t="s">
        <v>21</v>
      </c>
      <c r="AG17" s="117">
        <v>8</v>
      </c>
      <c r="AH17" s="112">
        <v>0.19583333333430275</v>
      </c>
      <c r="AI17" s="102">
        <f t="shared" si="3"/>
        <v>3.8938007328879764E-6</v>
      </c>
      <c r="AJ17" s="106">
        <f t="shared" si="4"/>
        <v>3.8938006415781296E-6</v>
      </c>
    </row>
    <row r="18" spans="1:245">
      <c r="A18" s="100">
        <v>9</v>
      </c>
      <c r="B18" s="105">
        <v>0.24375000000096847</v>
      </c>
      <c r="C18" s="103">
        <v>8.9567980445467823E-6</v>
      </c>
      <c r="D18" s="103">
        <v>1.1886979307473821E-5</v>
      </c>
      <c r="E18" s="103">
        <v>4.1562226479793977E-6</v>
      </c>
      <c r="F18" s="106">
        <v>4.3472507950113261E-7</v>
      </c>
      <c r="G18" s="107">
        <v>3.7214975684782652E-6</v>
      </c>
      <c r="H18" s="3" t="s">
        <v>1</v>
      </c>
      <c r="I18" s="2" t="s">
        <v>61</v>
      </c>
      <c r="L18" s="3" t="s">
        <v>1</v>
      </c>
      <c r="M18" s="100">
        <v>9</v>
      </c>
      <c r="N18" s="105">
        <v>0.24375000000096847</v>
      </c>
      <c r="O18" s="109">
        <v>20835770</v>
      </c>
      <c r="P18" s="109">
        <f t="shared" si="5"/>
        <v>-13.203965378770803</v>
      </c>
      <c r="Q18" s="109">
        <f t="shared" si="9"/>
        <v>-2.958111695236188E-10</v>
      </c>
      <c r="R18" s="109">
        <f t="shared" si="10"/>
        <v>-2.033969184943189E-5</v>
      </c>
      <c r="S18" s="109">
        <f t="shared" si="0"/>
        <v>1.454354233650207E-5</v>
      </c>
      <c r="T18" s="109">
        <f t="shared" si="7"/>
        <v>9.2328841440886837E-6</v>
      </c>
      <c r="U18" t="s">
        <v>21</v>
      </c>
      <c r="V18" s="112">
        <f t="shared" si="1"/>
        <v>0.94200864722285127</v>
      </c>
      <c r="W18" s="109">
        <f t="shared" si="8"/>
        <v>1.1610893021951997E-5</v>
      </c>
      <c r="X18" s="115">
        <v>1.2191459999999998</v>
      </c>
      <c r="Y18" s="3" t="s">
        <v>21</v>
      </c>
      <c r="Z18" s="109">
        <f t="shared" si="6"/>
        <v>7.9872812471794966E-8</v>
      </c>
      <c r="AA18" s="109">
        <f>IF(SUM($Z$10:$Z18)&gt;$K$21,$K$21,SUM($Z$10:$Z18))</f>
        <v>4.3472514219095456E-7</v>
      </c>
      <c r="AB18" s="159">
        <v>0.14313989999999999</v>
      </c>
      <c r="AC18" s="3" t="s">
        <v>21</v>
      </c>
      <c r="AD18" s="109">
        <f t="shared" si="2"/>
        <v>3.7214976917683657E-6</v>
      </c>
      <c r="AE18" s="158">
        <v>0.67396269999999991</v>
      </c>
      <c r="AF18" s="3" t="s">
        <v>21</v>
      </c>
      <c r="AG18" s="117">
        <v>9</v>
      </c>
      <c r="AH18" s="112">
        <v>0.24375000000096847</v>
      </c>
      <c r="AI18" s="102">
        <f t="shared" si="3"/>
        <v>4.1562226479793977E-6</v>
      </c>
      <c r="AJ18" s="106">
        <f t="shared" si="4"/>
        <v>4.1562228339593201E-6</v>
      </c>
    </row>
    <row r="19" spans="1:245">
      <c r="A19" s="100">
        <v>10</v>
      </c>
      <c r="B19" s="105">
        <v>0.3</v>
      </c>
      <c r="C19" s="103">
        <v>8.8216866698640011E-6</v>
      </c>
      <c r="D19" s="103">
        <v>1.1717028632795994E-5</v>
      </c>
      <c r="E19" s="103">
        <v>4.4612846973400065E-6</v>
      </c>
      <c r="F19" s="106">
        <v>5.2514986351287516E-7</v>
      </c>
      <c r="G19" s="107">
        <v>3.936134833827131E-6</v>
      </c>
      <c r="H19" s="3" t="s">
        <v>1</v>
      </c>
      <c r="I19" t="s">
        <v>22</v>
      </c>
      <c r="J19" t="s">
        <v>22</v>
      </c>
      <c r="K19" t="s">
        <v>22</v>
      </c>
      <c r="L19" s="3" t="s">
        <v>1</v>
      </c>
      <c r="M19" s="100">
        <v>10</v>
      </c>
      <c r="N19" s="105">
        <v>0.3</v>
      </c>
      <c r="O19" s="109">
        <v>19422020</v>
      </c>
      <c r="P19" s="109">
        <f t="shared" si="5"/>
        <v>-12.30804907453836</v>
      </c>
      <c r="Q19" s="109">
        <f t="shared" si="9"/>
        <v>-3.0046552939090947E-10</v>
      </c>
      <c r="R19" s="109">
        <f t="shared" si="10"/>
        <v>-2.0525866244123518E-5</v>
      </c>
      <c r="S19" s="109">
        <f t="shared" si="0"/>
        <v>1.4638384846580186E-5</v>
      </c>
      <c r="T19" s="109">
        <f t="shared" si="7"/>
        <v>9.110687364930659E-6</v>
      </c>
      <c r="U19" t="s">
        <v>21</v>
      </c>
      <c r="V19" s="112">
        <f t="shared" si="1"/>
        <v>0.9271725498112362</v>
      </c>
      <c r="W19" s="109">
        <f t="shared" si="8"/>
        <v>1.1428028097710204E-5</v>
      </c>
      <c r="X19" s="115">
        <v>1.027414</v>
      </c>
      <c r="Y19" s="3" t="s">
        <v>21</v>
      </c>
      <c r="Z19" s="109">
        <f t="shared" si="6"/>
        <v>9.0424747260879384E-8</v>
      </c>
      <c r="AA19" s="109">
        <f>IF(SUM($Z$10:$Z19)&gt;$K$21,$K$21,SUM($Z$10:$Z19))</f>
        <v>5.2514988945183393E-7</v>
      </c>
      <c r="AB19" s="159">
        <v>0.14010149999999999</v>
      </c>
      <c r="AC19" s="3" t="s">
        <v>21</v>
      </c>
      <c r="AD19" s="109">
        <f t="shared" si="2"/>
        <v>3.9361346479073047E-6</v>
      </c>
      <c r="AE19" s="158">
        <v>0.58444799999999997</v>
      </c>
      <c r="AF19" s="3" t="s">
        <v>21</v>
      </c>
      <c r="AG19" s="117">
        <v>10</v>
      </c>
      <c r="AH19" s="112">
        <v>0.3</v>
      </c>
      <c r="AI19" s="102">
        <f t="shared" si="3"/>
        <v>4.4612846973400065E-6</v>
      </c>
      <c r="AJ19" s="106">
        <f t="shared" si="4"/>
        <v>4.4612845373591387E-6</v>
      </c>
    </row>
    <row r="20" spans="1:245">
      <c r="A20" s="100">
        <v>11</v>
      </c>
      <c r="B20" s="105">
        <v>0.4</v>
      </c>
      <c r="C20" s="103">
        <v>8.5849448020479982E-6</v>
      </c>
      <c r="D20" s="103">
        <v>1.1419383443071997E-5</v>
      </c>
      <c r="E20" s="103">
        <v>4.9956717548800055E-6</v>
      </c>
      <c r="F20" s="106">
        <v>6.7726349630780065E-7</v>
      </c>
      <c r="G20" s="107">
        <v>4.3184082585722048E-6</v>
      </c>
      <c r="H20" s="3" t="s">
        <v>1</v>
      </c>
      <c r="I20" s="1" t="s">
        <v>28</v>
      </c>
      <c r="J20" s="3" t="s">
        <v>16</v>
      </c>
      <c r="K20" s="109">
        <f>$K$16*$K$12</f>
        <v>1.2325675625358888E-5</v>
      </c>
      <c r="L20" s="3" t="s">
        <v>1</v>
      </c>
      <c r="M20" s="100">
        <v>11</v>
      </c>
      <c r="N20" s="105">
        <v>0.4</v>
      </c>
      <c r="O20" s="109">
        <v>11508076</v>
      </c>
      <c r="P20" s="109">
        <f t="shared" si="5"/>
        <v>-7.2928544076011201</v>
      </c>
      <c r="Q20" s="109">
        <f t="shared" si="9"/>
        <v>-2.9147509261733161E-10</v>
      </c>
      <c r="R20" s="109">
        <f t="shared" si="10"/>
        <v>-2.0166248773180404E-5</v>
      </c>
      <c r="S20" s="109">
        <f t="shared" si="0"/>
        <v>1.4453609885293669E-5</v>
      </c>
      <c r="T20" s="109">
        <f t="shared" si="7"/>
        <v>8.8349764106112443E-6</v>
      </c>
      <c r="U20" s="3" t="s">
        <v>21</v>
      </c>
      <c r="V20" s="112">
        <f t="shared" si="1"/>
        <v>0.90618581436471446</v>
      </c>
      <c r="W20" s="109">
        <f t="shared" si="8"/>
        <v>1.1169352404161155E-5</v>
      </c>
      <c r="X20" s="115">
        <v>0.75598699999999996</v>
      </c>
      <c r="Y20" s="3" t="s">
        <v>21</v>
      </c>
      <c r="Z20" s="109">
        <f t="shared" si="6"/>
        <v>1.5211362160333636E-7</v>
      </c>
      <c r="AA20" s="109">
        <f>IF(SUM($Z$10:$Z20)&gt;$K$21,$K$21,SUM($Z$10:$Z20))</f>
        <v>6.7726351105517027E-7</v>
      </c>
      <c r="AB20" s="159">
        <v>0.13554389999999999</v>
      </c>
      <c r="AC20" s="3" t="s">
        <v>21</v>
      </c>
      <c r="AD20" s="109">
        <f t="shared" si="2"/>
        <v>4.3184076741724319E-6</v>
      </c>
      <c r="AE20" s="158">
        <v>0.48865719999999996</v>
      </c>
      <c r="AF20" s="3" t="s">
        <v>21</v>
      </c>
      <c r="AG20" s="117">
        <v>11</v>
      </c>
      <c r="AH20" s="112">
        <v>0.4</v>
      </c>
      <c r="AI20" s="102">
        <f t="shared" si="3"/>
        <v>4.9956717548800055E-6</v>
      </c>
      <c r="AJ20" s="106">
        <f t="shared" si="4"/>
        <v>4.9956711852276023E-6</v>
      </c>
      <c r="AL20" s="3"/>
      <c r="AM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</row>
    <row r="21" spans="1:245">
      <c r="A21" s="100">
        <v>12</v>
      </c>
      <c r="B21" s="105">
        <v>0.5</v>
      </c>
      <c r="C21" s="103">
        <v>8.3525919790000001E-6</v>
      </c>
      <c r="D21" s="103">
        <v>1.1127438418499997E-5</v>
      </c>
      <c r="E21" s="103">
        <v>5.5199696025000037E-6</v>
      </c>
      <c r="F21" s="106">
        <v>8.1872714239746215E-7</v>
      </c>
      <c r="G21" s="107">
        <v>4.7012424601025412E-6</v>
      </c>
      <c r="H21" t="s">
        <v>1</v>
      </c>
      <c r="I21" s="1" t="s">
        <v>32</v>
      </c>
      <c r="J21" s="3" t="s">
        <v>16</v>
      </c>
      <c r="K21" s="109">
        <f>$K$13</f>
        <v>2.5000000000000001E-5</v>
      </c>
      <c r="L21" t="s">
        <v>1</v>
      </c>
      <c r="M21" s="100">
        <v>12</v>
      </c>
      <c r="N21" s="105">
        <v>0.5</v>
      </c>
      <c r="O21" s="109">
        <v>8286790</v>
      </c>
      <c r="P21" s="109">
        <f t="shared" si="5"/>
        <v>-5.2514732242266113</v>
      </c>
      <c r="Q21" s="109">
        <f t="shared" si="9"/>
        <v>-2.85836603342064E-10</v>
      </c>
      <c r="R21" s="109">
        <f t="shared" si="10"/>
        <v>-1.99407092021697E-5</v>
      </c>
      <c r="S21" s="109">
        <f t="shared" si="0"/>
        <v>1.4334324844923911E-5</v>
      </c>
      <c r="T21" s="109">
        <f t="shared" si="7"/>
        <v>8.5771685970736556E-6</v>
      </c>
      <c r="U21" t="s">
        <v>21</v>
      </c>
      <c r="V21" s="112">
        <f t="shared" si="1"/>
        <v>0.88456509008046313</v>
      </c>
      <c r="W21" s="109">
        <f t="shared" si="8"/>
        <v>1.0902862369848154E-5</v>
      </c>
      <c r="X21" s="115">
        <v>0.62051899999999993</v>
      </c>
      <c r="Y21" s="3" t="s">
        <v>21</v>
      </c>
      <c r="Z21" s="109">
        <f t="shared" si="6"/>
        <v>1.4146355485246719E-7</v>
      </c>
      <c r="AA21" s="109">
        <f>IF(SUM($Z$10:$Z21)&gt;$K$21,$K$21,SUM($Z$10:$Z21))</f>
        <v>8.1872706590763743E-7</v>
      </c>
      <c r="AB21" s="159">
        <v>0.12901109999999999</v>
      </c>
      <c r="AC21" s="3" t="s">
        <v>21</v>
      </c>
      <c r="AD21" s="109">
        <f t="shared" si="2"/>
        <v>4.7012419671705538E-6</v>
      </c>
      <c r="AE21" s="158">
        <v>0.43237719999999996</v>
      </c>
      <c r="AF21" s="3" t="s">
        <v>21</v>
      </c>
      <c r="AG21" s="117">
        <v>12</v>
      </c>
      <c r="AH21" s="112">
        <v>0.5</v>
      </c>
      <c r="AI21" s="102">
        <f t="shared" si="3"/>
        <v>5.5199696025000037E-6</v>
      </c>
      <c r="AJ21" s="106">
        <f t="shared" si="4"/>
        <v>5.5199690330781916E-6</v>
      </c>
    </row>
    <row r="22" spans="1:245">
      <c r="A22" s="100">
        <v>13</v>
      </c>
      <c r="B22" s="105">
        <v>0.6</v>
      </c>
      <c r="C22" s="103">
        <v>8.1245874549119984E-6</v>
      </c>
      <c r="D22" s="103">
        <v>1.0841139478368003E-5</v>
      </c>
      <c r="E22" s="103">
        <v>6.0342730667199995E-6</v>
      </c>
      <c r="F22" s="106">
        <v>9.5000870174066935E-7</v>
      </c>
      <c r="G22" s="107">
        <v>5.0842643649793298E-6</v>
      </c>
      <c r="H22" s="3" t="s">
        <v>1</v>
      </c>
      <c r="I22" s="3" t="s">
        <v>29</v>
      </c>
      <c r="J22" s="3" t="s">
        <v>18</v>
      </c>
      <c r="K22" s="109">
        <f>($K$20*$K$21)</f>
        <v>3.0814189063397224E-10</v>
      </c>
      <c r="L22" s="3" t="s">
        <v>1</v>
      </c>
      <c r="M22" s="100">
        <v>13</v>
      </c>
      <c r="N22" s="105">
        <v>0.6</v>
      </c>
      <c r="O22" s="109">
        <v>6362919</v>
      </c>
      <c r="P22" s="109">
        <f t="shared" si="5"/>
        <v>-4.0322849687783533</v>
      </c>
      <c r="Q22" s="109">
        <f t="shared" si="9"/>
        <v>-2.807241744777003E-10</v>
      </c>
      <c r="R22" s="109">
        <f t="shared" si="10"/>
        <v>-1.9736212047595153E-5</v>
      </c>
      <c r="S22" s="109">
        <f t="shared" si="0"/>
        <v>1.4223812239183273E-5</v>
      </c>
      <c r="T22" s="109">
        <f t="shared" si="7"/>
        <v>8.3267580297157824E-6</v>
      </c>
      <c r="U22" t="s">
        <v>21</v>
      </c>
      <c r="V22" s="112">
        <f t="shared" si="1"/>
        <v>0.86315504455104242</v>
      </c>
      <c r="W22" s="109">
        <f t="shared" si="8"/>
        <v>1.0638969093528349E-5</v>
      </c>
      <c r="X22" s="115">
        <v>0.53680000000000005</v>
      </c>
      <c r="Y22" t="s">
        <v>21</v>
      </c>
      <c r="Z22" s="109">
        <f t="shared" si="6"/>
        <v>1.3128163717573642E-7</v>
      </c>
      <c r="AA22" s="109">
        <f>IF(SUM($Z$10:$Z22)&gt;$K$21,$K$21,SUM($Z$10:$Z22))</f>
        <v>9.500087030833738E-7</v>
      </c>
      <c r="AB22" s="159">
        <v>0.1226342</v>
      </c>
      <c r="AC22" s="3" t="s">
        <v>21</v>
      </c>
      <c r="AD22" s="109">
        <f t="shared" si="2"/>
        <v>5.084264173672496E-6</v>
      </c>
      <c r="AE22" s="158">
        <v>0.3958352</v>
      </c>
      <c r="AF22" s="3" t="s">
        <v>21</v>
      </c>
      <c r="AG22" s="117">
        <v>13</v>
      </c>
      <c r="AH22" s="112">
        <v>0.6</v>
      </c>
      <c r="AI22" s="102">
        <f t="shared" si="3"/>
        <v>6.0342730667199995E-6</v>
      </c>
      <c r="AJ22" s="106">
        <f t="shared" si="4"/>
        <v>6.0342728767558696E-6</v>
      </c>
    </row>
    <row r="23" spans="1:245">
      <c r="A23" s="100">
        <v>14</v>
      </c>
      <c r="B23" s="105">
        <v>0.7</v>
      </c>
      <c r="C23" s="103">
        <v>7.900890483976E-6</v>
      </c>
      <c r="D23" s="103">
        <v>1.0560432541964E-5</v>
      </c>
      <c r="E23" s="103">
        <v>6.5386769740600016E-6</v>
      </c>
      <c r="F23" s="106">
        <v>1.0715612887993192E-6</v>
      </c>
      <c r="G23" s="107">
        <v>5.4671156852606826E-6</v>
      </c>
      <c r="H23" t="s">
        <v>1</v>
      </c>
      <c r="I23" s="3" t="s">
        <v>14</v>
      </c>
      <c r="J23" s="3" t="s">
        <v>16</v>
      </c>
      <c r="K23" s="109">
        <f>($K$20-$K$21)</f>
        <v>-1.2674324374641113E-5</v>
      </c>
      <c r="L23" t="s">
        <v>1</v>
      </c>
      <c r="M23" s="100">
        <v>14</v>
      </c>
      <c r="N23" s="105">
        <v>0.7</v>
      </c>
      <c r="O23" s="109">
        <v>5087692</v>
      </c>
      <c r="P23" s="109">
        <f t="shared" si="5"/>
        <v>-3.2241529363133297</v>
      </c>
      <c r="Q23" s="109">
        <f t="shared" si="9"/>
        <v>-2.7588752813599561E-10</v>
      </c>
      <c r="R23" s="109">
        <f t="shared" si="10"/>
        <v>-1.9542746193926964E-5</v>
      </c>
      <c r="S23" s="109">
        <f t="shared" si="0"/>
        <v>1.4117132024245879E-5</v>
      </c>
      <c r="T23" s="109">
        <f t="shared" si="7"/>
        <v>8.0827153452775894E-6</v>
      </c>
      <c r="U23" t="s">
        <v>21</v>
      </c>
      <c r="V23" s="112">
        <f t="shared" si="1"/>
        <v>0.84203158916772691</v>
      </c>
      <c r="W23" s="109">
        <f t="shared" si="8"/>
        <v>1.037860823438686E-5</v>
      </c>
      <c r="X23" s="115">
        <v>0.479962</v>
      </c>
      <c r="Y23" t="s">
        <v>21</v>
      </c>
      <c r="Z23" s="109">
        <f t="shared" si="6"/>
        <v>1.2155185395962356E-7</v>
      </c>
      <c r="AA23" s="109">
        <f>IF(SUM($Z$10:$Z23)&gt;$K$21,$K$21,SUM($Z$10:$Z23))</f>
        <v>1.0715605570429973E-6</v>
      </c>
      <c r="AB23" s="159">
        <v>0.116341</v>
      </c>
      <c r="AC23" s="3" t="s">
        <v>21</v>
      </c>
      <c r="AD23" s="109">
        <f t="shared" si="2"/>
        <v>5.4671158632925544E-6</v>
      </c>
      <c r="AE23" s="158">
        <v>0.37055679999999996</v>
      </c>
      <c r="AF23" s="3" t="s">
        <v>21</v>
      </c>
      <c r="AG23" s="117">
        <v>14</v>
      </c>
      <c r="AH23" s="112">
        <v>0.7</v>
      </c>
      <c r="AI23" s="102">
        <f t="shared" si="3"/>
        <v>6.5386769740600016E-6</v>
      </c>
      <c r="AJ23" s="106">
        <f t="shared" si="4"/>
        <v>6.5386764203355514E-6</v>
      </c>
    </row>
    <row r="24" spans="1:245" ht="15.6">
      <c r="A24" s="100">
        <v>15</v>
      </c>
      <c r="B24" s="105">
        <v>0.8</v>
      </c>
      <c r="C24" s="103">
        <v>7.681460320384E-6</v>
      </c>
      <c r="D24" s="103">
        <v>1.0285263528576E-5</v>
      </c>
      <c r="E24" s="103">
        <v>7.0332761510400016E-6</v>
      </c>
      <c r="F24" s="106">
        <v>1.1838236134797146E-6</v>
      </c>
      <c r="G24" s="107">
        <v>5.8494525375602875E-6</v>
      </c>
      <c r="H24" t="s">
        <v>1</v>
      </c>
      <c r="I24" s="156" t="s">
        <v>119</v>
      </c>
      <c r="J24" s="3" t="s">
        <v>16</v>
      </c>
      <c r="K24" s="109">
        <f>$T$11</f>
        <v>2.0832920693846029E-5</v>
      </c>
      <c r="L24" t="s">
        <v>1</v>
      </c>
      <c r="M24" s="100">
        <v>15</v>
      </c>
      <c r="N24" s="105">
        <v>0.8</v>
      </c>
      <c r="O24" s="109">
        <v>4183001</v>
      </c>
      <c r="P24" s="109">
        <f t="shared" si="5"/>
        <v>-2.6508355766724074</v>
      </c>
      <c r="Q24" s="109">
        <f t="shared" si="9"/>
        <v>-2.7117983365455178E-10</v>
      </c>
      <c r="R24" s="109">
        <f t="shared" si="10"/>
        <v>-1.9354438414669211E-5</v>
      </c>
      <c r="S24" s="109">
        <f t="shared" si="0"/>
        <v>1.4011247851501484E-5</v>
      </c>
      <c r="T24" s="109">
        <f t="shared" si="7"/>
        <v>7.8444437453405839E-6</v>
      </c>
      <c r="U24" t="s">
        <v>21</v>
      </c>
      <c r="V24" s="112">
        <f t="shared" si="1"/>
        <v>0.82123524189730546</v>
      </c>
      <c r="W24" s="109">
        <f t="shared" si="8"/>
        <v>1.0122279203739329E-5</v>
      </c>
      <c r="X24" s="115">
        <v>0.43877699999999997</v>
      </c>
      <c r="Y24" t="s">
        <v>21</v>
      </c>
      <c r="Z24" s="109">
        <f t="shared" si="6"/>
        <v>1.1226372475730017E-7</v>
      </c>
      <c r="AA24" s="109">
        <f>IF(SUM($Z$10:$Z24)&gt;$K$21,$K$21,SUM($Z$10:$Z24))</f>
        <v>1.1838242818002974E-6</v>
      </c>
      <c r="AB24" s="159">
        <v>0.110125</v>
      </c>
      <c r="AC24" s="3" t="s">
        <v>21</v>
      </c>
      <c r="AD24" s="109">
        <f t="shared" si="2"/>
        <v>5.8494527691197922E-6</v>
      </c>
      <c r="AE24" s="158">
        <v>0.35230459999999997</v>
      </c>
      <c r="AF24" s="3" t="s">
        <v>21</v>
      </c>
      <c r="AG24" s="117">
        <v>15</v>
      </c>
      <c r="AH24" s="112">
        <v>0.8</v>
      </c>
      <c r="AI24" s="102">
        <f t="shared" si="3"/>
        <v>7.0332761510400016E-6</v>
      </c>
      <c r="AJ24" s="106">
        <f t="shared" si="4"/>
        <v>7.03327705092009E-6</v>
      </c>
    </row>
    <row r="25" spans="1:245" ht="15.6">
      <c r="A25" s="100">
        <v>16</v>
      </c>
      <c r="B25" s="105">
        <v>0.9</v>
      </c>
      <c r="C25" s="103">
        <v>7.4662562183280002E-6</v>
      </c>
      <c r="D25" s="103">
        <v>1.0015578357492E-5</v>
      </c>
      <c r="E25" s="103">
        <v>7.5181654241800015E-6</v>
      </c>
      <c r="F25" s="106">
        <v>1.2872203529506755E-6</v>
      </c>
      <c r="G25" s="107">
        <v>6.2309450712293262E-6</v>
      </c>
      <c r="H25" t="s">
        <v>1</v>
      </c>
      <c r="I25" s="156" t="s">
        <v>120</v>
      </c>
      <c r="J25" s="3" t="s">
        <v>18</v>
      </c>
      <c r="K25" s="109">
        <f>$K$20*$K$24</f>
        <v>2.5677982280117279E-10</v>
      </c>
      <c r="L25" t="s">
        <v>1</v>
      </c>
      <c r="M25" s="100">
        <v>16</v>
      </c>
      <c r="N25" s="105">
        <v>0.9</v>
      </c>
      <c r="O25" s="109">
        <v>3509764</v>
      </c>
      <c r="P25" s="109">
        <f t="shared" si="5"/>
        <v>-2.2241943707218947</v>
      </c>
      <c r="Q25" s="109">
        <f t="shared" si="9"/>
        <v>-2.6651337405465528E-10</v>
      </c>
      <c r="R25" s="109">
        <f t="shared" si="10"/>
        <v>-1.9167780030673352E-5</v>
      </c>
      <c r="S25" s="109">
        <f t="shared" si="0"/>
        <v>1.3904237925736089E-5</v>
      </c>
      <c r="T25" s="109">
        <f t="shared" si="7"/>
        <v>7.6115846907828002E-6</v>
      </c>
      <c r="U25" t="s">
        <v>21</v>
      </c>
      <c r="V25" s="112">
        <f t="shared" si="1"/>
        <v>0.80078780152345808</v>
      </c>
      <c r="W25" s="109">
        <f t="shared" si="8"/>
        <v>9.8702506863224191E-6</v>
      </c>
      <c r="X25" s="115">
        <v>0.40746699999999997</v>
      </c>
      <c r="Y25" t="s">
        <v>21</v>
      </c>
      <c r="Z25" s="109">
        <f t="shared" si="6"/>
        <v>1.0339571591985776E-7</v>
      </c>
      <c r="AA25" s="109">
        <f>IF(SUM($Z$10:$Z25)&gt;$K$21,$K$21,SUM($Z$10:$Z25))</f>
        <v>1.2872199977201552E-6</v>
      </c>
      <c r="AB25" s="159">
        <v>0.103973</v>
      </c>
      <c r="AC25" s="3" t="s">
        <v>21</v>
      </c>
      <c r="AD25" s="109">
        <f t="shared" si="2"/>
        <v>6.2309446251746272E-6</v>
      </c>
      <c r="AE25" s="158">
        <v>0.33872419999999998</v>
      </c>
      <c r="AF25" s="3" t="s">
        <v>21</v>
      </c>
      <c r="AG25" s="117">
        <v>16</v>
      </c>
      <c r="AH25" s="112">
        <v>0.9</v>
      </c>
      <c r="AI25" s="102">
        <f t="shared" si="3"/>
        <v>7.5181654241800015E-6</v>
      </c>
      <c r="AJ25" s="106">
        <f t="shared" si="4"/>
        <v>7.518164622894782E-6</v>
      </c>
    </row>
    <row r="26" spans="1:245" ht="15.6">
      <c r="A26" s="100">
        <v>17</v>
      </c>
      <c r="B26" s="105">
        <v>1.0989583333343038</v>
      </c>
      <c r="C26" s="103">
        <v>7.0504969331754776E-6</v>
      </c>
      <c r="D26" s="103">
        <v>9.4951123613930269E-6</v>
      </c>
      <c r="E26" s="103">
        <v>8.4543907054314959E-6</v>
      </c>
      <c r="F26" s="106">
        <v>1.4681829347665179E-6</v>
      </c>
      <c r="G26" s="107">
        <v>6.9862077706649778E-6</v>
      </c>
      <c r="H26" t="s">
        <v>1</v>
      </c>
      <c r="I26" s="156" t="s">
        <v>121</v>
      </c>
      <c r="J26" s="3" t="s">
        <v>16</v>
      </c>
      <c r="K26" s="109">
        <f>$K$20-$K$24</f>
        <v>-8.5072450684871406E-6</v>
      </c>
      <c r="L26" t="s">
        <v>1</v>
      </c>
      <c r="M26" s="100">
        <v>17</v>
      </c>
      <c r="N26" s="105">
        <v>1.0989583333343038</v>
      </c>
      <c r="O26" s="109">
        <v>2703852</v>
      </c>
      <c r="P26" s="109">
        <f t="shared" si="5"/>
        <v>-1.7134748654511063</v>
      </c>
      <c r="Q26" s="109">
        <f t="shared" si="9"/>
        <v>-2.6126509087453517E-10</v>
      </c>
      <c r="R26" s="109">
        <f t="shared" si="10"/>
        <v>-1.8957848703468548E-5</v>
      </c>
      <c r="S26" s="109">
        <f t="shared" si="0"/>
        <v>1.3781368074043857E-5</v>
      </c>
      <c r="T26" s="109">
        <f t="shared" si="7"/>
        <v>7.1743056738445433E-6</v>
      </c>
      <c r="U26" t="s">
        <v>21</v>
      </c>
      <c r="V26" s="112">
        <f t="shared" si="1"/>
        <v>0.76030742751401259</v>
      </c>
      <c r="W26" s="109">
        <f t="shared" si="8"/>
        <v>9.3713027270887841E-6</v>
      </c>
      <c r="X26" s="115">
        <v>0.37085689999999999</v>
      </c>
      <c r="Y26" t="s">
        <v>21</v>
      </c>
      <c r="Z26" s="109">
        <f t="shared" si="6"/>
        <v>1.8096326086061054E-7</v>
      </c>
      <c r="AA26" s="109">
        <f>IF(SUM($Z$10:$Z26)&gt;$K$21,$K$21,SUM($Z$10:$Z26))</f>
        <v>1.4681832585807658E-6</v>
      </c>
      <c r="AB26" s="159">
        <v>9.5440999999999998E-2</v>
      </c>
      <c r="AC26" s="3" t="s">
        <v>21</v>
      </c>
      <c r="AD26" s="109">
        <f t="shared" si="2"/>
        <v>6.9862083404859084E-6</v>
      </c>
      <c r="AE26" s="158">
        <v>0.32051506000000002</v>
      </c>
      <c r="AF26" s="3" t="s">
        <v>21</v>
      </c>
      <c r="AG26" s="117">
        <v>17</v>
      </c>
      <c r="AH26" s="112">
        <v>1.0989583333343038</v>
      </c>
      <c r="AI26" s="102">
        <f t="shared" si="3"/>
        <v>8.4543907054314959E-6</v>
      </c>
      <c r="AJ26" s="106">
        <f t="shared" si="4"/>
        <v>8.4543915990666746E-6</v>
      </c>
    </row>
    <row r="27" spans="1:245">
      <c r="A27" s="100">
        <v>18</v>
      </c>
      <c r="B27" s="105">
        <v>1.1312500000009695</v>
      </c>
      <c r="C27" s="103">
        <v>6.9845585424503494E-6</v>
      </c>
      <c r="D27" s="103">
        <v>9.412637189613758E-6</v>
      </c>
      <c r="E27" s="103">
        <v>8.6028042679358939E-6</v>
      </c>
      <c r="F27" s="106">
        <v>1.4946083108902843E-6</v>
      </c>
      <c r="G27" s="107">
        <v>7.1081959570456098E-6</v>
      </c>
      <c r="H27" t="s">
        <v>1</v>
      </c>
      <c r="I27" s="1" t="s">
        <v>20</v>
      </c>
      <c r="J27" s="1" t="s">
        <v>20</v>
      </c>
      <c r="K27" s="1" t="s">
        <v>20</v>
      </c>
      <c r="L27" t="s">
        <v>1</v>
      </c>
      <c r="M27" s="100">
        <v>18</v>
      </c>
      <c r="N27" s="105">
        <v>1.1312500000009695</v>
      </c>
      <c r="O27" s="109">
        <v>2562857</v>
      </c>
      <c r="P27" s="109">
        <f t="shared" si="5"/>
        <v>-1.6241240471909799</v>
      </c>
      <c r="Q27" s="109">
        <f t="shared" si="9"/>
        <v>-2.5907080213743539E-10</v>
      </c>
      <c r="R27" s="109">
        <f t="shared" si="10"/>
        <v>-1.8870077153984553E-5</v>
      </c>
      <c r="S27" s="109">
        <f t="shared" si="0"/>
        <v>1.3729186161951157E-5</v>
      </c>
      <c r="T27" s="109">
        <f t="shared" si="7"/>
        <v>7.1016067508368516E-6</v>
      </c>
      <c r="U27" t="s">
        <v>21</v>
      </c>
      <c r="V27" s="112">
        <f t="shared" si="1"/>
        <v>0.75416466069851551</v>
      </c>
      <c r="W27" s="109">
        <f t="shared" si="8"/>
        <v>9.2955889758787492E-6</v>
      </c>
      <c r="X27" s="115">
        <v>0.36371561000000002</v>
      </c>
      <c r="Y27" t="s">
        <v>21</v>
      </c>
      <c r="Z27" s="109">
        <f t="shared" si="6"/>
        <v>2.6424785869195215E-8</v>
      </c>
      <c r="AA27" s="109">
        <f>IF(SUM($Z$10:$Z27)&gt;$K$21,$K$21,SUM($Z$10:$Z27))</f>
        <v>1.4946080444499611E-6</v>
      </c>
      <c r="AB27" s="159">
        <v>8.7800000000000003E-2</v>
      </c>
      <c r="AC27" s="3" t="s">
        <v>21</v>
      </c>
      <c r="AD27" s="109">
        <f t="shared" si="2"/>
        <v>7.1081962288344378E-6</v>
      </c>
      <c r="AE27" s="158">
        <v>0.31833769000000001</v>
      </c>
      <c r="AF27" s="3" t="s">
        <v>21</v>
      </c>
      <c r="AG27" s="117">
        <v>18</v>
      </c>
      <c r="AH27" s="112">
        <v>1.1312500000009695</v>
      </c>
      <c r="AI27" s="102">
        <f t="shared" si="3"/>
        <v>8.6028042679358939E-6</v>
      </c>
      <c r="AJ27" s="106">
        <f t="shared" si="4"/>
        <v>8.6028042732843987E-6</v>
      </c>
    </row>
    <row r="28" spans="1:245">
      <c r="A28" s="100">
        <v>19</v>
      </c>
      <c r="B28" s="105">
        <v>1.198611111112081</v>
      </c>
      <c r="C28" s="103">
        <v>6.8483811605066576E-6</v>
      </c>
      <c r="D28" s="103">
        <v>9.2423705345109962E-6</v>
      </c>
      <c r="E28" s="103">
        <v>8.9092483049823482E-6</v>
      </c>
      <c r="F28" s="106">
        <v>1.547211556493288E-6</v>
      </c>
      <c r="G28" s="107">
        <v>7.3620367484890598E-6</v>
      </c>
      <c r="H28" t="s">
        <v>1</v>
      </c>
      <c r="I28" s="2"/>
      <c r="L28" t="s">
        <v>1</v>
      </c>
      <c r="M28" s="100">
        <v>19</v>
      </c>
      <c r="N28" s="105">
        <v>1.198611111112081</v>
      </c>
      <c r="O28" s="109">
        <v>2444199</v>
      </c>
      <c r="P28" s="109">
        <f t="shared" si="5"/>
        <v>-1.5489285481086716</v>
      </c>
      <c r="Q28" s="109">
        <f t="shared" si="9"/>
        <v>-2.6000747645953397E-10</v>
      </c>
      <c r="R28" s="109">
        <f t="shared" si="10"/>
        <v>-1.8907544126868498E-5</v>
      </c>
      <c r="S28" s="109">
        <f t="shared" si="0"/>
        <v>1.3751520277562185E-5</v>
      </c>
      <c r="T28" s="109">
        <f t="shared" si="7"/>
        <v>6.9656854255518395E-6</v>
      </c>
      <c r="U28" t="s">
        <v>21</v>
      </c>
      <c r="V28" s="112">
        <f t="shared" si="1"/>
        <v>0.74032984454972628</v>
      </c>
      <c r="W28" s="109">
        <f t="shared" si="8"/>
        <v>9.1250655196922953E-6</v>
      </c>
      <c r="X28" s="115">
        <v>0.35988969999999998</v>
      </c>
      <c r="Y28" t="s">
        <v>21</v>
      </c>
      <c r="Z28" s="109">
        <f t="shared" si="6"/>
        <v>5.2603956676536423E-8</v>
      </c>
      <c r="AA28" s="109">
        <f>IF(SUM($Z$10:$Z28)&gt;$K$21,$K$21,SUM($Z$10:$Z28))</f>
        <v>1.5472120011264976E-6</v>
      </c>
      <c r="AB28" s="159">
        <v>8.5030999999999995E-2</v>
      </c>
      <c r="AC28" s="3" t="s">
        <v>21</v>
      </c>
      <c r="AD28" s="109">
        <f t="shared" si="2"/>
        <v>7.3620370536293713E-6</v>
      </c>
      <c r="AE28" s="158">
        <v>0.31431775000000001</v>
      </c>
      <c r="AF28" s="3" t="s">
        <v>21</v>
      </c>
      <c r="AG28" s="117">
        <v>19</v>
      </c>
      <c r="AH28" s="112">
        <v>1.198611111112081</v>
      </c>
      <c r="AI28" s="102">
        <f t="shared" si="3"/>
        <v>8.9092483049823482E-6</v>
      </c>
      <c r="AJ28" s="106">
        <f t="shared" si="4"/>
        <v>8.9092490547558689E-6</v>
      </c>
    </row>
    <row r="29" spans="1:245" ht="15.6">
      <c r="A29" s="100">
        <v>20</v>
      </c>
      <c r="B29" s="105">
        <v>1.2284722222231927</v>
      </c>
      <c r="C29" s="103">
        <v>6.7886044779983204E-6</v>
      </c>
      <c r="D29" s="103">
        <v>9.1676572156822857E-6</v>
      </c>
      <c r="E29" s="103">
        <v>9.043738306319396E-6</v>
      </c>
      <c r="F29" s="106">
        <v>1.5694635739149924E-6</v>
      </c>
      <c r="G29" s="107">
        <v>7.4742747324044032E-6</v>
      </c>
      <c r="H29" t="s">
        <v>1</v>
      </c>
      <c r="I29" s="154" t="s">
        <v>122</v>
      </c>
      <c r="K29" s="44">
        <v>6.0037276859494941E-2</v>
      </c>
      <c r="L29" t="s">
        <v>1</v>
      </c>
      <c r="M29" s="100">
        <v>20</v>
      </c>
      <c r="N29" s="105">
        <v>1.2284722222231927</v>
      </c>
      <c r="O29" s="109">
        <v>2439479</v>
      </c>
      <c r="P29" s="109">
        <f t="shared" si="5"/>
        <v>-1.5459374075562564</v>
      </c>
      <c r="Q29" s="109">
        <f t="shared" si="9"/>
        <v>-2.6201393411451697E-10</v>
      </c>
      <c r="R29" s="109">
        <f t="shared" si="10"/>
        <v>-1.8987802433067817E-5</v>
      </c>
      <c r="S29" s="109">
        <f t="shared" si="0"/>
        <v>1.3799065744343957E-5</v>
      </c>
      <c r="T29" s="109">
        <f t="shared" si="7"/>
        <v>6.9100468007437951E-6</v>
      </c>
      <c r="U29" t="s">
        <v>21</v>
      </c>
      <c r="V29" s="112">
        <f t="shared" si="1"/>
        <v>0.7339324932005562</v>
      </c>
      <c r="W29" s="109">
        <f t="shared" si="8"/>
        <v>9.046213842100973E-6</v>
      </c>
      <c r="X29" s="115">
        <v>0.36107279999999997</v>
      </c>
      <c r="Y29" t="s">
        <v>21</v>
      </c>
      <c r="Z29" s="109">
        <f t="shared" si="6"/>
        <v>2.2252460319120693E-8</v>
      </c>
      <c r="AA29" s="109">
        <f>IF(SUM($Z$10:$Z29)&gt;$K$21,$K$21,SUM($Z$10:$Z29))</f>
        <v>1.5694644614456182E-6</v>
      </c>
      <c r="AB29" s="159">
        <v>8.2120000000000012E-2</v>
      </c>
      <c r="AC29" s="3" t="s">
        <v>21</v>
      </c>
      <c r="AD29" s="109">
        <f t="shared" si="2"/>
        <v>7.4742748957096144E-6</v>
      </c>
      <c r="AE29" s="158">
        <v>0.31273709999999999</v>
      </c>
      <c r="AF29" s="3" t="s">
        <v>21</v>
      </c>
      <c r="AG29" s="117">
        <v>20</v>
      </c>
      <c r="AH29" s="112">
        <v>1.2284722222231927</v>
      </c>
      <c r="AI29" s="102">
        <f t="shared" si="3"/>
        <v>9.043738306319396E-6</v>
      </c>
      <c r="AJ29" s="106">
        <f t="shared" si="4"/>
        <v>9.043739357155233E-6</v>
      </c>
    </row>
    <row r="30" spans="1:245">
      <c r="A30" s="100">
        <v>21</v>
      </c>
      <c r="B30" s="105">
        <v>2.2218750000009706</v>
      </c>
      <c r="C30" s="103">
        <v>4.9992547291335899E-6</v>
      </c>
      <c r="D30" s="103">
        <v>6.9402505120973685E-6</v>
      </c>
      <c r="E30" s="103">
        <v>1.3060494758769043E-5</v>
      </c>
      <c r="F30" s="106">
        <v>1.9984703033520053E-6</v>
      </c>
      <c r="G30" s="107">
        <v>1.1062024455417038E-5</v>
      </c>
      <c r="H30" t="s">
        <v>1</v>
      </c>
      <c r="I30" s="2"/>
      <c r="J30" s="43" t="s">
        <v>0</v>
      </c>
      <c r="K30" s="2" t="s">
        <v>26</v>
      </c>
      <c r="L30" t="s">
        <v>1</v>
      </c>
      <c r="M30" s="100">
        <v>21</v>
      </c>
      <c r="N30" s="105">
        <v>2.2218750000009706</v>
      </c>
      <c r="O30" s="109">
        <v>2252649</v>
      </c>
      <c r="P30" s="109">
        <f t="shared" si="5"/>
        <v>-1.4275402064105465</v>
      </c>
      <c r="Q30" s="109">
        <f t="shared" si="9"/>
        <v>-2.9522230450283004E-10</v>
      </c>
      <c r="R30" s="109">
        <f t="shared" si="10"/>
        <v>-2.0316137248600343E-5</v>
      </c>
      <c r="S30" s="109">
        <f t="shared" si="0"/>
        <v>1.4531419082786962E-5</v>
      </c>
      <c r="T30" s="109">
        <f t="shared" si="7"/>
        <v>5.256892915112072E-6</v>
      </c>
      <c r="U30" t="s">
        <v>21</v>
      </c>
      <c r="V30" s="112">
        <f t="shared" si="1"/>
        <v>0.5421707996982652</v>
      </c>
      <c r="W30" s="109">
        <f t="shared" si="8"/>
        <v>6.6826214106222437E-6</v>
      </c>
      <c r="X30" s="115">
        <v>0.35915749999999996</v>
      </c>
      <c r="Y30" t="s">
        <v>21</v>
      </c>
      <c r="Z30" s="109">
        <f t="shared" si="6"/>
        <v>4.290054708153891E-7</v>
      </c>
      <c r="AA30" s="109">
        <f>IF(SUM($Z$10:$Z30)&gt;$K$21,$K$21,SUM($Z$10:$Z30))</f>
        <v>1.9984699322610075E-6</v>
      </c>
      <c r="AB30" s="159">
        <v>5.6466999999999996E-2</v>
      </c>
      <c r="AC30" s="3" t="s">
        <v>21</v>
      </c>
      <c r="AD30" s="109">
        <f t="shared" si="2"/>
        <v>1.1062015742004676E-5</v>
      </c>
      <c r="AE30" s="158">
        <v>0.2951144</v>
      </c>
      <c r="AF30" s="3" t="s">
        <v>21</v>
      </c>
      <c r="AG30" s="117">
        <v>21</v>
      </c>
      <c r="AH30" s="112">
        <v>2.2218750000009706</v>
      </c>
      <c r="AI30" s="102">
        <f t="shared" si="3"/>
        <v>1.3060494758769043E-5</v>
      </c>
      <c r="AJ30" s="106">
        <f t="shared" si="4"/>
        <v>1.3060485674265684E-5</v>
      </c>
    </row>
    <row r="31" spans="1:245">
      <c r="A31" s="100">
        <v>22</v>
      </c>
      <c r="B31" s="105">
        <v>2.7656250000004849</v>
      </c>
      <c r="C31" s="103">
        <v>4.1747873909556391E-6</v>
      </c>
      <c r="D31" s="103">
        <v>5.921483604079673E-6</v>
      </c>
      <c r="E31" s="103">
        <v>1.4903729004964689E-5</v>
      </c>
      <c r="F31" s="106">
        <v>2.0413758216408976E-6</v>
      </c>
      <c r="G31" s="107">
        <v>1.2862353183323792E-5</v>
      </c>
      <c r="H31" t="s">
        <v>1</v>
      </c>
      <c r="I31" s="2"/>
      <c r="K31" s="31"/>
      <c r="L31" t="s">
        <v>1</v>
      </c>
      <c r="M31" s="100">
        <v>22</v>
      </c>
      <c r="N31" s="105">
        <v>2.7656250000004849</v>
      </c>
      <c r="O31" s="109">
        <v>2131585</v>
      </c>
      <c r="P31" s="109">
        <f t="shared" si="5"/>
        <v>-1.3508199861059689</v>
      </c>
      <c r="Q31" s="109">
        <f t="shared" si="9"/>
        <v>-3.0079190148647333E-10</v>
      </c>
      <c r="R31" s="109">
        <f t="shared" si="10"/>
        <v>-2.0538921127946073E-5</v>
      </c>
      <c r="S31" s="109">
        <f t="shared" si="0"/>
        <v>1.4644970863498955E-5</v>
      </c>
      <c r="T31" s="109">
        <f t="shared" si="7"/>
        <v>4.3214390036093114E-6</v>
      </c>
      <c r="U31" t="s">
        <v>21</v>
      </c>
      <c r="V31" s="112">
        <f t="shared" si="1"/>
        <v>0.46852050789429295</v>
      </c>
      <c r="W31" s="109">
        <f t="shared" si="8"/>
        <v>5.7748318041334534E-6</v>
      </c>
      <c r="X31" s="115">
        <v>0.34382206999999998</v>
      </c>
      <c r="Y31" t="s">
        <v>21</v>
      </c>
      <c r="Z31" s="109">
        <f t="shared" si="6"/>
        <v>4.2905773736453217E-8</v>
      </c>
      <c r="AA31" s="109">
        <f>IF(SUM($Z$10:$Z31)&gt;$K$21,$K$21,SUM($Z$10:$Z31))</f>
        <v>2.0413757059974608E-6</v>
      </c>
      <c r="AB31" s="159">
        <v>1.2712099999999999E-2</v>
      </c>
      <c r="AC31" s="3" t="s">
        <v>21</v>
      </c>
      <c r="AD31" s="109">
        <f t="shared" si="2"/>
        <v>1.2862353486259777E-5</v>
      </c>
      <c r="AE31" s="158">
        <v>0.29704949999999997</v>
      </c>
      <c r="AF31" s="3" t="s">
        <v>21</v>
      </c>
      <c r="AG31" s="117">
        <v>22</v>
      </c>
      <c r="AH31" s="112">
        <v>2.7656250000004849</v>
      </c>
      <c r="AI31" s="102">
        <f t="shared" si="3"/>
        <v>1.4903729004964689E-5</v>
      </c>
      <c r="AJ31" s="106">
        <f t="shared" si="4"/>
        <v>1.4903729192257238E-5</v>
      </c>
    </row>
    <row r="32" spans="1:245">
      <c r="A32" s="100">
        <v>23</v>
      </c>
      <c r="B32" s="105">
        <v>2.7972222222227074</v>
      </c>
      <c r="C32" s="103">
        <v>4.1300543146576225E-6</v>
      </c>
      <c r="D32" s="103">
        <v>5.8663855344761355E-6</v>
      </c>
      <c r="E32" s="103">
        <v>1.5003560150866243E-5</v>
      </c>
      <c r="F32" s="106">
        <v>2.0409015859725467E-6</v>
      </c>
      <c r="G32" s="107">
        <v>1.2962658564893696E-5</v>
      </c>
      <c r="H32" t="s">
        <v>1</v>
      </c>
      <c r="I32" s="153" t="s">
        <v>33</v>
      </c>
      <c r="J32" s="153"/>
      <c r="K32" s="153"/>
      <c r="L32" t="s">
        <v>1</v>
      </c>
      <c r="M32" s="100">
        <v>23</v>
      </c>
      <c r="N32" s="105">
        <v>2.7972222222227074</v>
      </c>
      <c r="O32" s="109">
        <v>2038579</v>
      </c>
      <c r="P32" s="109">
        <f t="shared" si="5"/>
        <v>-1.2918805754665754</v>
      </c>
      <c r="Q32" s="109">
        <f t="shared" si="9"/>
        <v>-2.9983667832597878E-10</v>
      </c>
      <c r="R32" s="109">
        <f t="shared" si="10"/>
        <v>-2.050071220152629E-5</v>
      </c>
      <c r="S32" s="109">
        <f t="shared" si="0"/>
        <v>1.4625671312221815E-5</v>
      </c>
      <c r="T32" s="109">
        <f t="shared" si="7"/>
        <v>4.2708240420181642E-6</v>
      </c>
      <c r="U32" t="s">
        <v>21</v>
      </c>
      <c r="V32" s="112">
        <f t="shared" si="1"/>
        <v>0.46430205717549705</v>
      </c>
      <c r="W32" s="109">
        <f t="shared" si="8"/>
        <v>5.7228365489320129E-6</v>
      </c>
      <c r="X32" s="115">
        <v>0.34267607</v>
      </c>
      <c r="Y32" t="s">
        <v>21</v>
      </c>
      <c r="Z32" s="109">
        <f t="shared" si="6"/>
        <v>2.308653570570728E-9</v>
      </c>
      <c r="AA32" s="109">
        <f>IF(SUM($Z$10:$Z32)&gt;$K$21,$K$21,SUM($Z$10:$Z32))</f>
        <v>2.0436843595680314E-6</v>
      </c>
      <c r="AB32" s="159">
        <v>1.2712099999999999E-2</v>
      </c>
      <c r="AC32" s="3" t="s">
        <v>21</v>
      </c>
      <c r="AD32" s="109">
        <f t="shared" si="2"/>
        <v>1.296265504948179E-5</v>
      </c>
      <c r="AE32" s="158">
        <v>0.29731000000000002</v>
      </c>
      <c r="AF32" s="3" t="s">
        <v>21</v>
      </c>
      <c r="AG32" s="117">
        <v>23</v>
      </c>
      <c r="AH32" s="112">
        <v>2.7972222222227074</v>
      </c>
      <c r="AI32" s="102">
        <f t="shared" si="3"/>
        <v>1.5003560150866243E-5</v>
      </c>
      <c r="AJ32" s="106">
        <f t="shared" si="4"/>
        <v>1.5006339409049821E-5</v>
      </c>
    </row>
    <row r="33" spans="1:37">
      <c r="A33" s="100">
        <v>24</v>
      </c>
      <c r="B33" s="105">
        <v>2.8979166666671521</v>
      </c>
      <c r="C33" s="103">
        <v>3.9897648598544208E-6</v>
      </c>
      <c r="D33" s="103">
        <v>5.6937230957651306E-6</v>
      </c>
      <c r="E33" s="103">
        <v>1.5316512044380448E-5</v>
      </c>
      <c r="F33" s="106">
        <v>2.0375406254131211E-6</v>
      </c>
      <c r="G33" s="107">
        <v>1.3278971418967327E-5</v>
      </c>
      <c r="H33" t="s">
        <v>1</v>
      </c>
      <c r="I33" s="152" t="s">
        <v>31</v>
      </c>
      <c r="J33" s="152"/>
      <c r="K33" s="152"/>
      <c r="L33" t="s">
        <v>1</v>
      </c>
      <c r="M33" s="100">
        <v>24</v>
      </c>
      <c r="N33" s="105">
        <v>2.8979166666671521</v>
      </c>
      <c r="O33" s="109">
        <v>2017798.7000000002</v>
      </c>
      <c r="P33" s="109">
        <f t="shared" si="5"/>
        <v>-1.2787117623264577</v>
      </c>
      <c r="Q33" s="109">
        <f t="shared" si="9"/>
        <v>-3.0056608096361939E-10</v>
      </c>
      <c r="R33" s="109">
        <f t="shared" si="10"/>
        <v>-2.0529888307031915E-5</v>
      </c>
      <c r="S33" s="109">
        <f t="shared" si="0"/>
        <v>1.4640414817097141E-5</v>
      </c>
      <c r="T33" s="109">
        <f t="shared" si="7"/>
        <v>4.1160194622574596E-6</v>
      </c>
      <c r="U33" t="s">
        <v>21</v>
      </c>
      <c r="V33" s="112">
        <f t="shared" si="1"/>
        <v>0.45053200480711847</v>
      </c>
      <c r="W33" s="109">
        <f t="shared" si="8"/>
        <v>5.5531113500951736E-6</v>
      </c>
      <c r="X33" s="115">
        <v>0.34148129999999999</v>
      </c>
      <c r="Y33" t="s">
        <v>21</v>
      </c>
      <c r="Z33" s="109">
        <f t="shared" si="6"/>
        <v>7.2122031057974646E-9</v>
      </c>
      <c r="AA33" s="109">
        <f>IF(SUM($Z$10:$Z33)&gt;$K$21,$K$21,SUM($Z$10:$Z33))</f>
        <v>2.0508965626738288E-6</v>
      </c>
      <c r="AB33" s="159">
        <v>1.2712099999999999E-2</v>
      </c>
      <c r="AC33" s="3" t="s">
        <v>21</v>
      </c>
      <c r="AD33" s="109">
        <f t="shared" si="2"/>
        <v>1.327997262497354E-5</v>
      </c>
      <c r="AE33" s="158">
        <v>0.29826269999999999</v>
      </c>
      <c r="AF33" s="3" t="s">
        <v>21</v>
      </c>
      <c r="AG33" s="117">
        <v>24</v>
      </c>
      <c r="AH33" s="112">
        <v>2.8979166666671521</v>
      </c>
      <c r="AI33" s="102">
        <f t="shared" si="3"/>
        <v>1.5316512044380448E-5</v>
      </c>
      <c r="AJ33" s="106">
        <f t="shared" si="4"/>
        <v>1.5330869187647367E-5</v>
      </c>
    </row>
    <row r="34" spans="1:37">
      <c r="A34" s="100">
        <v>25</v>
      </c>
      <c r="B34" s="105">
        <v>2.9652777777782617</v>
      </c>
      <c r="C34" s="103">
        <v>3.897826810259834E-6</v>
      </c>
      <c r="D34" s="103">
        <v>5.5806830573782964E-6</v>
      </c>
      <c r="E34" s="103">
        <v>1.5521490132361871E-5</v>
      </c>
      <c r="F34" s="106">
        <v>2.0337961854552552E-6</v>
      </c>
      <c r="G34" s="107">
        <v>1.3487693946906616E-5</v>
      </c>
      <c r="H34" t="s">
        <v>1</v>
      </c>
      <c r="I34" s="23" t="s">
        <v>30</v>
      </c>
      <c r="J34" s="23"/>
      <c r="K34" s="23"/>
      <c r="L34" t="s">
        <v>1</v>
      </c>
      <c r="M34" s="100">
        <v>25</v>
      </c>
      <c r="N34" s="105">
        <v>2.9652777777782617</v>
      </c>
      <c r="O34" s="110">
        <v>1925782</v>
      </c>
      <c r="P34" s="109">
        <f t="shared" si="5"/>
        <v>-1.2203992871422555</v>
      </c>
      <c r="Q34" s="109">
        <f t="shared" si="9"/>
        <v>-2.998793057825306E-10</v>
      </c>
      <c r="R34" s="109">
        <f t="shared" si="10"/>
        <v>-2.0502417299788364E-5</v>
      </c>
      <c r="S34" s="109">
        <f t="shared" si="0"/>
        <v>1.462653410071924E-5</v>
      </c>
      <c r="T34" s="109">
        <f t="shared" si="7"/>
        <v>4.0308094403473893E-6</v>
      </c>
      <c r="U34" t="s">
        <v>21</v>
      </c>
      <c r="V34" s="112">
        <f t="shared" si="1"/>
        <v>0.44168377212853888</v>
      </c>
      <c r="W34" s="109">
        <f t="shared" si="8"/>
        <v>5.4440509042413009E-6</v>
      </c>
      <c r="X34" s="115">
        <v>0.34006498000000002</v>
      </c>
      <c r="Y34" t="s">
        <v>21</v>
      </c>
      <c r="Z34" s="109">
        <f t="shared" si="6"/>
        <v>4.706426163851712E-9</v>
      </c>
      <c r="AA34" s="109">
        <f>IF(SUM($Z$10:$Z34)&gt;$K$21,$K$21,SUM($Z$10:$Z34))</f>
        <v>2.0556029888376805E-6</v>
      </c>
      <c r="AB34" s="159">
        <v>1.2712099999999999E-2</v>
      </c>
      <c r="AC34" s="3" t="s">
        <v>21</v>
      </c>
      <c r="AD34" s="109">
        <f t="shared" si="2"/>
        <v>1.3469536666573632E-5</v>
      </c>
      <c r="AE34" s="158">
        <v>0.29826269999999999</v>
      </c>
      <c r="AF34" s="3" t="s">
        <v>21</v>
      </c>
      <c r="AG34" s="117">
        <v>25</v>
      </c>
      <c r="AH34" s="112">
        <v>2.9652777777782617</v>
      </c>
      <c r="AI34" s="102">
        <f t="shared" si="3"/>
        <v>1.5521490132361871E-5</v>
      </c>
      <c r="AJ34" s="106">
        <f t="shared" si="4"/>
        <v>1.5525139655411311E-5</v>
      </c>
    </row>
    <row r="35" spans="1:37">
      <c r="A35" s="100">
        <v>26</v>
      </c>
      <c r="B35" s="105">
        <v>3.0041666666676363</v>
      </c>
      <c r="C35" s="103">
        <v>3.8454407924318989E-6</v>
      </c>
      <c r="D35" s="103">
        <v>5.5163149111514592E-6</v>
      </c>
      <c r="E35" s="103">
        <v>1.5638244296416641E-5</v>
      </c>
      <c r="F35" s="106">
        <v>2.0311163919296375E-6</v>
      </c>
      <c r="G35" s="107">
        <v>1.3607127904487003E-5</v>
      </c>
      <c r="H35" t="s">
        <v>1</v>
      </c>
      <c r="I35" s="1" t="s">
        <v>20</v>
      </c>
      <c r="J35" s="1" t="s">
        <v>20</v>
      </c>
      <c r="K35" s="1" t="s">
        <v>20</v>
      </c>
      <c r="L35" t="s">
        <v>1</v>
      </c>
      <c r="M35" s="100">
        <v>26</v>
      </c>
      <c r="N35" s="105">
        <v>3.0041666666676363</v>
      </c>
      <c r="O35" s="110">
        <v>1742387</v>
      </c>
      <c r="P35" s="109">
        <f t="shared" si="5"/>
        <v>-1.1041789012078902</v>
      </c>
      <c r="Q35" s="109">
        <f t="shared" si="9"/>
        <v>-2.969697536237628E-10</v>
      </c>
      <c r="R35" s="109">
        <f t="shared" si="10"/>
        <v>-2.0386035213437652E-5</v>
      </c>
      <c r="S35" s="109">
        <f t="shared" si="0"/>
        <v>1.4567312894074289E-5</v>
      </c>
      <c r="T35" s="109">
        <f t="shared" si="7"/>
        <v>3.978279235173634E-6</v>
      </c>
      <c r="U35" t="s">
        <v>21</v>
      </c>
      <c r="V35" s="112">
        <f t="shared" si="1"/>
        <v>0.43699216422875986</v>
      </c>
      <c r="W35" s="109">
        <f t="shared" si="8"/>
        <v>5.3862236671072536E-6</v>
      </c>
      <c r="X35" s="115">
        <v>0.33782299999999998</v>
      </c>
      <c r="Y35" t="s">
        <v>21</v>
      </c>
      <c r="Z35" s="109">
        <f t="shared" si="6"/>
        <v>2.6763626630834174E-9</v>
      </c>
      <c r="AA35" s="109">
        <f>IF(SUM($Z$10:$Z35)&gt;$K$21,$K$21,SUM($Z$10:$Z35))</f>
        <v>2.0582793515007638E-6</v>
      </c>
      <c r="AB35" s="159">
        <v>1.2712099999999999E-2</v>
      </c>
      <c r="AC35" s="3" t="s">
        <v>21</v>
      </c>
      <c r="AD35" s="109">
        <f t="shared" si="2"/>
        <v>1.357721774621835E-5</v>
      </c>
      <c r="AE35" s="158">
        <v>0.29826269999999999</v>
      </c>
      <c r="AF35" s="3" t="s">
        <v>21</v>
      </c>
      <c r="AG35" s="117">
        <v>26</v>
      </c>
      <c r="AH35" s="112">
        <v>3.0041666666676363</v>
      </c>
      <c r="AI35" s="102">
        <f t="shared" si="3"/>
        <v>1.5638244296416641E-5</v>
      </c>
      <c r="AJ35" s="106">
        <f t="shared" si="4"/>
        <v>1.5635497097719113E-5</v>
      </c>
    </row>
    <row r="36" spans="1:37">
      <c r="A36" s="100">
        <v>27</v>
      </c>
      <c r="B36" s="105">
        <v>3.0350694444454156</v>
      </c>
      <c r="C36" s="103">
        <v>3.8041716140359143E-6</v>
      </c>
      <c r="D36" s="103">
        <v>5.4656281985542626E-6</v>
      </c>
      <c r="E36" s="103">
        <v>1.5730200187409825E-5</v>
      </c>
      <c r="F36" s="106">
        <v>2.0287259676305246E-6</v>
      </c>
      <c r="G36" s="107">
        <v>1.37014742197793E-5</v>
      </c>
      <c r="H36" t="s">
        <v>1</v>
      </c>
      <c r="I36" s="2" t="s">
        <v>40</v>
      </c>
      <c r="J36" s="2"/>
      <c r="K36" s="2"/>
      <c r="L36" t="s">
        <v>1</v>
      </c>
      <c r="M36" s="100">
        <v>27</v>
      </c>
      <c r="N36" s="105">
        <v>3.0350694444454156</v>
      </c>
      <c r="O36" s="110">
        <v>1548087</v>
      </c>
      <c r="P36" s="109">
        <f t="shared" si="5"/>
        <v>-0.98104783990825184</v>
      </c>
      <c r="Q36" s="109">
        <f t="shared" si="9"/>
        <v>-2.9245207151386742E-10</v>
      </c>
      <c r="R36" s="109">
        <f t="shared" si="10"/>
        <v>-2.0205327929041835E-5</v>
      </c>
      <c r="S36" s="109">
        <f t="shared" si="0"/>
        <v>1.4474007674654746E-5</v>
      </c>
      <c r="T36" s="109">
        <f t="shared" si="7"/>
        <v>3.9334098660219097E-6</v>
      </c>
      <c r="U36" t="s">
        <v>21</v>
      </c>
      <c r="V36" s="112">
        <f t="shared" si="1"/>
        <v>0.4335927298321402</v>
      </c>
      <c r="W36" s="109">
        <f t="shared" si="8"/>
        <v>5.3443233414248324E-6</v>
      </c>
      <c r="X36" s="115">
        <v>0.33478009999999997</v>
      </c>
      <c r="Y36" t="s">
        <v>21</v>
      </c>
      <c r="Z36" s="109">
        <f t="shared" si="6"/>
        <v>2.1072758212733409E-9</v>
      </c>
      <c r="AA36" s="109">
        <f>IF(SUM($Z$10:$Z36)&gt;$K$21,$K$21,SUM($Z$10:$Z36))</f>
        <v>2.0603866273220369E-6</v>
      </c>
      <c r="AB36" s="159">
        <v>1.2712099999999999E-2</v>
      </c>
      <c r="AC36" s="3" t="s">
        <v>21</v>
      </c>
      <c r="AD36" s="109">
        <f t="shared" si="2"/>
        <v>1.3661880165231221E-5</v>
      </c>
      <c r="AE36" s="158">
        <v>0.29826269999999999</v>
      </c>
      <c r="AF36" s="3" t="s">
        <v>21</v>
      </c>
      <c r="AG36" s="117">
        <v>27</v>
      </c>
      <c r="AH36" s="112">
        <v>3.0350694444454156</v>
      </c>
      <c r="AI36" s="102">
        <f t="shared" si="3"/>
        <v>1.5730200187409825E-5</v>
      </c>
      <c r="AJ36" s="106">
        <f t="shared" si="4"/>
        <v>1.5722266792553259E-5</v>
      </c>
    </row>
    <row r="37" spans="1:37">
      <c r="A37" s="100">
        <v>28</v>
      </c>
      <c r="B37" s="105">
        <v>3.0652777777787481</v>
      </c>
      <c r="C37" s="103">
        <v>3.7641358604944717E-6</v>
      </c>
      <c r="D37" s="103">
        <v>5.4164751304231344E-6</v>
      </c>
      <c r="E37" s="103">
        <v>1.5819389009082395E-5</v>
      </c>
      <c r="F37" s="106">
        <v>2.0261717145359481E-6</v>
      </c>
      <c r="G37" s="107">
        <v>1.3793217294546446E-5</v>
      </c>
      <c r="H37" t="s">
        <v>1</v>
      </c>
      <c r="I37" t="s">
        <v>38</v>
      </c>
      <c r="K37" s="4"/>
      <c r="L37" t="s">
        <v>1</v>
      </c>
      <c r="M37" s="100">
        <v>28</v>
      </c>
      <c r="N37" s="105">
        <v>3.0652777777787481</v>
      </c>
      <c r="O37" s="110">
        <v>1381867</v>
      </c>
      <c r="P37" s="109">
        <f t="shared" si="5"/>
        <v>-0.87571153003060953</v>
      </c>
      <c r="Q37" s="109">
        <f t="shared" si="9"/>
        <v>-2.8710534343225306E-10</v>
      </c>
      <c r="R37" s="109">
        <f t="shared" si="10"/>
        <v>-1.9991458805777261E-5</v>
      </c>
      <c r="S37" s="109">
        <f t="shared" si="0"/>
        <v>1.4361400347096407E-5</v>
      </c>
      <c r="T37" s="109">
        <f t="shared" si="7"/>
        <v>3.8886154882634601E-6</v>
      </c>
      <c r="U37" t="s">
        <v>21</v>
      </c>
      <c r="V37" s="112">
        <f t="shared" si="1"/>
        <v>0.43040895921683225</v>
      </c>
      <c r="W37" s="109">
        <f t="shared" si="8"/>
        <v>5.3050812175549974E-6</v>
      </c>
      <c r="X37" s="115">
        <v>0.33126951999999998</v>
      </c>
      <c r="Y37" t="s">
        <v>21</v>
      </c>
      <c r="Z37" s="109">
        <f t="shared" si="6"/>
        <v>2.0443535802651243E-9</v>
      </c>
      <c r="AA37" s="109">
        <f>IF(SUM($Z$10:$Z37)&gt;$K$21,$K$21,SUM($Z$10:$Z37))</f>
        <v>2.0624309809023019E-6</v>
      </c>
      <c r="AB37" s="159">
        <v>1.2712099999999999E-2</v>
      </c>
      <c r="AC37" s="3" t="s">
        <v>21</v>
      </c>
      <c r="AD37" s="109">
        <f t="shared" si="2"/>
        <v>1.3743872313279243E-5</v>
      </c>
      <c r="AE37" s="158">
        <v>0.29826269999999999</v>
      </c>
      <c r="AF37" s="3" t="s">
        <v>21</v>
      </c>
      <c r="AG37" s="117">
        <v>28</v>
      </c>
      <c r="AH37" s="112">
        <v>3.0652777777787481</v>
      </c>
      <c r="AI37" s="102">
        <f t="shared" si="3"/>
        <v>1.5819389009082395E-5</v>
      </c>
      <c r="AJ37" s="106">
        <f t="shared" si="4"/>
        <v>1.5806303294181545E-5</v>
      </c>
    </row>
    <row r="38" spans="1:37">
      <c r="A38" s="100">
        <v>29</v>
      </c>
      <c r="B38" s="105">
        <v>3.0961805555565256</v>
      </c>
      <c r="C38" s="103">
        <v>3.7234916274503977E-6</v>
      </c>
      <c r="D38" s="103">
        <v>5.3665942293254789E-6</v>
      </c>
      <c r="E38" s="103">
        <v>1.5909914143224123E-5</v>
      </c>
      <c r="F38" s="106">
        <v>2.0233415923632334E-6</v>
      </c>
      <c r="G38" s="107">
        <v>1.3886572550860889E-5</v>
      </c>
      <c r="H38" t="s">
        <v>1</v>
      </c>
      <c r="I38" s="3" t="s">
        <v>78</v>
      </c>
      <c r="J38" s="3"/>
      <c r="K38" s="4"/>
      <c r="L38" t="s">
        <v>1</v>
      </c>
      <c r="M38" s="100">
        <v>29</v>
      </c>
      <c r="N38" s="105">
        <v>3.0961805555565256</v>
      </c>
      <c r="O38" s="110">
        <v>1238378.3</v>
      </c>
      <c r="P38" s="109">
        <f t="shared" si="5"/>
        <v>-0.78478041363583129</v>
      </c>
      <c r="Q38" s="109">
        <f t="shared" si="9"/>
        <v>-2.810092215342369E-10</v>
      </c>
      <c r="R38" s="109">
        <f t="shared" si="10"/>
        <v>-1.9747613929856614E-5</v>
      </c>
      <c r="S38" s="109">
        <f t="shared" si="0"/>
        <v>1.4230034197163247E-5</v>
      </c>
      <c r="T38" s="109">
        <f t="shared" si="7"/>
        <v>3.7443290331597594E-6</v>
      </c>
      <c r="U38" t="s">
        <v>21</v>
      </c>
      <c r="V38" s="112">
        <f t="shared" si="1"/>
        <v>0.4352041564521783</v>
      </c>
      <c r="W38" s="109">
        <f t="shared" si="8"/>
        <v>5.3641852632374901E-6</v>
      </c>
      <c r="X38" s="115">
        <v>0.32122529999999999</v>
      </c>
      <c r="Y38" t="s">
        <v>21</v>
      </c>
      <c r="Z38" s="109">
        <f t="shared" si="6"/>
        <v>2.0952414884180031E-9</v>
      </c>
      <c r="AA38" s="109">
        <f>IF(SUM($Z$10:$Z38)&gt;$K$21,$K$21,SUM($Z$10:$Z38))</f>
        <v>2.0645262223907201E-6</v>
      </c>
      <c r="AB38" s="159">
        <v>1.2712099999999999E-2</v>
      </c>
      <c r="AC38" s="3" t="s">
        <v>21</v>
      </c>
      <c r="AD38" s="109">
        <f t="shared" si="2"/>
        <v>1.3826959481212029E-5</v>
      </c>
      <c r="AE38" s="158">
        <v>0.29826269999999999</v>
      </c>
      <c r="AF38" s="3" t="s">
        <v>21</v>
      </c>
      <c r="AG38" s="117">
        <v>29</v>
      </c>
      <c r="AH38" s="112">
        <v>3.0961805555565256</v>
      </c>
      <c r="AI38" s="102">
        <f t="shared" si="3"/>
        <v>1.5909914143224123E-5</v>
      </c>
      <c r="AJ38" s="106">
        <f t="shared" si="4"/>
        <v>1.5891485703602748E-5</v>
      </c>
    </row>
    <row r="39" spans="1:37">
      <c r="A39" s="100">
        <v>30</v>
      </c>
      <c r="B39" s="105">
        <v>3.1256944444454131</v>
      </c>
      <c r="C39" s="103">
        <v>3.6849674847300569E-6</v>
      </c>
      <c r="D39" s="103">
        <v>5.3193333954343045E-6</v>
      </c>
      <c r="E39" s="103">
        <v>1.599569911983564E-5</v>
      </c>
      <c r="F39" s="106">
        <v>2.0204385901011435E-6</v>
      </c>
      <c r="G39" s="107">
        <v>1.3975260529734497E-5</v>
      </c>
      <c r="H39" t="s">
        <v>1</v>
      </c>
      <c r="I39" s="2" t="s">
        <v>77</v>
      </c>
      <c r="K39" s="4"/>
      <c r="L39" t="s">
        <v>1</v>
      </c>
      <c r="M39" s="100">
        <v>30</v>
      </c>
      <c r="N39" s="105">
        <v>3.1256944444454131</v>
      </c>
      <c r="O39" s="109">
        <v>1113535.1000000001</v>
      </c>
      <c r="P39" s="109">
        <f t="shared" si="5"/>
        <v>-0.70566525299742155</v>
      </c>
      <c r="Q39" s="109">
        <f t="shared" si="9"/>
        <v>-2.7419265294445266E-10</v>
      </c>
      <c r="R39" s="109">
        <f t="shared" si="10"/>
        <v>-1.9474951186265247E-5</v>
      </c>
      <c r="S39" s="109">
        <f t="shared" si="0"/>
        <v>1.4079247250582464E-5</v>
      </c>
      <c r="T39" s="109">
        <f t="shared" si="7"/>
        <v>3.7975156418198626E-6</v>
      </c>
      <c r="U39" t="s">
        <v>21</v>
      </c>
      <c r="V39" s="112">
        <f t="shared" si="1"/>
        <v>0.42434891181980189</v>
      </c>
      <c r="W39" s="109">
        <f t="shared" si="8"/>
        <v>5.2303870390649005E-6</v>
      </c>
      <c r="X39" s="115">
        <v>0.32289672000000003</v>
      </c>
      <c r="Y39" t="s">
        <v>21</v>
      </c>
      <c r="Z39" s="109">
        <f t="shared" si="6"/>
        <v>1.9870816120442359E-9</v>
      </c>
      <c r="AA39" s="109">
        <f>IF(SUM($Z$10:$Z39)&gt;$K$21,$K$21,SUM($Z$10:$Z39))</f>
        <v>2.0665133040027643E-6</v>
      </c>
      <c r="AB39" s="159">
        <v>1.2712099999999999E-2</v>
      </c>
      <c r="AC39" s="3" t="s">
        <v>21</v>
      </c>
      <c r="AD39" s="109">
        <f t="shared" si="2"/>
        <v>1.3905584015112475E-5</v>
      </c>
      <c r="AE39" s="158">
        <v>0.29826269999999999</v>
      </c>
      <c r="AF39" s="3" t="s">
        <v>21</v>
      </c>
      <c r="AG39" s="117">
        <v>30</v>
      </c>
      <c r="AH39" s="112">
        <v>3.1256944444454131</v>
      </c>
      <c r="AI39" s="102">
        <f t="shared" si="3"/>
        <v>1.599569911983564E-5</v>
      </c>
      <c r="AJ39" s="106">
        <f t="shared" si="4"/>
        <v>1.5972097319115239E-5</v>
      </c>
    </row>
    <row r="40" spans="1:37">
      <c r="A40" s="100">
        <v>31</v>
      </c>
      <c r="B40" s="105">
        <v>3.1892361111120806</v>
      </c>
      <c r="C40" s="103">
        <v>3.6029951600137586E-6</v>
      </c>
      <c r="D40" s="103">
        <v>5.2188312100920482E-6</v>
      </c>
      <c r="E40" s="103">
        <v>1.6178173629894194E-5</v>
      </c>
      <c r="F40" s="106">
        <v>2.0135472782209727E-6</v>
      </c>
      <c r="G40" s="107">
        <v>1.4164626351673222E-5</v>
      </c>
      <c r="H40" t="s">
        <v>1</v>
      </c>
      <c r="I40" s="3" t="s">
        <v>27</v>
      </c>
      <c r="J40" s="3"/>
      <c r="K40" s="4"/>
      <c r="L40" t="s">
        <v>1</v>
      </c>
      <c r="M40" s="100">
        <v>31</v>
      </c>
      <c r="N40" s="105">
        <v>3.1892361111120806</v>
      </c>
      <c r="O40" s="109">
        <v>1004161.1000000001</v>
      </c>
      <c r="P40" s="109">
        <f t="shared" si="5"/>
        <v>-0.63635317528982172</v>
      </c>
      <c r="Q40" s="109">
        <f t="shared" si="9"/>
        <v>-2.676508862804817E-10</v>
      </c>
      <c r="R40" s="109">
        <f t="shared" si="10"/>
        <v>-1.9213280519706409E-5</v>
      </c>
      <c r="S40" s="109">
        <f t="shared" si="0"/>
        <v>1.3930514677384806E-5</v>
      </c>
      <c r="T40" s="109">
        <f t="shared" si="7"/>
        <v>3.7153810549243062E-6</v>
      </c>
      <c r="U40" t="s">
        <v>21</v>
      </c>
      <c r="V40" s="112">
        <f t="shared" si="1"/>
        <v>0.41713069112557732</v>
      </c>
      <c r="W40" s="109">
        <f t="shared" si="8"/>
        <v>5.1414175921956357E-6</v>
      </c>
      <c r="X40" s="115">
        <v>0.31843020999999999</v>
      </c>
      <c r="Y40" s="3" t="s">
        <v>21</v>
      </c>
      <c r="Z40" s="109">
        <f t="shared" si="6"/>
        <v>4.187210998322778E-9</v>
      </c>
      <c r="AA40" s="109">
        <f>IF(SUM($Z$10:$Z40)&gt;$K$21,$K$21,SUM($Z$10:$Z40))</f>
        <v>2.070700515001087E-6</v>
      </c>
      <c r="AB40" s="159">
        <v>1.2712099999999999E-2</v>
      </c>
      <c r="AC40" s="3" t="s">
        <v>21</v>
      </c>
      <c r="AD40" s="109">
        <f t="shared" si="2"/>
        <v>1.4072500837878972E-5</v>
      </c>
      <c r="AE40" s="158">
        <v>0.29826269999999999</v>
      </c>
      <c r="AF40" s="3" t="s">
        <v>21</v>
      </c>
      <c r="AG40" s="117">
        <v>31</v>
      </c>
      <c r="AH40" s="112">
        <v>3.1892361111120806</v>
      </c>
      <c r="AI40" s="102">
        <f t="shared" si="3"/>
        <v>1.6178173629894194E-5</v>
      </c>
      <c r="AJ40" s="106">
        <f t="shared" si="4"/>
        <v>1.6143201352880059E-5</v>
      </c>
    </row>
    <row r="41" spans="1:37">
      <c r="A41" s="100">
        <v>32</v>
      </c>
      <c r="B41" s="105">
        <v>3.7500000000004867</v>
      </c>
      <c r="C41" s="103">
        <v>2.9353299843744623E-6</v>
      </c>
      <c r="D41" s="103">
        <v>4.4036903671868472E-6</v>
      </c>
      <c r="E41" s="103">
        <v>1.7660979648438692E-5</v>
      </c>
      <c r="F41" s="106">
        <v>1.9212112698027827E-6</v>
      </c>
      <c r="G41" s="107">
        <v>1.5739768378635908E-5</v>
      </c>
      <c r="H41" s="3" t="s">
        <v>1</v>
      </c>
      <c r="I41" t="s">
        <v>68</v>
      </c>
      <c r="K41" s="4"/>
      <c r="L41" s="3" t="s">
        <v>1</v>
      </c>
      <c r="M41" s="100">
        <v>32</v>
      </c>
      <c r="N41" s="105">
        <v>3.7500000000004867</v>
      </c>
      <c r="O41" s="109">
        <v>907751</v>
      </c>
      <c r="P41" s="109">
        <f t="shared" si="5"/>
        <v>-0.57525653127024223</v>
      </c>
      <c r="Q41" s="109">
        <f t="shared" si="9"/>
        <v>-2.7250617551964033E-10</v>
      </c>
      <c r="R41" s="109">
        <f t="shared" si="10"/>
        <v>-1.9407492089272754E-5</v>
      </c>
      <c r="S41" s="109">
        <f t="shared" si="0"/>
        <v>1.4041287471154743E-5</v>
      </c>
      <c r="T41" s="109">
        <f t="shared" si="7"/>
        <v>3.1494974701842276E-6</v>
      </c>
      <c r="U41" t="s">
        <v>21</v>
      </c>
      <c r="V41" s="112">
        <f t="shared" si="1"/>
        <v>0.35147905649350192</v>
      </c>
      <c r="W41" s="109">
        <f t="shared" si="8"/>
        <v>4.3322168394460962E-6</v>
      </c>
      <c r="X41" s="115">
        <v>0.3185943</v>
      </c>
      <c r="Y41" s="3" t="s">
        <v>21</v>
      </c>
      <c r="Z41" s="109">
        <f t="shared" si="6"/>
        <v>3.3646272221317185E-8</v>
      </c>
      <c r="AA41" s="109">
        <f>IF(SUM($Z$10:$Z41)&gt;$K$21,$K$21,SUM($Z$10:$Z41))</f>
        <v>2.1043467872224041E-6</v>
      </c>
      <c r="AB41" s="159">
        <v>1.2712099999999999E-2</v>
      </c>
      <c r="AC41" s="3" t="s">
        <v>21</v>
      </c>
      <c r="AD41" s="109">
        <f t="shared" si="2"/>
        <v>1.5413938903147273E-5</v>
      </c>
      <c r="AE41" s="158">
        <v>0.29826269999999999</v>
      </c>
      <c r="AF41" s="3" t="s">
        <v>21</v>
      </c>
      <c r="AG41" s="117">
        <v>32</v>
      </c>
      <c r="AH41" s="112">
        <v>3.7500000000004867</v>
      </c>
      <c r="AI41" s="102">
        <f t="shared" si="3"/>
        <v>1.7660979648438692E-5</v>
      </c>
      <c r="AJ41" s="106">
        <f t="shared" si="4"/>
        <v>1.7518285690369677E-5</v>
      </c>
    </row>
    <row r="42" spans="1:37">
      <c r="A42" s="100">
        <v>33</v>
      </c>
      <c r="B42" s="105">
        <v>3.7857638888893739</v>
      </c>
      <c r="C42" s="103">
        <v>2.8960500924611475E-6</v>
      </c>
      <c r="D42" s="103">
        <v>4.3559518624519458E-6</v>
      </c>
      <c r="E42" s="103">
        <v>1.7747998045086908E-5</v>
      </c>
      <c r="F42" s="106">
        <v>1.9137709583330818E-6</v>
      </c>
      <c r="G42" s="107">
        <v>1.5834227086753825E-5</v>
      </c>
      <c r="H42" s="3" t="s">
        <v>1</v>
      </c>
      <c r="I42" s="3" t="s">
        <v>35</v>
      </c>
      <c r="J42" s="3"/>
      <c r="K42" s="4"/>
      <c r="L42" s="3" t="s">
        <v>1</v>
      </c>
      <c r="M42" s="100">
        <v>33</v>
      </c>
      <c r="N42" s="105">
        <v>3.7857638888893739</v>
      </c>
      <c r="O42" s="109">
        <v>819514.8</v>
      </c>
      <c r="P42" s="109">
        <f t="shared" si="5"/>
        <v>-0.51933982025095693</v>
      </c>
      <c r="Q42" s="109">
        <f t="shared" si="9"/>
        <v>-2.6500138234520951E-10</v>
      </c>
      <c r="R42" s="109">
        <f t="shared" si="10"/>
        <v>-1.910730036229552E-5</v>
      </c>
      <c r="S42" s="109">
        <f t="shared" ref="S42:S67" si="11">$Q42/$R42</f>
        <v>1.3869116898802582E-5</v>
      </c>
      <c r="T42" s="109">
        <f t="shared" si="7"/>
        <v>3.107089387343111E-6</v>
      </c>
      <c r="U42" t="s">
        <v>21</v>
      </c>
      <c r="V42" s="112">
        <f t="shared" ref="V42:V67" si="12">IF(($W42/$K$20)&gt;1,1,($W42/$K$20))</f>
        <v>0.3484277558806384</v>
      </c>
      <c r="W42" s="109">
        <f t="shared" si="8"/>
        <v>4.2946074978564815E-6</v>
      </c>
      <c r="X42" s="115">
        <v>0.31456598000000002</v>
      </c>
      <c r="Y42" t="s">
        <v>21</v>
      </c>
      <c r="Z42" s="109">
        <f t="shared" si="6"/>
        <v>1.9605786902482303E-9</v>
      </c>
      <c r="AA42" s="109">
        <f>IF(SUM($Z$10:$Z42)&gt;$K$21,$K$21,SUM($Z$10:$Z42))</f>
        <v>2.1063073659126522E-6</v>
      </c>
      <c r="AB42" s="159">
        <v>1.2712099999999999E-2</v>
      </c>
      <c r="AC42" s="3" t="s">
        <v>21</v>
      </c>
      <c r="AD42" s="109">
        <f t="shared" ref="AD42:AD67" si="13">($K$21-$AA42)*(1-EXP(-($AE42*($N42-$N$10))))</f>
        <v>1.5491995748887754E-5</v>
      </c>
      <c r="AE42" s="158">
        <v>0.29826269999999999</v>
      </c>
      <c r="AF42" s="3" t="s">
        <v>21</v>
      </c>
      <c r="AG42" s="117">
        <v>33</v>
      </c>
      <c r="AH42" s="112">
        <v>3.7857638888893739</v>
      </c>
      <c r="AI42" s="102">
        <f t="shared" ref="AI42:AI67" si="14">$E42</f>
        <v>1.7747998045086908E-5</v>
      </c>
      <c r="AJ42" s="106">
        <f t="shared" ref="AJ42:AJ67" si="15">$AA42+$AD42</f>
        <v>1.7598303114800407E-5</v>
      </c>
    </row>
    <row r="43" spans="1:37">
      <c r="A43" s="100">
        <v>34</v>
      </c>
      <c r="B43" s="105">
        <v>3.8961805555560414</v>
      </c>
      <c r="C43" s="103">
        <v>2.7771987829202305E-6</v>
      </c>
      <c r="D43" s="103">
        <v>4.2116766904874926E-6</v>
      </c>
      <c r="E43" s="103">
        <v>1.8011124526592279E-5</v>
      </c>
      <c r="F43" s="106">
        <v>1.8899016166720925E-6</v>
      </c>
      <c r="G43" s="107">
        <v>1.6121222909920188E-5</v>
      </c>
      <c r="H43" s="3" t="s">
        <v>1</v>
      </c>
      <c r="I43" t="s">
        <v>69</v>
      </c>
      <c r="K43" s="2"/>
      <c r="L43" s="3" t="s">
        <v>1</v>
      </c>
      <c r="M43" s="100">
        <v>34</v>
      </c>
      <c r="N43" s="105">
        <v>3.8961805555560414</v>
      </c>
      <c r="O43" s="109">
        <v>801103.2</v>
      </c>
      <c r="P43" s="109">
        <f t="shared" ref="P43:P67" si="16">($K$23/$K$16)*$O43</f>
        <v>-0.50767209071814967</v>
      </c>
      <c r="Q43" s="109">
        <f t="shared" si="9"/>
        <v>-2.6551103795995612E-10</v>
      </c>
      <c r="R43" s="109">
        <f t="shared" si="10"/>
        <v>-1.9127686586885383E-5</v>
      </c>
      <c r="S43" s="109">
        <f t="shared" si="11"/>
        <v>1.3880980156899887E-5</v>
      </c>
      <c r="T43" s="109">
        <f t="shared" si="7"/>
        <v>3.0082929432924559E-6</v>
      </c>
      <c r="U43" t="s">
        <v>21</v>
      </c>
      <c r="V43" s="112">
        <f t="shared" si="12"/>
        <v>0.33683830510405832</v>
      </c>
      <c r="W43" s="109">
        <f t="shared" si="8"/>
        <v>4.1517596869082924E-6</v>
      </c>
      <c r="X43" s="115">
        <v>0.31455284</v>
      </c>
      <c r="Y43" t="s">
        <v>21</v>
      </c>
      <c r="Z43" s="109">
        <f t="shared" ref="Z43:Z67" si="17">(($W42+$W43)/2)*(1-EXP(-$AB43*($N43-$N42)))</f>
        <v>5.9236192570400449E-9</v>
      </c>
      <c r="AA43" s="109">
        <f>IF(SUM($Z$10:$Z43)&gt;$K$21,$K$21,SUM($Z$10:$Z43))</f>
        <v>2.1122309851696924E-6</v>
      </c>
      <c r="AB43" s="159">
        <v>1.2712099999999999E-2</v>
      </c>
      <c r="AC43" s="3" t="s">
        <v>21</v>
      </c>
      <c r="AD43" s="109">
        <f t="shared" si="13"/>
        <v>1.5727716384629563E-5</v>
      </c>
      <c r="AE43" s="158">
        <v>0.29826269999999999</v>
      </c>
      <c r="AF43" s="3" t="s">
        <v>21</v>
      </c>
      <c r="AG43" s="117">
        <v>34</v>
      </c>
      <c r="AH43" s="112">
        <v>3.8961805555560414</v>
      </c>
      <c r="AI43" s="102">
        <f t="shared" si="14"/>
        <v>1.8011124526592279E-5</v>
      </c>
      <c r="AJ43" s="106">
        <f t="shared" si="15"/>
        <v>1.7839947369799254E-5</v>
      </c>
    </row>
    <row r="44" spans="1:37">
      <c r="A44" s="100">
        <v>35</v>
      </c>
      <c r="B44" s="105">
        <v>3.9312500000004835</v>
      </c>
      <c r="C44" s="103">
        <v>2.7402092824084393E-6</v>
      </c>
      <c r="D44" s="103">
        <v>4.1668287108161762E-6</v>
      </c>
      <c r="E44" s="103">
        <v>1.8092962006775387E-5</v>
      </c>
      <c r="F44" s="106">
        <v>1.8820570693628541E-6</v>
      </c>
      <c r="G44" s="107">
        <v>1.6210904937412534E-5</v>
      </c>
      <c r="H44" s="3" t="s">
        <v>1</v>
      </c>
      <c r="I44" t="s">
        <v>87</v>
      </c>
      <c r="L44" s="3" t="s">
        <v>1</v>
      </c>
      <c r="M44" s="100">
        <v>35</v>
      </c>
      <c r="N44" s="105">
        <v>3.9312500000004835</v>
      </c>
      <c r="O44" s="109">
        <v>717170.8</v>
      </c>
      <c r="P44" s="109">
        <f t="shared" si="16"/>
        <v>-0.45448276756104339</v>
      </c>
      <c r="Q44" s="109">
        <f t="shared" si="9"/>
        <v>-2.5652365670448424E-10</v>
      </c>
      <c r="R44" s="109">
        <f t="shared" si="10"/>
        <v>-1.8768191336666509E-5</v>
      </c>
      <c r="S44" s="109">
        <f t="shared" si="11"/>
        <v>1.366800093322399E-5</v>
      </c>
      <c r="T44" s="109">
        <f t="shared" si="7"/>
        <v>2.9670800549928139E-6</v>
      </c>
      <c r="U44" t="s">
        <v>21</v>
      </c>
      <c r="V44" s="112">
        <f t="shared" si="12"/>
        <v>0.33409112925261064</v>
      </c>
      <c r="W44" s="109">
        <f t="shared" si="8"/>
        <v>4.1178988884775286E-6</v>
      </c>
      <c r="X44" s="115">
        <v>0.30982579999999998</v>
      </c>
      <c r="Y44" t="s">
        <v>21</v>
      </c>
      <c r="Z44" s="109">
        <f t="shared" si="17"/>
        <v>1.8429220590663465E-9</v>
      </c>
      <c r="AA44" s="109">
        <f>IF(SUM($Z$10:$Z44)&gt;$K$21,$K$21,SUM($Z$10:$Z44))</f>
        <v>2.1140739072287587E-6</v>
      </c>
      <c r="AB44" s="159">
        <v>1.2712099999999999E-2</v>
      </c>
      <c r="AC44" s="3" t="s">
        <v>21</v>
      </c>
      <c r="AD44" s="109">
        <f t="shared" si="13"/>
        <v>1.5800947149300899E-5</v>
      </c>
      <c r="AE44" s="158">
        <v>0.29826269999999999</v>
      </c>
      <c r="AF44" s="3" t="s">
        <v>21</v>
      </c>
      <c r="AG44" s="117">
        <v>35</v>
      </c>
      <c r="AH44" s="112">
        <v>3.9312500000004835</v>
      </c>
      <c r="AI44" s="102">
        <f t="shared" si="14"/>
        <v>1.8092962006775387E-5</v>
      </c>
      <c r="AJ44" s="106">
        <f t="shared" si="15"/>
        <v>1.7915021056529659E-5</v>
      </c>
    </row>
    <row r="45" spans="1:37">
      <c r="A45" s="100">
        <v>36</v>
      </c>
      <c r="B45" s="105">
        <v>4.7895833333338196</v>
      </c>
      <c r="C45" s="103">
        <v>1.9437114042742701E-6</v>
      </c>
      <c r="D45" s="103">
        <v>3.2088055843595803E-6</v>
      </c>
      <c r="E45" s="103">
        <v>1.9847483011366152E-5</v>
      </c>
      <c r="F45" s="108"/>
      <c r="G45" s="108"/>
      <c r="H45" s="3" t="s">
        <v>1</v>
      </c>
      <c r="I45" t="s">
        <v>39</v>
      </c>
      <c r="K45" s="4"/>
      <c r="L45" s="3" t="s">
        <v>1</v>
      </c>
      <c r="M45" s="100">
        <v>36</v>
      </c>
      <c r="N45" s="105">
        <v>4.7895833333338196</v>
      </c>
      <c r="O45" s="109">
        <v>717170.8</v>
      </c>
      <c r="P45" s="109">
        <f t="shared" si="16"/>
        <v>-0.45448276756104339</v>
      </c>
      <c r="Q45" s="109">
        <f t="shared" si="9"/>
        <v>-2.7319682511060394E-10</v>
      </c>
      <c r="R45" s="109">
        <f t="shared" si="10"/>
        <v>-1.9435118072911297E-5</v>
      </c>
      <c r="S45" s="109">
        <f t="shared" si="11"/>
        <v>1.405686469645822E-5</v>
      </c>
      <c r="T45" s="109">
        <f t="shared" si="7"/>
        <v>1.9437111297723523E-6</v>
      </c>
      <c r="U45" t="s">
        <v>21</v>
      </c>
      <c r="V45" s="112">
        <f t="shared" si="12"/>
        <v>0.25605755818540638</v>
      </c>
      <c r="W45" s="109">
        <f t="shared" si="8"/>
        <v>3.1560824036147786E-6</v>
      </c>
      <c r="X45" s="115">
        <v>0.31577250000000001</v>
      </c>
      <c r="Y45" t="s">
        <v>21</v>
      </c>
      <c r="Z45" s="116">
        <f t="shared" si="17"/>
        <v>3.9468286908838763E-8</v>
      </c>
      <c r="AA45" s="116">
        <f>IF(SUM($Z$10:$Z45)&gt;$K$21,$K$21,SUM($Z$10:$Z45))</f>
        <v>2.1535421941375973E-6</v>
      </c>
      <c r="AB45" s="160">
        <v>1.2712099999999999E-2</v>
      </c>
      <c r="AC45" s="3" t="s">
        <v>21</v>
      </c>
      <c r="AD45" s="116">
        <f t="shared" si="13"/>
        <v>1.7746664272475272E-5</v>
      </c>
      <c r="AE45" s="151">
        <v>0.31309529999999997</v>
      </c>
      <c r="AF45" s="3" t="s">
        <v>21</v>
      </c>
      <c r="AG45" s="117">
        <v>36</v>
      </c>
      <c r="AH45" s="112">
        <v>4.7895833333338196</v>
      </c>
      <c r="AI45" s="119">
        <f t="shared" si="14"/>
        <v>1.9847483011366152E-5</v>
      </c>
      <c r="AJ45" s="116">
        <f t="shared" si="15"/>
        <v>1.9900206466612869E-5</v>
      </c>
      <c r="AK45" s="13"/>
    </row>
    <row r="46" spans="1:37">
      <c r="A46" s="100">
        <v>37</v>
      </c>
      <c r="B46" s="105">
        <v>4.8218750000004853</v>
      </c>
      <c r="C46" s="103">
        <v>1.9176468534302501E-6</v>
      </c>
      <c r="D46" s="103">
        <v>3.1777606871729333E-6</v>
      </c>
      <c r="E46" s="103">
        <v>1.9904592459396817E-5</v>
      </c>
      <c r="F46" s="108"/>
      <c r="G46" s="108"/>
      <c r="H46" t="s">
        <v>1</v>
      </c>
      <c r="L46" t="s">
        <v>1</v>
      </c>
      <c r="M46" s="100">
        <v>37</v>
      </c>
      <c r="N46" s="105">
        <v>4.8218750000004853</v>
      </c>
      <c r="O46" s="109">
        <v>717170.8</v>
      </c>
      <c r="P46" s="109">
        <f t="shared" si="16"/>
        <v>-0.45448276756104339</v>
      </c>
      <c r="Q46" s="109">
        <f t="shared" si="9"/>
        <v>-2.7370593412184223E-10</v>
      </c>
      <c r="R46" s="109">
        <f t="shared" si="10"/>
        <v>-1.9455482433360827E-5</v>
      </c>
      <c r="S46" s="109">
        <f t="shared" si="11"/>
        <v>1.4068319048851313E-5</v>
      </c>
      <c r="T46" s="109">
        <f t="shared" ref="T46:T67" si="18">IF(($K$21-$W46-$AA46-$AD46)&lt;0,0,($K$21-$W46-$AA46-$AD46))</f>
        <v>1.9231315576101816E-6</v>
      </c>
      <c r="U46" t="s">
        <v>21</v>
      </c>
      <c r="V46" s="112">
        <f t="shared" si="12"/>
        <v>0.25354197438241027</v>
      </c>
      <c r="W46" s="109">
        <f t="shared" ref="W46:W67" si="19">IF(($S46*EXP(-$X46*($N46-$N$14)))&lt;0,0,($S46*EXP(-$X46*($N46-$N$14))))</f>
        <v>3.1250761336506417E-6</v>
      </c>
      <c r="X46" s="115">
        <v>0.31587549999999998</v>
      </c>
      <c r="Y46" t="s">
        <v>21</v>
      </c>
      <c r="Z46" s="116">
        <f t="shared" si="17"/>
        <v>1.2889271926175941E-9</v>
      </c>
      <c r="AA46" s="116">
        <f>IF(SUM($Z$10:$Z46)&gt;$K$21,$K$21,SUM($Z$10:$Z46))</f>
        <v>2.1548311213302148E-6</v>
      </c>
      <c r="AB46" s="160">
        <v>1.2712099999999999E-2</v>
      </c>
      <c r="AC46" s="3" t="s">
        <v>21</v>
      </c>
      <c r="AD46" s="116">
        <f t="shared" si="13"/>
        <v>1.7796961187408963E-5</v>
      </c>
      <c r="AE46" s="151">
        <v>0.31309529999999997</v>
      </c>
      <c r="AF46" s="3" t="s">
        <v>21</v>
      </c>
      <c r="AG46" s="117">
        <v>37</v>
      </c>
      <c r="AH46" s="112">
        <v>4.8218750000004853</v>
      </c>
      <c r="AI46" s="119">
        <f t="shared" si="14"/>
        <v>1.9904592459396817E-5</v>
      </c>
      <c r="AJ46" s="116">
        <f t="shared" si="15"/>
        <v>1.9951792308739178E-5</v>
      </c>
      <c r="AK46" s="13"/>
    </row>
    <row r="47" spans="1:37">
      <c r="A47" s="100">
        <v>38</v>
      </c>
      <c r="B47" s="105">
        <v>4.9291666666671521</v>
      </c>
      <c r="C47" s="103">
        <v>1.8329750524838957E-6</v>
      </c>
      <c r="D47" s="103">
        <v>3.0770790271185401E-6</v>
      </c>
      <c r="E47" s="103">
        <v>2.0089945920397566E-5</v>
      </c>
      <c r="F47" s="108"/>
      <c r="G47" s="108"/>
      <c r="H47" t="s">
        <v>1</v>
      </c>
      <c r="L47" t="s">
        <v>1</v>
      </c>
      <c r="M47" s="100">
        <v>38</v>
      </c>
      <c r="N47" s="105">
        <v>4.9291666666671521</v>
      </c>
      <c r="O47" s="109">
        <v>717170.8</v>
      </c>
      <c r="P47" s="109">
        <f t="shared" si="16"/>
        <v>-0.45448276756104339</v>
      </c>
      <c r="Q47" s="109">
        <f t="shared" ref="Q47:Q67" si="20">$K$22*((EXP($P47*($N47-$N$10)))-1)</f>
        <v>-2.7534482489104376E-10</v>
      </c>
      <c r="R47" s="109">
        <f t="shared" ref="R47:R67" si="21">($K$20*(EXP($P47*($N47-$N$10)))-$K$24)</f>
        <v>-1.952103806412889E-5</v>
      </c>
      <c r="S47" s="109">
        <f t="shared" si="11"/>
        <v>1.4105029865036062E-5</v>
      </c>
      <c r="T47" s="109">
        <f t="shared" si="18"/>
        <v>1.8559579519814437E-6</v>
      </c>
      <c r="U47" t="s">
        <v>21</v>
      </c>
      <c r="V47" s="112">
        <f t="shared" si="12"/>
        <v>0.24538930376444257</v>
      </c>
      <c r="W47" s="109">
        <f t="shared" si="19"/>
        <v>3.0245889601331777E-6</v>
      </c>
      <c r="X47" s="115">
        <v>0.31616269999999996</v>
      </c>
      <c r="Y47" t="s">
        <v>21</v>
      </c>
      <c r="Z47" s="116">
        <f t="shared" si="17"/>
        <v>4.1909128297958112E-9</v>
      </c>
      <c r="AA47" s="116">
        <f>IF(SUM($Z$10:$Z47)&gt;$K$21,$K$21,SUM($Z$10:$Z47))</f>
        <v>2.1590220341600105E-6</v>
      </c>
      <c r="AB47" s="160">
        <v>1.2712099999999999E-2</v>
      </c>
      <c r="AC47" s="3" t="s">
        <v>21</v>
      </c>
      <c r="AD47" s="116">
        <f t="shared" si="13"/>
        <v>1.7960431053725368E-5</v>
      </c>
      <c r="AE47" s="151">
        <v>0.31309529999999997</v>
      </c>
      <c r="AF47" s="3" t="s">
        <v>21</v>
      </c>
      <c r="AG47" s="117">
        <v>38</v>
      </c>
      <c r="AH47" s="112">
        <v>4.9291666666671521</v>
      </c>
      <c r="AI47" s="119">
        <f t="shared" si="14"/>
        <v>2.0089945920397566E-5</v>
      </c>
      <c r="AJ47" s="116">
        <f t="shared" si="15"/>
        <v>2.0119453087885378E-5</v>
      </c>
      <c r="AK47" s="13"/>
    </row>
    <row r="48" spans="1:37">
      <c r="A48" s="100">
        <v>39</v>
      </c>
      <c r="B48" s="105">
        <v>5.7690972222227082</v>
      </c>
      <c r="C48" s="103">
        <v>1.2673497547079512E-6</v>
      </c>
      <c r="D48" s="103">
        <v>2.4129562948811443E-6</v>
      </c>
      <c r="E48" s="103">
        <v>2.1319693950410905E-5</v>
      </c>
      <c r="F48" s="108"/>
      <c r="G48" s="108"/>
      <c r="H48" t="s">
        <v>1</v>
      </c>
      <c r="L48" t="s">
        <v>1</v>
      </c>
      <c r="M48" s="100">
        <v>39</v>
      </c>
      <c r="N48" s="105">
        <v>5.7690972222227082</v>
      </c>
      <c r="O48" s="109">
        <v>717170.8</v>
      </c>
      <c r="P48" s="109">
        <f t="shared" si="16"/>
        <v>-0.45448276756104339</v>
      </c>
      <c r="Q48" s="109">
        <f t="shared" si="20"/>
        <v>-2.8575209979426945E-10</v>
      </c>
      <c r="R48" s="109">
        <f t="shared" si="21"/>
        <v>-1.9937329060257919E-5</v>
      </c>
      <c r="S48" s="109">
        <f t="shared" si="11"/>
        <v>1.4332516603935353E-5</v>
      </c>
      <c r="T48" s="109">
        <f t="shared" si="18"/>
        <v>1.3829423527630473E-6</v>
      </c>
      <c r="U48" t="s">
        <v>21</v>
      </c>
      <c r="V48" s="112">
        <f t="shared" si="12"/>
        <v>0.19182066241180845</v>
      </c>
      <c r="W48" s="109">
        <f t="shared" si="19"/>
        <v>2.3643192631294233E-6</v>
      </c>
      <c r="X48" s="115">
        <v>0.31558997999999999</v>
      </c>
      <c r="Y48" t="s">
        <v>21</v>
      </c>
      <c r="Z48" s="116">
        <f t="shared" si="17"/>
        <v>2.861639973227716E-8</v>
      </c>
      <c r="AA48" s="116">
        <f>IF(SUM($Z$10:$Z48)&gt;$K$21,$K$21,SUM($Z$10:$Z48))</f>
        <v>2.1876384338922878E-6</v>
      </c>
      <c r="AB48" s="160">
        <v>1.2712099999999999E-2</v>
      </c>
      <c r="AC48" s="3" t="s">
        <v>21</v>
      </c>
      <c r="AD48" s="116">
        <f t="shared" si="13"/>
        <v>1.9065099950215244E-5</v>
      </c>
      <c r="AE48" s="151">
        <v>0.31309529999999997</v>
      </c>
      <c r="AF48" s="3" t="s">
        <v>21</v>
      </c>
      <c r="AG48" s="117">
        <v>39</v>
      </c>
      <c r="AH48" s="112">
        <v>5.7690972222227082</v>
      </c>
      <c r="AI48" s="119">
        <f t="shared" si="14"/>
        <v>2.1319693950410905E-5</v>
      </c>
      <c r="AJ48" s="116">
        <f t="shared" si="15"/>
        <v>2.1252738384107532E-5</v>
      </c>
      <c r="AK48" s="13"/>
    </row>
    <row r="49" spans="1:37">
      <c r="A49" s="100">
        <v>40</v>
      </c>
      <c r="B49" s="105">
        <v>5.8583333333338174</v>
      </c>
      <c r="C49" s="103">
        <v>1.2168054717477994E-6</v>
      </c>
      <c r="D49" s="103">
        <v>2.3545531355471412E-6</v>
      </c>
      <c r="E49" s="103">
        <v>2.142864139270506E-5</v>
      </c>
      <c r="F49" s="108"/>
      <c r="G49" s="108"/>
      <c r="H49" t="s">
        <v>1</v>
      </c>
      <c r="L49" t="s">
        <v>1</v>
      </c>
      <c r="M49" s="100">
        <v>40</v>
      </c>
      <c r="N49" s="105">
        <v>5.8583333333338174</v>
      </c>
      <c r="O49" s="109">
        <v>717170.8</v>
      </c>
      <c r="P49" s="109">
        <f t="shared" si="16"/>
        <v>-0.45448276756104339</v>
      </c>
      <c r="Q49" s="109">
        <f t="shared" si="20"/>
        <v>-2.8664197923516956E-10</v>
      </c>
      <c r="R49" s="109">
        <f t="shared" si="21"/>
        <v>-1.9972924237893922E-5</v>
      </c>
      <c r="S49" s="109">
        <f t="shared" si="11"/>
        <v>1.4351527889508231E-5</v>
      </c>
      <c r="T49" s="109">
        <f t="shared" si="18"/>
        <v>1.3371311718619407E-6</v>
      </c>
      <c r="U49" t="s">
        <v>21</v>
      </c>
      <c r="V49" s="112">
        <f t="shared" si="12"/>
        <v>0.18712647923083578</v>
      </c>
      <c r="W49" s="109">
        <f t="shared" si="19"/>
        <v>2.3064602839147387E-6</v>
      </c>
      <c r="X49" s="115">
        <v>0.31523471000000003</v>
      </c>
      <c r="Y49" t="s">
        <v>21</v>
      </c>
      <c r="Z49" s="116">
        <f t="shared" si="17"/>
        <v>2.647713601617967E-9</v>
      </c>
      <c r="AA49" s="116">
        <f>IF(SUM($Z$10:$Z49)&gt;$K$21,$K$21,SUM($Z$10:$Z49))</f>
        <v>2.1902861474939056E-6</v>
      </c>
      <c r="AB49" s="160">
        <v>1.2712099999999999E-2</v>
      </c>
      <c r="AC49" s="3" t="s">
        <v>21</v>
      </c>
      <c r="AD49" s="116">
        <f t="shared" si="13"/>
        <v>1.9166122396729415E-5</v>
      </c>
      <c r="AE49" s="151">
        <v>0.31309529999999997</v>
      </c>
      <c r="AF49" s="3" t="s">
        <v>21</v>
      </c>
      <c r="AG49" s="117">
        <v>40</v>
      </c>
      <c r="AH49" s="112">
        <v>5.8583333333338174</v>
      </c>
      <c r="AI49" s="119">
        <f t="shared" si="14"/>
        <v>2.142864139270506E-5</v>
      </c>
      <c r="AJ49" s="116">
        <f t="shared" si="15"/>
        <v>2.135640854422332E-5</v>
      </c>
      <c r="AK49" s="13"/>
    </row>
    <row r="50" spans="1:37">
      <c r="A50" s="100">
        <v>41</v>
      </c>
      <c r="B50" s="105">
        <v>5.936111111111595</v>
      </c>
      <c r="C50" s="103">
        <v>1.1741584874586785E-6</v>
      </c>
      <c r="D50" s="103">
        <v>2.3054355465473569E-6</v>
      </c>
      <c r="E50" s="103">
        <v>2.1520405965993966E-5</v>
      </c>
      <c r="F50" s="108"/>
      <c r="G50" s="108"/>
      <c r="H50" t="s">
        <v>1</v>
      </c>
      <c r="L50" t="s">
        <v>1</v>
      </c>
      <c r="M50" s="100">
        <v>41</v>
      </c>
      <c r="N50" s="105">
        <v>5.936111111111595</v>
      </c>
      <c r="O50" s="109">
        <v>717170.8</v>
      </c>
      <c r="P50" s="109">
        <f t="shared" si="16"/>
        <v>-0.45448276756104339</v>
      </c>
      <c r="Q50" s="109">
        <f t="shared" si="20"/>
        <v>-2.8738869680211223E-10</v>
      </c>
      <c r="R50" s="109">
        <f t="shared" si="21"/>
        <v>-2.0002792940571628E-5</v>
      </c>
      <c r="S50" s="109">
        <f t="shared" si="11"/>
        <v>1.4367428471411224E-5</v>
      </c>
      <c r="T50" s="109">
        <f t="shared" si="18"/>
        <v>1.2977585591243629E-6</v>
      </c>
      <c r="U50" t="s">
        <v>21</v>
      </c>
      <c r="V50" s="112">
        <f t="shared" si="12"/>
        <v>0.18318060541011066</v>
      </c>
      <c r="W50" s="109">
        <f t="shared" si="19"/>
        <v>2.2578247231418854E-6</v>
      </c>
      <c r="X50" s="115">
        <v>0.31487759999999998</v>
      </c>
      <c r="Y50" t="s">
        <v>21</v>
      </c>
      <c r="Z50" s="116">
        <f t="shared" si="17"/>
        <v>2.2552822965477931E-9</v>
      </c>
      <c r="AA50" s="116">
        <f>IF(SUM($Z$10:$Z50)&gt;$K$21,$K$21,SUM($Z$10:$Z50))</f>
        <v>2.1925414297904533E-6</v>
      </c>
      <c r="AB50" s="160">
        <v>1.2712099999999999E-2</v>
      </c>
      <c r="AC50" s="3" t="s">
        <v>21</v>
      </c>
      <c r="AD50" s="116">
        <f t="shared" si="13"/>
        <v>1.92518752879433E-5</v>
      </c>
      <c r="AE50" s="151">
        <v>0.31309529999999997</v>
      </c>
      <c r="AF50" s="3" t="s">
        <v>21</v>
      </c>
      <c r="AG50" s="117">
        <v>41</v>
      </c>
      <c r="AH50" s="112">
        <v>5.936111111111595</v>
      </c>
      <c r="AI50" s="119">
        <f t="shared" si="14"/>
        <v>2.1520405965993966E-5</v>
      </c>
      <c r="AJ50" s="116">
        <f t="shared" si="15"/>
        <v>2.1444416717733752E-5</v>
      </c>
      <c r="AK50" s="13"/>
    </row>
    <row r="51" spans="1:37">
      <c r="A51" s="100">
        <v>42</v>
      </c>
      <c r="B51" s="105">
        <v>5.9753472222227071</v>
      </c>
      <c r="C51" s="103">
        <v>1.1531355284591998E-6</v>
      </c>
      <c r="D51" s="103">
        <v>2.2812803025203599E-6</v>
      </c>
      <c r="E51" s="103">
        <v>2.1565584169020443E-5</v>
      </c>
      <c r="F51" s="108"/>
      <c r="G51" s="108"/>
      <c r="H51" t="s">
        <v>1</v>
      </c>
      <c r="L51" t="s">
        <v>1</v>
      </c>
      <c r="M51" s="100">
        <v>42</v>
      </c>
      <c r="N51" s="105">
        <v>5.9753472222227071</v>
      </c>
      <c r="O51" s="109">
        <v>717170.8</v>
      </c>
      <c r="P51" s="109">
        <f t="shared" si="16"/>
        <v>-0.45448276756104339</v>
      </c>
      <c r="Q51" s="109">
        <f t="shared" si="20"/>
        <v>-2.8775549050734344E-10</v>
      </c>
      <c r="R51" s="109">
        <f t="shared" si="21"/>
        <v>-2.0017464688780878E-5</v>
      </c>
      <c r="S51" s="109">
        <f t="shared" si="11"/>
        <v>1.4375221586808683E-5</v>
      </c>
      <c r="T51" s="109">
        <f t="shared" si="18"/>
        <v>1.2780851687968201E-6</v>
      </c>
      <c r="U51" t="s">
        <v>21</v>
      </c>
      <c r="V51" s="112">
        <f t="shared" si="12"/>
        <v>0.18124067623967349</v>
      </c>
      <c r="W51" s="109">
        <f t="shared" si="19"/>
        <v>2.2339137854509055E-6</v>
      </c>
      <c r="X51" s="115">
        <v>0.31468058999999998</v>
      </c>
      <c r="Y51" t="s">
        <v>21</v>
      </c>
      <c r="Z51" s="116">
        <f t="shared" si="17"/>
        <v>1.1199004606986159E-9</v>
      </c>
      <c r="AA51" s="116">
        <f>IF(SUM($Z$10:$Z51)&gt;$K$21,$K$21,SUM($Z$10:$Z51))</f>
        <v>2.193661330251152E-6</v>
      </c>
      <c r="AB51" s="160">
        <v>1.2712099999999999E-2</v>
      </c>
      <c r="AC51" s="3" t="s">
        <v>21</v>
      </c>
      <c r="AD51" s="116">
        <f t="shared" si="13"/>
        <v>1.9294339715501124E-5</v>
      </c>
      <c r="AE51" s="151">
        <v>0.31309529999999997</v>
      </c>
      <c r="AF51" s="3" t="s">
        <v>21</v>
      </c>
      <c r="AG51" s="117">
        <v>42</v>
      </c>
      <c r="AH51" s="112">
        <v>5.9753472222227071</v>
      </c>
      <c r="AI51" s="119">
        <f t="shared" si="14"/>
        <v>2.1565584169020443E-5</v>
      </c>
      <c r="AJ51" s="116">
        <f t="shared" si="15"/>
        <v>2.1488001045752276E-5</v>
      </c>
      <c r="AK51" s="13"/>
    </row>
    <row r="52" spans="1:37">
      <c r="A52" s="100">
        <v>43</v>
      </c>
      <c r="B52" s="105">
        <v>6.0069444444454145</v>
      </c>
      <c r="C52" s="103">
        <v>1.1364425941021382E-6</v>
      </c>
      <c r="D52" s="103">
        <v>2.2621284708045179E-6</v>
      </c>
      <c r="E52" s="103">
        <v>2.1601428935093345E-5</v>
      </c>
      <c r="F52" s="108"/>
      <c r="G52" s="108"/>
      <c r="H52" t="s">
        <v>1</v>
      </c>
      <c r="L52" t="s">
        <v>1</v>
      </c>
      <c r="M52" s="100">
        <v>43</v>
      </c>
      <c r="N52" s="105">
        <v>6.0069444444454145</v>
      </c>
      <c r="O52" s="109">
        <v>717170.8</v>
      </c>
      <c r="P52" s="109">
        <f t="shared" si="16"/>
        <v>-0.45448276756104339</v>
      </c>
      <c r="Q52" s="109">
        <f t="shared" si="20"/>
        <v>-2.8804615520038945E-10</v>
      </c>
      <c r="R52" s="109">
        <f t="shared" si="21"/>
        <v>-2.0029091276502718E-5</v>
      </c>
      <c r="S52" s="109">
        <f t="shared" si="11"/>
        <v>1.4381389111662445E-5</v>
      </c>
      <c r="T52" s="109">
        <f t="shared" si="18"/>
        <v>1.2623300859826755E-6</v>
      </c>
      <c r="U52" t="s">
        <v>21</v>
      </c>
      <c r="V52" s="112">
        <f t="shared" si="12"/>
        <v>0.17970292433952809</v>
      </c>
      <c r="W52" s="109">
        <f t="shared" si="19"/>
        <v>2.214959954337434E-6</v>
      </c>
      <c r="X52" s="115">
        <v>0.31451359000000001</v>
      </c>
      <c r="Y52" t="s">
        <v>21</v>
      </c>
      <c r="Z52" s="116">
        <f t="shared" si="17"/>
        <v>8.93303575050369E-10</v>
      </c>
      <c r="AA52" s="116">
        <f>IF(SUM($Z$10:$Z52)&gt;$K$21,$K$21,SUM($Z$10:$Z52))</f>
        <v>2.1945546338262025E-6</v>
      </c>
      <c r="AB52" s="160">
        <v>1.2712099999999999E-2</v>
      </c>
      <c r="AC52" s="3" t="s">
        <v>21</v>
      </c>
      <c r="AD52" s="116">
        <f t="shared" si="13"/>
        <v>1.9328155325853689E-5</v>
      </c>
      <c r="AE52" s="151">
        <v>0.31309529999999997</v>
      </c>
      <c r="AF52" s="3" t="s">
        <v>21</v>
      </c>
      <c r="AG52" s="117">
        <v>43</v>
      </c>
      <c r="AH52" s="112">
        <v>6.0069444444454145</v>
      </c>
      <c r="AI52" s="119">
        <f t="shared" si="14"/>
        <v>2.1601428935093345E-5</v>
      </c>
      <c r="AJ52" s="116">
        <f t="shared" si="15"/>
        <v>2.152270995967989E-5</v>
      </c>
      <c r="AK52" s="13"/>
    </row>
    <row r="53" spans="1:37">
      <c r="A53" s="100">
        <v>44</v>
      </c>
      <c r="B53" s="105">
        <v>6.0388888888898578</v>
      </c>
      <c r="C53" s="103">
        <v>1.1197797970864477E-6</v>
      </c>
      <c r="D53" s="103">
        <v>2.2430369376025894E-6</v>
      </c>
      <c r="E53" s="103">
        <v>2.1637183265310963E-5</v>
      </c>
      <c r="F53" s="108"/>
      <c r="G53" s="108"/>
      <c r="H53" t="s">
        <v>1</v>
      </c>
      <c r="L53" t="s">
        <v>1</v>
      </c>
      <c r="M53" s="100">
        <v>44</v>
      </c>
      <c r="N53" s="105">
        <v>6.0388888888898578</v>
      </c>
      <c r="O53" s="109">
        <v>717170.8</v>
      </c>
      <c r="P53" s="109">
        <f t="shared" si="16"/>
        <v>-0.45448276756104339</v>
      </c>
      <c r="Q53" s="109">
        <f t="shared" si="20"/>
        <v>-2.8833580143839193E-10</v>
      </c>
      <c r="R53" s="109">
        <f t="shared" si="21"/>
        <v>-2.0040677126022815E-5</v>
      </c>
      <c r="S53" s="109">
        <f t="shared" si="11"/>
        <v>1.4387527907626831E-5</v>
      </c>
      <c r="T53" s="109">
        <f t="shared" si="18"/>
        <v>1.2464793019676844E-6</v>
      </c>
      <c r="U53" t="s">
        <v>21</v>
      </c>
      <c r="V53" s="112">
        <f t="shared" si="12"/>
        <v>0.17817037524005108</v>
      </c>
      <c r="W53" s="109">
        <f t="shared" si="19"/>
        <v>2.1960702512573445E-6</v>
      </c>
      <c r="X53" s="115">
        <v>0.31433709999999998</v>
      </c>
      <c r="Y53" t="s">
        <v>21</v>
      </c>
      <c r="Z53" s="116">
        <f t="shared" si="17"/>
        <v>8.9543589515042277E-10</v>
      </c>
      <c r="AA53" s="116">
        <f>IF(SUM($Z$10:$Z53)&gt;$K$21,$K$21,SUM($Z$10:$Z53))</f>
        <v>2.1954500697213528E-6</v>
      </c>
      <c r="AB53" s="160">
        <v>1.2712099999999999E-2</v>
      </c>
      <c r="AC53" s="3" t="s">
        <v>21</v>
      </c>
      <c r="AD53" s="116">
        <f t="shared" si="13"/>
        <v>1.9362000377053622E-5</v>
      </c>
      <c r="AE53" s="151">
        <v>0.31309529999999997</v>
      </c>
      <c r="AF53" s="3" t="s">
        <v>21</v>
      </c>
      <c r="AG53" s="117">
        <v>44</v>
      </c>
      <c r="AH53" s="112">
        <v>6.0388888888898578</v>
      </c>
      <c r="AI53" s="119">
        <f t="shared" si="14"/>
        <v>2.1637183265310963E-5</v>
      </c>
      <c r="AJ53" s="116">
        <f t="shared" si="15"/>
        <v>2.1557450446774973E-5</v>
      </c>
      <c r="AK53" s="13"/>
    </row>
    <row r="54" spans="1:37">
      <c r="A54" s="101">
        <v>45</v>
      </c>
      <c r="B54" s="105">
        <v>6.1350694444454135</v>
      </c>
      <c r="C54" s="103">
        <v>1.0708935640108386E-6</v>
      </c>
      <c r="D54" s="103">
        <v>2.1871808798377603E-6</v>
      </c>
      <c r="E54" s="103">
        <v>2.1741925556151402E-5</v>
      </c>
      <c r="F54" s="108"/>
      <c r="G54" s="108"/>
      <c r="H54" t="s">
        <v>1</v>
      </c>
      <c r="I54" s="1" t="s">
        <v>20</v>
      </c>
      <c r="J54" s="1" t="s">
        <v>20</v>
      </c>
      <c r="K54" s="1" t="s">
        <v>20</v>
      </c>
      <c r="L54" t="s">
        <v>1</v>
      </c>
      <c r="M54" s="101">
        <v>45</v>
      </c>
      <c r="N54" s="105">
        <v>6.1350694444454135</v>
      </c>
      <c r="O54" s="109">
        <v>717170.8</v>
      </c>
      <c r="P54" s="109">
        <f t="shared" si="16"/>
        <v>-0.45448276756104339</v>
      </c>
      <c r="Q54" s="109">
        <f t="shared" si="20"/>
        <v>-2.8918292347743044E-10</v>
      </c>
      <c r="R54" s="109">
        <f t="shared" si="21"/>
        <v>-2.0074562007584359E-5</v>
      </c>
      <c r="S54" s="109">
        <f t="shared" si="11"/>
        <v>1.4405441242911024E-5</v>
      </c>
      <c r="T54" s="109">
        <f t="shared" si="18"/>
        <v>1.199218576005609E-6</v>
      </c>
      <c r="U54" t="s">
        <v>21</v>
      </c>
      <c r="V54" s="112">
        <f t="shared" si="12"/>
        <v>0.17368787271292122</v>
      </c>
      <c r="W54" s="109">
        <f t="shared" si="19"/>
        <v>2.1408203791180902E-6</v>
      </c>
      <c r="X54" s="115">
        <v>0.31375967999999999</v>
      </c>
      <c r="Y54" t="s">
        <v>21</v>
      </c>
      <c r="Z54" s="116">
        <f t="shared" si="17"/>
        <v>2.6496443644020695E-9</v>
      </c>
      <c r="AA54" s="116">
        <f>IF(SUM($Z$10:$Z54)&gt;$K$21,$K$21,SUM($Z$10:$Z54))</f>
        <v>2.1980997140857547E-6</v>
      </c>
      <c r="AB54" s="160">
        <v>1.2712099999999999E-2</v>
      </c>
      <c r="AC54" s="3" t="s">
        <v>21</v>
      </c>
      <c r="AD54" s="116">
        <f t="shared" si="13"/>
        <v>1.9461861330790548E-5</v>
      </c>
      <c r="AE54" s="151">
        <v>0.31309529999999997</v>
      </c>
      <c r="AF54" s="3" t="s">
        <v>21</v>
      </c>
      <c r="AG54" s="118">
        <v>45</v>
      </c>
      <c r="AH54" s="112">
        <v>6.1350694444454135</v>
      </c>
      <c r="AI54" s="119">
        <f t="shared" si="14"/>
        <v>2.1741925556151402E-5</v>
      </c>
      <c r="AJ54" s="116">
        <f t="shared" si="15"/>
        <v>2.1659961044876303E-5</v>
      </c>
      <c r="AK54" s="13"/>
    </row>
    <row r="55" spans="1:37">
      <c r="A55" s="101">
        <v>46</v>
      </c>
      <c r="B55" s="105">
        <v>6.2187500000009699</v>
      </c>
      <c r="C55" s="103">
        <v>1.0299064579758515E-6</v>
      </c>
      <c r="D55" s="103">
        <v>2.1405413484812822E-6</v>
      </c>
      <c r="E55" s="103">
        <v>2.1829552193542868E-5</v>
      </c>
      <c r="F55" s="108"/>
      <c r="G55" s="108"/>
      <c r="H55" t="s">
        <v>1</v>
      </c>
      <c r="I55" s="1"/>
      <c r="J55" s="3"/>
      <c r="K55" s="4"/>
      <c r="L55" t="s">
        <v>1</v>
      </c>
      <c r="M55" s="101">
        <v>46</v>
      </c>
      <c r="N55" s="105">
        <v>6.2187500000009699</v>
      </c>
      <c r="O55" s="109">
        <v>717170.8</v>
      </c>
      <c r="P55" s="109">
        <f t="shared" si="16"/>
        <v>-0.45448276756104339</v>
      </c>
      <c r="Q55" s="109">
        <f t="shared" si="20"/>
        <v>-2.898904201728069E-10</v>
      </c>
      <c r="R55" s="109">
        <f t="shared" si="21"/>
        <v>-2.0102861875399417E-5</v>
      </c>
      <c r="S55" s="109">
        <f t="shared" si="11"/>
        <v>1.4420355766735684E-5</v>
      </c>
      <c r="T55" s="109">
        <f t="shared" si="18"/>
        <v>1.1586362552325767E-6</v>
      </c>
      <c r="U55" t="s">
        <v>21</v>
      </c>
      <c r="V55" s="112">
        <f t="shared" si="12"/>
        <v>0.16994677749051923</v>
      </c>
      <c r="W55" s="109">
        <f t="shared" si="19"/>
        <v>2.0947088529231833E-6</v>
      </c>
      <c r="X55" s="115">
        <v>0.31320019999999998</v>
      </c>
      <c r="Y55" t="s">
        <v>21</v>
      </c>
      <c r="Z55" s="116">
        <f t="shared" si="17"/>
        <v>2.2515861681777387E-9</v>
      </c>
      <c r="AA55" s="116">
        <f>IF(SUM($Z$10:$Z55)&gt;$K$21,$K$21,SUM($Z$10:$Z55))</f>
        <v>2.2003513002539325E-6</v>
      </c>
      <c r="AB55" s="160">
        <v>1.2712099999999999E-2</v>
      </c>
      <c r="AC55" s="3" t="s">
        <v>21</v>
      </c>
      <c r="AD55" s="116">
        <f t="shared" si="13"/>
        <v>1.9546303591590309E-5</v>
      </c>
      <c r="AE55" s="151">
        <v>0.31309529999999997</v>
      </c>
      <c r="AF55" s="3" t="s">
        <v>21</v>
      </c>
      <c r="AG55" s="118">
        <v>46</v>
      </c>
      <c r="AH55" s="112">
        <v>6.2187500000009699</v>
      </c>
      <c r="AI55" s="119">
        <f t="shared" si="14"/>
        <v>2.1829552193542868E-5</v>
      </c>
      <c r="AJ55" s="116">
        <f t="shared" si="15"/>
        <v>2.174665489184424E-5</v>
      </c>
      <c r="AK55" s="13"/>
    </row>
    <row r="56" spans="1:37">
      <c r="A56" s="101">
        <v>47</v>
      </c>
      <c r="B56" s="105">
        <v>6.2475694444454142</v>
      </c>
      <c r="C56" s="103">
        <v>1.0161189353168048E-6</v>
      </c>
      <c r="D56" s="103">
        <v>2.1248942954699219E-6</v>
      </c>
      <c r="E56" s="103">
        <v>2.1858986769213276E-5</v>
      </c>
      <c r="F56" s="108"/>
      <c r="G56" s="108"/>
      <c r="H56" t="s">
        <v>1</v>
      </c>
      <c r="I56" s="3"/>
      <c r="J56" s="3"/>
      <c r="K56" s="3"/>
      <c r="L56" t="s">
        <v>1</v>
      </c>
      <c r="M56" s="101">
        <v>47</v>
      </c>
      <c r="N56" s="105">
        <v>6.2475694444454142</v>
      </c>
      <c r="O56" s="109">
        <v>717170.8</v>
      </c>
      <c r="P56" s="109">
        <f t="shared" si="16"/>
        <v>-0.45448276756104339</v>
      </c>
      <c r="Q56" s="109">
        <f t="shared" si="20"/>
        <v>-2.9012791809152139E-10</v>
      </c>
      <c r="R56" s="109">
        <f t="shared" si="21"/>
        <v>-2.0112361792147995E-5</v>
      </c>
      <c r="S56" s="109">
        <f t="shared" si="11"/>
        <v>1.4425352978922114E-5</v>
      </c>
      <c r="T56" s="109">
        <f t="shared" si="18"/>
        <v>1.1447711488507027E-6</v>
      </c>
      <c r="U56" t="s">
        <v>21</v>
      </c>
      <c r="V56" s="112">
        <f t="shared" si="12"/>
        <v>0.16869194658692105</v>
      </c>
      <c r="W56" s="109">
        <f t="shared" si="19"/>
        <v>2.0792422142407564E-6</v>
      </c>
      <c r="X56" s="115">
        <v>0.31299519000000003</v>
      </c>
      <c r="Y56" t="s">
        <v>21</v>
      </c>
      <c r="Z56" s="116">
        <f t="shared" si="17"/>
        <v>7.6443526228711353E-10</v>
      </c>
      <c r="AA56" s="116">
        <f>IF(SUM($Z$10:$Z56)&gt;$K$21,$K$21,SUM($Z$10:$Z56))</f>
        <v>2.2011157355162196E-6</v>
      </c>
      <c r="AB56" s="160">
        <v>1.2712099999999999E-2</v>
      </c>
      <c r="AC56" s="3" t="s">
        <v>21</v>
      </c>
      <c r="AD56" s="116">
        <f t="shared" si="13"/>
        <v>1.9574870901392323E-5</v>
      </c>
      <c r="AE56" s="151">
        <v>0.31309529999999997</v>
      </c>
      <c r="AF56" s="3" t="s">
        <v>21</v>
      </c>
      <c r="AG56" s="118">
        <v>47</v>
      </c>
      <c r="AH56" s="112">
        <v>6.2475694444454142</v>
      </c>
      <c r="AI56" s="119">
        <f t="shared" si="14"/>
        <v>2.1858986769213276E-5</v>
      </c>
      <c r="AJ56" s="116">
        <f t="shared" si="15"/>
        <v>2.1775986636908543E-5</v>
      </c>
      <c r="AK56" s="13"/>
    </row>
    <row r="57" spans="1:37">
      <c r="A57" s="101">
        <v>48</v>
      </c>
      <c r="B57" s="105">
        <v>7.0208333333343038</v>
      </c>
      <c r="C57" s="103">
        <v>7.0526674274685616E-7</v>
      </c>
      <c r="D57" s="103">
        <v>1.7796001028953782E-6</v>
      </c>
      <c r="E57" s="103">
        <v>2.2515133154357766E-5</v>
      </c>
      <c r="F57" s="108"/>
      <c r="G57" s="108"/>
      <c r="H57" t="s">
        <v>1</v>
      </c>
      <c r="I57" s="1"/>
      <c r="J57" s="3"/>
      <c r="K57" s="3"/>
      <c r="L57" t="s">
        <v>1</v>
      </c>
      <c r="M57" s="101">
        <v>48</v>
      </c>
      <c r="N57" s="105">
        <v>7.0208333333343038</v>
      </c>
      <c r="O57" s="109">
        <v>717170.8</v>
      </c>
      <c r="P57" s="109">
        <f t="shared" si="16"/>
        <v>-0.45448276756104339</v>
      </c>
      <c r="Q57" s="109">
        <f t="shared" si="20"/>
        <v>-2.9546586331690174E-10</v>
      </c>
      <c r="R57" s="109">
        <f t="shared" si="21"/>
        <v>-2.032587960116321E-5</v>
      </c>
      <c r="S57" s="109">
        <f t="shared" si="11"/>
        <v>1.453643675523852E-5</v>
      </c>
      <c r="T57" s="109">
        <f t="shared" si="18"/>
        <v>7.9023559585907619E-7</v>
      </c>
      <c r="U57" t="s">
        <v>21</v>
      </c>
      <c r="V57" s="112">
        <f t="shared" si="12"/>
        <v>0.1410435383566632</v>
      </c>
      <c r="W57" s="109">
        <f t="shared" si="19"/>
        <v>1.738456902837095E-6</v>
      </c>
      <c r="X57" s="115">
        <v>0.3050445</v>
      </c>
      <c r="Y57" s="3" t="s">
        <v>21</v>
      </c>
      <c r="Z57" s="116">
        <f t="shared" si="17"/>
        <v>1.8671704456086814E-8</v>
      </c>
      <c r="AA57" s="116">
        <f>IF(SUM($Z$10:$Z57)&gt;$K$21,$K$21,SUM($Z$10:$Z57))</f>
        <v>2.2197874399723063E-6</v>
      </c>
      <c r="AB57" s="160">
        <v>1.2712099999999999E-2</v>
      </c>
      <c r="AC57" s="3" t="s">
        <v>21</v>
      </c>
      <c r="AD57" s="116">
        <f t="shared" si="13"/>
        <v>2.0251520061331523E-5</v>
      </c>
      <c r="AE57" s="151">
        <v>0.31309529999999997</v>
      </c>
      <c r="AF57" s="3" t="s">
        <v>21</v>
      </c>
      <c r="AG57" s="118">
        <v>48</v>
      </c>
      <c r="AH57" s="112">
        <v>7.0208333333343038</v>
      </c>
      <c r="AI57" s="119">
        <f t="shared" si="14"/>
        <v>2.2515133154357766E-5</v>
      </c>
      <c r="AJ57" s="116">
        <f t="shared" si="15"/>
        <v>2.2471307501303831E-5</v>
      </c>
      <c r="AK57" s="13"/>
    </row>
    <row r="58" spans="1:37">
      <c r="A58" s="101">
        <v>49</v>
      </c>
      <c r="B58" s="105">
        <v>7.054166666667637</v>
      </c>
      <c r="C58" s="103">
        <v>6.9427554603431911E-7</v>
      </c>
      <c r="D58" s="103">
        <v>1.7677441118908085E-6</v>
      </c>
      <c r="E58" s="103">
        <v>2.2537980342074874E-5</v>
      </c>
      <c r="F58" s="108"/>
      <c r="G58" s="108"/>
      <c r="H58" t="s">
        <v>1</v>
      </c>
      <c r="I58" s="3"/>
      <c r="J58" s="3"/>
      <c r="K58" s="3"/>
      <c r="L58" t="s">
        <v>1</v>
      </c>
      <c r="M58" s="101">
        <v>49</v>
      </c>
      <c r="N58" s="105">
        <v>7.054166666667637</v>
      </c>
      <c r="O58" s="109">
        <v>717170.8</v>
      </c>
      <c r="P58" s="109">
        <f t="shared" si="16"/>
        <v>-0.45448276756104339</v>
      </c>
      <c r="Q58" s="109">
        <f t="shared" si="20"/>
        <v>-2.9565645056077748E-10</v>
      </c>
      <c r="R58" s="109">
        <f t="shared" si="21"/>
        <v>-2.0333503090918239E-5</v>
      </c>
      <c r="S58" s="109">
        <f t="shared" si="11"/>
        <v>1.454035978152872E-5</v>
      </c>
      <c r="T58" s="109">
        <f t="shared" si="18"/>
        <v>7.7558774075724558E-7</v>
      </c>
      <c r="U58" t="s">
        <v>21</v>
      </c>
      <c r="V58" s="112">
        <f t="shared" si="12"/>
        <v>0.14009541454841748</v>
      </c>
      <c r="W58" s="109">
        <f t="shared" si="19"/>
        <v>1.7267706363239784E-6</v>
      </c>
      <c r="X58" s="115">
        <v>0.30459369999999997</v>
      </c>
      <c r="Y58" t="s">
        <v>21</v>
      </c>
      <c r="Z58" s="116">
        <f t="shared" si="17"/>
        <v>7.3401645751640878E-10</v>
      </c>
      <c r="AA58" s="116">
        <f>IF(SUM($Z$10:$Z58)&gt;$K$21,$K$21,SUM($Z$10:$Z58))</f>
        <v>2.2205214564298227E-6</v>
      </c>
      <c r="AB58" s="160">
        <v>1.2712099999999999E-2</v>
      </c>
      <c r="AC58" s="3" t="s">
        <v>21</v>
      </c>
      <c r="AD58" s="116">
        <f t="shared" si="13"/>
        <v>2.0277120166488955E-5</v>
      </c>
      <c r="AE58" s="151">
        <v>0.31309529999999997</v>
      </c>
      <c r="AF58" s="3" t="s">
        <v>21</v>
      </c>
      <c r="AG58" s="118">
        <v>49</v>
      </c>
      <c r="AH58" s="112">
        <v>7.054166666667637</v>
      </c>
      <c r="AI58" s="119">
        <f t="shared" si="14"/>
        <v>2.2537980342074874E-5</v>
      </c>
      <c r="AJ58" s="116">
        <f t="shared" si="15"/>
        <v>2.2497641622918778E-5</v>
      </c>
      <c r="AK58" s="13"/>
    </row>
    <row r="59" spans="1:37">
      <c r="A59" s="101">
        <v>50</v>
      </c>
      <c r="B59" s="105">
        <v>7.0895833333343035</v>
      </c>
      <c r="C59" s="103">
        <v>6.828016224995919E-7</v>
      </c>
      <c r="D59" s="103">
        <v>1.7554029278160676E-6</v>
      </c>
      <c r="E59" s="103">
        <v>2.2561795449684341E-5</v>
      </c>
      <c r="F59" s="108"/>
      <c r="G59" s="108"/>
      <c r="H59" t="s">
        <v>1</v>
      </c>
      <c r="I59" s="1"/>
      <c r="J59" s="3"/>
      <c r="K59" s="4"/>
      <c r="L59" t="s">
        <v>1</v>
      </c>
      <c r="M59" s="101">
        <v>50</v>
      </c>
      <c r="N59" s="105">
        <v>7.0895833333343035</v>
      </c>
      <c r="O59" s="109">
        <v>717170.8</v>
      </c>
      <c r="P59" s="109">
        <f t="shared" si="16"/>
        <v>-0.45448276756104339</v>
      </c>
      <c r="Q59" s="109">
        <f t="shared" si="20"/>
        <v>-2.9585581072756227E-10</v>
      </c>
      <c r="R59" s="109">
        <f t="shared" si="21"/>
        <v>-2.0341477497589629E-5</v>
      </c>
      <c r="S59" s="109">
        <f t="shared" si="11"/>
        <v>1.4544460242016334E-5</v>
      </c>
      <c r="T59" s="109">
        <f t="shared" si="18"/>
        <v>7.600713690994217E-7</v>
      </c>
      <c r="U59" t="s">
        <v>21</v>
      </c>
      <c r="V59" s="112">
        <f t="shared" si="12"/>
        <v>0.13910864321632738</v>
      </c>
      <c r="W59" s="109">
        <f t="shared" si="19"/>
        <v>1.7146080129682323E-6</v>
      </c>
      <c r="X59" s="115">
        <v>0.30410480000000001</v>
      </c>
      <c r="Y59" t="s">
        <v>21</v>
      </c>
      <c r="Z59" s="116">
        <f t="shared" si="17"/>
        <v>7.7451474204219847E-10</v>
      </c>
      <c r="AA59" s="116">
        <f>IF(SUM($Z$10:$Z59)&gt;$K$21,$K$21,SUM($Z$10:$Z59))</f>
        <v>2.2212959711718648E-6</v>
      </c>
      <c r="AB59" s="160">
        <v>1.2712099999999999E-2</v>
      </c>
      <c r="AC59" s="3" t="s">
        <v>21</v>
      </c>
      <c r="AD59" s="116">
        <f t="shared" si="13"/>
        <v>2.0304024646760484E-5</v>
      </c>
      <c r="AE59" s="151">
        <v>0.31309529999999997</v>
      </c>
      <c r="AF59" s="3" t="s">
        <v>21</v>
      </c>
      <c r="AG59" s="118">
        <v>50</v>
      </c>
      <c r="AH59" s="112">
        <v>7.0895833333343035</v>
      </c>
      <c r="AI59" s="119">
        <f t="shared" si="14"/>
        <v>2.2561795449684341E-5</v>
      </c>
      <c r="AJ59" s="116">
        <f t="shared" si="15"/>
        <v>2.2525320617932349E-5</v>
      </c>
      <c r="AK59" s="13"/>
    </row>
    <row r="60" spans="1:37">
      <c r="A60" s="101">
        <v>51</v>
      </c>
      <c r="B60" s="105">
        <v>7.162847222223192</v>
      </c>
      <c r="C60" s="103">
        <v>6.5972650046395192E-7</v>
      </c>
      <c r="D60" s="103">
        <v>1.7306999367265992E-6</v>
      </c>
      <c r="E60" s="103">
        <v>2.260957356280945E-5</v>
      </c>
      <c r="F60" s="108"/>
      <c r="G60" s="108"/>
      <c r="H60" t="s">
        <v>1</v>
      </c>
      <c r="I60" s="1"/>
      <c r="J60" s="3"/>
      <c r="K60" s="4"/>
      <c r="L60" t="s">
        <v>1</v>
      </c>
      <c r="M60" s="101">
        <v>51</v>
      </c>
      <c r="N60" s="105">
        <v>7.162847222223192</v>
      </c>
      <c r="O60" s="109">
        <v>717170.8</v>
      </c>
      <c r="P60" s="109">
        <f t="shared" si="16"/>
        <v>-0.45448276756104339</v>
      </c>
      <c r="Q60" s="109">
        <f t="shared" si="20"/>
        <v>-2.9625816664861528E-10</v>
      </c>
      <c r="R60" s="109">
        <f t="shared" si="21"/>
        <v>-2.0357571734431752E-5</v>
      </c>
      <c r="S60" s="109">
        <f t="shared" si="11"/>
        <v>1.4552726155818448E-5</v>
      </c>
      <c r="T60" s="109">
        <f t="shared" si="18"/>
        <v>7.2812723094912811E-7</v>
      </c>
      <c r="U60" t="s">
        <v>21</v>
      </c>
      <c r="V60" s="112">
        <f t="shared" si="12"/>
        <v>0.1371336076163478</v>
      </c>
      <c r="W60" s="109">
        <f t="shared" si="19"/>
        <v>1.6902643648143481E-6</v>
      </c>
      <c r="X60" s="115">
        <v>0.30306138999999999</v>
      </c>
      <c r="Y60" t="s">
        <v>21</v>
      </c>
      <c r="Z60" s="116">
        <f t="shared" si="17"/>
        <v>1.5848052051923417E-9</v>
      </c>
      <c r="AA60" s="116">
        <f>IF(SUM($Z$10:$Z60)&gt;$K$21,$K$21,SUM($Z$10:$Z60))</f>
        <v>2.2228807763770572E-6</v>
      </c>
      <c r="AB60" s="160">
        <v>1.2712099999999999E-2</v>
      </c>
      <c r="AC60" s="3" t="s">
        <v>21</v>
      </c>
      <c r="AD60" s="116">
        <f t="shared" si="13"/>
        <v>2.0358727627859468E-5</v>
      </c>
      <c r="AE60" s="151">
        <v>0.31309529999999997</v>
      </c>
      <c r="AF60" s="3" t="s">
        <v>21</v>
      </c>
      <c r="AG60" s="118">
        <v>51</v>
      </c>
      <c r="AH60" s="112">
        <v>7.162847222223192</v>
      </c>
      <c r="AI60" s="119">
        <f t="shared" si="14"/>
        <v>2.260957356280945E-5</v>
      </c>
      <c r="AJ60" s="116">
        <f t="shared" si="15"/>
        <v>2.2581608404236526E-5</v>
      </c>
      <c r="AK60" s="13"/>
    </row>
    <row r="61" spans="1:37">
      <c r="A61" s="101">
        <v>52</v>
      </c>
      <c r="B61" s="105">
        <v>7.2347222222231924</v>
      </c>
      <c r="C61" s="103">
        <v>6.3794092518625638E-7</v>
      </c>
      <c r="D61" s="103">
        <v>1.7075308732649104E-6</v>
      </c>
      <c r="E61" s="103">
        <v>2.2654528201548835E-5</v>
      </c>
      <c r="F61" s="108"/>
      <c r="G61" s="108"/>
      <c r="H61" t="s">
        <v>1</v>
      </c>
      <c r="I61" s="3"/>
      <c r="J61" s="3"/>
      <c r="K61" s="4"/>
      <c r="L61" t="s">
        <v>1</v>
      </c>
      <c r="M61" s="101">
        <v>52</v>
      </c>
      <c r="N61" s="105">
        <v>7.2347222222231924</v>
      </c>
      <c r="O61" s="109">
        <v>717170.8</v>
      </c>
      <c r="P61" s="109">
        <f t="shared" si="16"/>
        <v>-0.45448276756104339</v>
      </c>
      <c r="Q61" s="109">
        <f t="shared" si="20"/>
        <v>-2.9664008789865514E-10</v>
      </c>
      <c r="R61" s="109">
        <f t="shared" si="21"/>
        <v>-2.0372848584433347E-5</v>
      </c>
      <c r="S61" s="109">
        <f t="shared" si="11"/>
        <v>1.4560560182306284E-5</v>
      </c>
      <c r="T61" s="109">
        <f t="shared" si="18"/>
        <v>6.969817059768097E-7</v>
      </c>
      <c r="U61" t="s">
        <v>21</v>
      </c>
      <c r="V61" s="112">
        <f t="shared" si="12"/>
        <v>0.13528148406685725</v>
      </c>
      <c r="W61" s="109">
        <f t="shared" si="19"/>
        <v>1.6674356907252391E-6</v>
      </c>
      <c r="X61" s="115">
        <v>0.30199579999999998</v>
      </c>
      <c r="Y61" t="s">
        <v>21</v>
      </c>
      <c r="Z61" s="116">
        <f t="shared" si="17"/>
        <v>1.5332348145235135E-9</v>
      </c>
      <c r="AA61" s="116">
        <f>IF(SUM($Z$10:$Z61)&gt;$K$21,$K$21,SUM($Z$10:$Z61))</f>
        <v>2.2244140111915806E-6</v>
      </c>
      <c r="AB61" s="160">
        <v>1.2712099999999999E-2</v>
      </c>
      <c r="AC61" s="3" t="s">
        <v>21</v>
      </c>
      <c r="AD61" s="116">
        <f t="shared" si="13"/>
        <v>2.0411168592106369E-5</v>
      </c>
      <c r="AE61" s="151">
        <v>0.31309529999999997</v>
      </c>
      <c r="AF61" s="3" t="s">
        <v>21</v>
      </c>
      <c r="AG61" s="118">
        <v>52</v>
      </c>
      <c r="AH61" s="112">
        <v>7.2347222222231924</v>
      </c>
      <c r="AI61" s="119">
        <f t="shared" si="14"/>
        <v>2.2654528201548835E-5</v>
      </c>
      <c r="AJ61" s="116">
        <f t="shared" si="15"/>
        <v>2.2635582603297951E-5</v>
      </c>
      <c r="AK61" s="13"/>
    </row>
    <row r="62" spans="1:37">
      <c r="A62" s="101">
        <v>53</v>
      </c>
      <c r="B62" s="105">
        <v>8.0180555555565256</v>
      </c>
      <c r="C62" s="103">
        <v>4.5100618207147956E-7</v>
      </c>
      <c r="D62" s="103">
        <v>1.5178476198742546E-6</v>
      </c>
      <c r="E62" s="103">
        <v>2.3031146198054267E-5</v>
      </c>
      <c r="F62" s="108"/>
      <c r="G62" s="108"/>
      <c r="H62" s="3" t="s">
        <v>1</v>
      </c>
      <c r="I62" s="3"/>
      <c r="J62" s="3"/>
      <c r="K62" s="4"/>
      <c r="L62" s="3" t="s">
        <v>1</v>
      </c>
      <c r="M62" s="101">
        <v>53</v>
      </c>
      <c r="N62" s="105">
        <v>8.0180555555565256</v>
      </c>
      <c r="O62" s="109">
        <v>717170.8</v>
      </c>
      <c r="P62" s="109">
        <f t="shared" si="16"/>
        <v>-0.45448276756104339</v>
      </c>
      <c r="Q62" s="109">
        <f t="shared" si="20"/>
        <v>-3.0008528539614913E-10</v>
      </c>
      <c r="R62" s="109">
        <f t="shared" si="21"/>
        <v>-2.0510656484333103E-5</v>
      </c>
      <c r="S62" s="109">
        <f t="shared" si="11"/>
        <v>1.4630701149198555E-5</v>
      </c>
      <c r="T62" s="109">
        <f t="shared" si="18"/>
        <v>3.683058264528129E-7</v>
      </c>
      <c r="U62" t="s">
        <v>21</v>
      </c>
      <c r="V62" s="112">
        <f t="shared" si="12"/>
        <v>0.12012242906616952</v>
      </c>
      <c r="W62" s="109">
        <f t="shared" si="19"/>
        <v>1.4805900959997877E-6</v>
      </c>
      <c r="X62" s="115">
        <v>0.28780919999999999</v>
      </c>
      <c r="Y62" t="s">
        <v>21</v>
      </c>
      <c r="Z62" s="116">
        <f t="shared" si="17"/>
        <v>1.5595944343051392E-8</v>
      </c>
      <c r="AA62" s="116">
        <f>IF(SUM($Z$10:$Z62)&gt;$K$21,$K$21,SUM($Z$10:$Z62))</f>
        <v>2.2400099555346319E-6</v>
      </c>
      <c r="AB62" s="160">
        <v>1.2712099999999999E-2</v>
      </c>
      <c r="AC62" s="3" t="s">
        <v>21</v>
      </c>
      <c r="AD62" s="116">
        <f t="shared" si="13"/>
        <v>2.0911094122012769E-5</v>
      </c>
      <c r="AE62" s="151">
        <v>0.31309529999999997</v>
      </c>
      <c r="AF62" s="3" t="s">
        <v>21</v>
      </c>
      <c r="AG62" s="118">
        <v>53</v>
      </c>
      <c r="AH62" s="112">
        <v>8.0180555555565256</v>
      </c>
      <c r="AI62" s="119">
        <f t="shared" si="14"/>
        <v>2.3031146198054267E-5</v>
      </c>
      <c r="AJ62" s="116">
        <f t="shared" si="15"/>
        <v>2.3151104077547401E-5</v>
      </c>
      <c r="AK62" s="13"/>
    </row>
    <row r="63" spans="1:37">
      <c r="A63" s="101">
        <v>54</v>
      </c>
      <c r="B63" s="105">
        <v>8.0545138888898595</v>
      </c>
      <c r="C63" s="103">
        <v>4.4437768407784421E-7</v>
      </c>
      <c r="D63" s="103">
        <v>1.5115820512499533E-6</v>
      </c>
      <c r="E63" s="103">
        <v>2.3044040264672203E-5</v>
      </c>
      <c r="F63" s="108"/>
      <c r="G63" s="108"/>
      <c r="H63" s="3" t="s">
        <v>1</v>
      </c>
      <c r="I63" s="2"/>
      <c r="J63" s="31"/>
      <c r="L63" s="3" t="s">
        <v>1</v>
      </c>
      <c r="M63" s="101">
        <v>54</v>
      </c>
      <c r="N63" s="105">
        <v>8.0545138888898595</v>
      </c>
      <c r="O63" s="109">
        <v>717170.8</v>
      </c>
      <c r="P63" s="109">
        <f t="shared" si="16"/>
        <v>-0.45448276756104339</v>
      </c>
      <c r="Q63" s="109">
        <f t="shared" si="20"/>
        <v>-3.0021768089599085E-10</v>
      </c>
      <c r="R63" s="109">
        <f t="shared" si="21"/>
        <v>-2.0515952304326771E-5</v>
      </c>
      <c r="S63" s="109">
        <f t="shared" si="11"/>
        <v>1.4633377795125581E-5</v>
      </c>
      <c r="T63" s="109">
        <f t="shared" si="18"/>
        <v>3.5344055315117157E-7</v>
      </c>
      <c r="U63" t="s">
        <v>21</v>
      </c>
      <c r="V63" s="112">
        <f t="shared" si="12"/>
        <v>0.11962146401009849</v>
      </c>
      <c r="W63" s="109">
        <f t="shared" si="19"/>
        <v>1.4744153632190164E-6</v>
      </c>
      <c r="X63" s="115">
        <v>0.28704239999999998</v>
      </c>
      <c r="Y63" t="s">
        <v>21</v>
      </c>
      <c r="Z63" s="116">
        <f t="shared" si="17"/>
        <v>6.8460768221902313E-10</v>
      </c>
      <c r="AA63" s="116">
        <f>IF(SUM($Z$10:$Z63)&gt;$K$21,$K$21,SUM($Z$10:$Z63))</f>
        <v>2.2406945632168509E-6</v>
      </c>
      <c r="AB63" s="160">
        <v>1.2712099999999999E-2</v>
      </c>
      <c r="AC63" s="3" t="s">
        <v>21</v>
      </c>
      <c r="AD63" s="116">
        <f t="shared" si="13"/>
        <v>2.0931449520412965E-5</v>
      </c>
      <c r="AE63" s="151">
        <v>0.31309529999999997</v>
      </c>
      <c r="AF63" s="3" t="s">
        <v>21</v>
      </c>
      <c r="AG63" s="118">
        <v>54</v>
      </c>
      <c r="AH63" s="112">
        <v>8.0545138888898595</v>
      </c>
      <c r="AI63" s="119">
        <f t="shared" si="14"/>
        <v>2.3044040264672203E-5</v>
      </c>
      <c r="AJ63" s="116">
        <f t="shared" si="15"/>
        <v>2.3172144083629814E-5</v>
      </c>
      <c r="AK63" s="13"/>
    </row>
    <row r="64" spans="1:37">
      <c r="A64" s="101">
        <v>55</v>
      </c>
      <c r="B64" s="105">
        <v>8.087847222223191</v>
      </c>
      <c r="C64" s="103">
        <v>4.3846513571126846E-7</v>
      </c>
      <c r="D64" s="103">
        <v>1.5060351191479717E-6</v>
      </c>
      <c r="E64" s="103">
        <v>2.3055499745140762E-5</v>
      </c>
      <c r="F64" s="108"/>
      <c r="G64" s="108"/>
      <c r="H64" s="3" t="s">
        <v>1</v>
      </c>
      <c r="I64" s="2"/>
      <c r="J64" s="43"/>
      <c r="K64" s="2"/>
      <c r="L64" s="3" t="s">
        <v>1</v>
      </c>
      <c r="M64" s="101">
        <v>55</v>
      </c>
      <c r="N64" s="105">
        <v>8.087847222223191</v>
      </c>
      <c r="O64" s="109">
        <v>717170.8</v>
      </c>
      <c r="P64" s="109">
        <f t="shared" si="16"/>
        <v>-0.45448276756104339</v>
      </c>
      <c r="Q64" s="109">
        <f t="shared" si="20"/>
        <v>-3.0033682337305231E-10</v>
      </c>
      <c r="R64" s="109">
        <f t="shared" si="21"/>
        <v>-2.052071800340923E-5</v>
      </c>
      <c r="S64" s="109">
        <f t="shared" si="11"/>
        <v>1.4635785323064989E-5</v>
      </c>
      <c r="T64" s="109">
        <f t="shared" si="18"/>
        <v>3.3988009911852684E-7</v>
      </c>
      <c r="U64" t="s">
        <v>21</v>
      </c>
      <c r="V64" s="112">
        <f t="shared" si="12"/>
        <v>0.11917797229332676</v>
      </c>
      <c r="W64" s="109">
        <f t="shared" si="19"/>
        <v>1.4689490281755546E-6</v>
      </c>
      <c r="X64" s="115">
        <v>0.28633379999999997</v>
      </c>
      <c r="Y64" t="s">
        <v>21</v>
      </c>
      <c r="Z64" s="116">
        <f t="shared" si="17"/>
        <v>6.2347360435512177E-10</v>
      </c>
      <c r="AA64" s="116">
        <f>IF(SUM($Z$10:$Z64)&gt;$K$21,$K$21,SUM($Z$10:$Z64))</f>
        <v>2.2413180368212059E-6</v>
      </c>
      <c r="AB64" s="160">
        <v>1.2712099999999999E-2</v>
      </c>
      <c r="AC64" s="3" t="s">
        <v>21</v>
      </c>
      <c r="AD64" s="116">
        <f t="shared" si="13"/>
        <v>2.0949852835884716E-5</v>
      </c>
      <c r="AE64" s="151">
        <v>0.31309529999999997</v>
      </c>
      <c r="AF64" s="3" t="s">
        <v>21</v>
      </c>
      <c r="AG64" s="118">
        <v>55</v>
      </c>
      <c r="AH64" s="112">
        <v>8.087847222223191</v>
      </c>
      <c r="AI64" s="119">
        <f t="shared" si="14"/>
        <v>2.3055499745140762E-5</v>
      </c>
      <c r="AJ64" s="116">
        <f t="shared" si="15"/>
        <v>2.319117087270592E-5</v>
      </c>
      <c r="AK64" s="13"/>
    </row>
    <row r="65" spans="1:248">
      <c r="A65" s="101">
        <v>56</v>
      </c>
      <c r="B65" s="105">
        <v>8.1819444444454135</v>
      </c>
      <c r="C65" s="103">
        <v>4.2252292381779032E-7</v>
      </c>
      <c r="D65" s="103">
        <v>1.4912948335146295E-6</v>
      </c>
      <c r="E65" s="103">
        <v>2.308618224266758E-5</v>
      </c>
      <c r="F65" s="108"/>
      <c r="G65" s="108"/>
      <c r="H65" s="3" t="s">
        <v>1</v>
      </c>
      <c r="I65" s="2"/>
      <c r="J65" s="31"/>
      <c r="K65" s="2"/>
      <c r="L65" s="3" t="s">
        <v>1</v>
      </c>
      <c r="M65" s="101">
        <v>56</v>
      </c>
      <c r="N65" s="105">
        <v>8.1819444444454135</v>
      </c>
      <c r="O65" s="109">
        <v>717170.8</v>
      </c>
      <c r="P65" s="109">
        <f t="shared" si="16"/>
        <v>-0.45448276756104339</v>
      </c>
      <c r="Q65" s="109">
        <f t="shared" si="20"/>
        <v>-3.0066357483831377E-10</v>
      </c>
      <c r="R65" s="109">
        <f t="shared" si="21"/>
        <v>-2.0533788062019688E-5</v>
      </c>
      <c r="S65" s="109">
        <f t="shared" si="11"/>
        <v>1.4642382298395102E-5</v>
      </c>
      <c r="T65" s="109">
        <f t="shared" si="18"/>
        <v>3.0176055204340818E-7</v>
      </c>
      <c r="U65" t="s">
        <v>21</v>
      </c>
      <c r="V65" s="112">
        <f t="shared" si="12"/>
        <v>0.1179992474627157</v>
      </c>
      <c r="W65" s="109">
        <f t="shared" si="19"/>
        <v>1.4544204482618866E-6</v>
      </c>
      <c r="X65" s="115">
        <v>0.28429599999999999</v>
      </c>
      <c r="Y65" t="s">
        <v>21</v>
      </c>
      <c r="Z65" s="116">
        <f t="shared" si="17"/>
        <v>1.7473829600741803E-9</v>
      </c>
      <c r="AA65" s="116">
        <f>IF(SUM($Z$10:$Z65)&gt;$K$21,$K$21,SUM($Z$10:$Z65))</f>
        <v>2.2430654197812801E-6</v>
      </c>
      <c r="AB65" s="160">
        <v>1.2712099999999999E-2</v>
      </c>
      <c r="AC65" t="s">
        <v>21</v>
      </c>
      <c r="AD65" s="116">
        <f t="shared" si="13"/>
        <v>2.1000753579913428E-5</v>
      </c>
      <c r="AE65" s="151">
        <v>0.31309529999999997</v>
      </c>
      <c r="AF65" t="s">
        <v>21</v>
      </c>
      <c r="AG65" s="118">
        <v>56</v>
      </c>
      <c r="AH65" s="112">
        <v>8.1819444444454135</v>
      </c>
      <c r="AI65" s="119">
        <f t="shared" si="14"/>
        <v>2.308618224266758E-5</v>
      </c>
      <c r="AJ65" s="116">
        <f t="shared" si="15"/>
        <v>2.324381899969471E-5</v>
      </c>
      <c r="AK65" s="13"/>
    </row>
    <row r="66" spans="1:248">
      <c r="A66" s="101">
        <v>57</v>
      </c>
      <c r="B66" s="105">
        <v>8.2152777777787485</v>
      </c>
      <c r="C66" s="103">
        <v>4.1713598357543758E-7</v>
      </c>
      <c r="D66" s="103">
        <v>1.4863923085625607E-6</v>
      </c>
      <c r="E66" s="103">
        <v>2.3096471707862004E-5</v>
      </c>
      <c r="F66" s="108"/>
      <c r="G66" s="108"/>
      <c r="H66" s="3" t="s">
        <v>1</v>
      </c>
      <c r="I66" s="3"/>
      <c r="J66" s="3"/>
      <c r="K66" s="3"/>
      <c r="L66" s="3" t="s">
        <v>1</v>
      </c>
      <c r="M66" s="101">
        <v>57</v>
      </c>
      <c r="N66" s="105">
        <v>8.2152777777787485</v>
      </c>
      <c r="O66" s="109">
        <v>717170.8</v>
      </c>
      <c r="P66" s="109">
        <f t="shared" si="16"/>
        <v>-0.45448276756104339</v>
      </c>
      <c r="Q66" s="109">
        <f t="shared" si="20"/>
        <v>-3.0077601318833275E-10</v>
      </c>
      <c r="R66" s="109">
        <f t="shared" si="21"/>
        <v>-2.0538285596020448E-5</v>
      </c>
      <c r="S66" s="109">
        <f t="shared" si="11"/>
        <v>1.4644650439889292E-5</v>
      </c>
      <c r="T66" s="109">
        <f t="shared" si="18"/>
        <v>2.8831337356221513E-7</v>
      </c>
      <c r="U66" t="s">
        <v>21</v>
      </c>
      <c r="V66" s="112">
        <f t="shared" si="12"/>
        <v>0.11760714808727447</v>
      </c>
      <c r="W66" s="109">
        <f t="shared" si="19"/>
        <v>1.4495875585472922E-6</v>
      </c>
      <c r="X66" s="115">
        <v>0.28356120000000001</v>
      </c>
      <c r="Y66" t="s">
        <v>21</v>
      </c>
      <c r="Z66" s="116">
        <f t="shared" si="17"/>
        <v>6.1513699913438163E-10</v>
      </c>
      <c r="AA66" s="116">
        <f>IF(SUM($Z$10:$Z66)&gt;$K$21,$K$21,SUM($Z$10:$Z66))</f>
        <v>2.2436805567804146E-6</v>
      </c>
      <c r="AB66" s="160">
        <v>1.2712099999999999E-2</v>
      </c>
      <c r="AC66" t="s">
        <v>21</v>
      </c>
      <c r="AD66" s="116">
        <f t="shared" si="13"/>
        <v>2.101841851111008E-5</v>
      </c>
      <c r="AE66" s="151">
        <v>0.31309529999999997</v>
      </c>
      <c r="AF66" t="s">
        <v>21</v>
      </c>
      <c r="AG66" s="118">
        <v>57</v>
      </c>
      <c r="AH66" s="112">
        <v>8.2152777777787485</v>
      </c>
      <c r="AI66" s="119">
        <f t="shared" si="14"/>
        <v>2.3096471707862004E-5</v>
      </c>
      <c r="AJ66" s="116">
        <f t="shared" si="15"/>
        <v>2.3262099067890493E-5</v>
      </c>
      <c r="AK66" s="13"/>
    </row>
    <row r="67" spans="1:248">
      <c r="A67" s="101">
        <v>58</v>
      </c>
      <c r="B67" s="105">
        <v>12.979861111112081</v>
      </c>
      <c r="C67" s="103">
        <v>0</v>
      </c>
      <c r="D67" s="103">
        <v>1.4951107703672254E-6</v>
      </c>
      <c r="E67" s="103">
        <v>2.3215322258359948E-5</v>
      </c>
      <c r="F67" s="108"/>
      <c r="G67" s="108"/>
      <c r="H67" s="3" t="s">
        <v>1</v>
      </c>
      <c r="I67" s="3"/>
      <c r="J67" s="3"/>
      <c r="K67" s="3"/>
      <c r="L67" s="3" t="s">
        <v>1</v>
      </c>
      <c r="M67" s="101">
        <v>58</v>
      </c>
      <c r="N67" s="105">
        <v>12.979861111112081</v>
      </c>
      <c r="O67" s="109">
        <v>717170.8</v>
      </c>
      <c r="P67" s="109">
        <f t="shared" si="16"/>
        <v>-0.45448276756104339</v>
      </c>
      <c r="Q67" s="109">
        <f t="shared" si="20"/>
        <v>-3.0729701246400094E-10</v>
      </c>
      <c r="R67" s="109">
        <f t="shared" si="21"/>
        <v>-2.0799125567047176E-5</v>
      </c>
      <c r="S67" s="109">
        <f t="shared" si="11"/>
        <v>1.4774515951327443E-5</v>
      </c>
      <c r="T67" s="109">
        <f t="shared" si="18"/>
        <v>3.205595079936676E-7</v>
      </c>
      <c r="U67" t="s">
        <v>21</v>
      </c>
      <c r="V67" s="112">
        <f t="shared" si="12"/>
        <v>0.11805040326636103</v>
      </c>
      <c r="W67" s="109">
        <f t="shared" si="19"/>
        <v>1.4550509781039734E-6</v>
      </c>
      <c r="X67" s="115">
        <v>0.17938957999999999</v>
      </c>
      <c r="Y67" t="s">
        <v>21</v>
      </c>
      <c r="Z67" s="116">
        <f t="shared" si="17"/>
        <v>8.5352955622017922E-8</v>
      </c>
      <c r="AA67" s="116">
        <f>IF(SUM($Z$10:$Z67)&gt;$K$21,$K$21,SUM($Z$10:$Z67))</f>
        <v>2.3290335124024326E-6</v>
      </c>
      <c r="AB67" s="160">
        <v>1.2712099999999999E-2</v>
      </c>
      <c r="AC67" t="s">
        <v>21</v>
      </c>
      <c r="AD67" s="116">
        <f t="shared" si="13"/>
        <v>2.0895356001499929E-5</v>
      </c>
      <c r="AE67" s="151">
        <v>0.19622249999999999</v>
      </c>
      <c r="AF67" t="s">
        <v>21</v>
      </c>
      <c r="AG67" s="118">
        <v>58</v>
      </c>
      <c r="AH67" s="112">
        <v>12.979861111112081</v>
      </c>
      <c r="AI67" s="119">
        <f t="shared" si="14"/>
        <v>2.3215322258359948E-5</v>
      </c>
      <c r="AJ67" s="116">
        <f t="shared" si="15"/>
        <v>2.3224389513902361E-5</v>
      </c>
      <c r="AK67" s="13"/>
    </row>
    <row r="68" spans="1:248">
      <c r="A68" s="3"/>
      <c r="B68" s="3"/>
      <c r="C68" s="3"/>
      <c r="D68" s="3"/>
      <c r="E68" s="3"/>
      <c r="F68" s="3"/>
      <c r="G68" s="3"/>
      <c r="H68" s="3" t="s">
        <v>1</v>
      </c>
      <c r="I68" s="3"/>
      <c r="J68" s="3"/>
      <c r="K68" s="3"/>
      <c r="L68" s="3" t="s">
        <v>1</v>
      </c>
      <c r="M68" s="3"/>
      <c r="N68" s="3"/>
      <c r="O68" s="3"/>
      <c r="P68" s="3"/>
      <c r="Q68" s="3"/>
      <c r="R68" s="3"/>
      <c r="S68" s="3"/>
      <c r="T68" s="3"/>
      <c r="U68" t="s">
        <v>21</v>
      </c>
      <c r="V68" s="3"/>
      <c r="W68" s="3"/>
      <c r="X68" s="3"/>
      <c r="Y68" t="s">
        <v>21</v>
      </c>
      <c r="Z68" s="3"/>
      <c r="AA68" s="3"/>
      <c r="AB68" s="3"/>
      <c r="AC68" t="s">
        <v>21</v>
      </c>
      <c r="AD68" s="3"/>
      <c r="AE68" s="3"/>
      <c r="AF68" t="s">
        <v>21</v>
      </c>
      <c r="AG68" s="3"/>
      <c r="AH68" s="3"/>
      <c r="AI68" s="3"/>
      <c r="AJ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</row>
    <row r="69" spans="1:248">
      <c r="I69" s="3"/>
      <c r="J69" s="3"/>
      <c r="K69" s="3"/>
      <c r="L69" s="3"/>
      <c r="V69" s="157"/>
    </row>
    <row r="70" spans="1:248">
      <c r="I70" s="3"/>
      <c r="J70" s="3"/>
      <c r="K70" s="3"/>
      <c r="L70" s="3"/>
    </row>
    <row r="71" spans="1:248">
      <c r="I71" s="3"/>
      <c r="J71" s="3"/>
      <c r="K71" s="3"/>
      <c r="L71" s="3"/>
    </row>
    <row r="72" spans="1:248">
      <c r="I72" s="3"/>
      <c r="J72" s="3"/>
      <c r="K72" s="3"/>
      <c r="L72" s="3"/>
    </row>
    <row r="73" spans="1:248">
      <c r="H73" s="3"/>
      <c r="I73" s="3"/>
      <c r="J73" s="3"/>
      <c r="K73" s="3"/>
      <c r="L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</row>
    <row r="74" spans="1:248">
      <c r="I74" s="3"/>
      <c r="J74" s="3"/>
      <c r="K74" s="3"/>
      <c r="L74" s="3"/>
      <c r="M74" s="16"/>
      <c r="N74" s="3"/>
      <c r="O74" s="4"/>
      <c r="P74" s="4"/>
      <c r="Q74" s="4"/>
      <c r="R74" s="4"/>
      <c r="S74" s="4"/>
      <c r="T74" s="4"/>
      <c r="U74" s="4"/>
      <c r="V74" s="4"/>
      <c r="W74" s="3"/>
      <c r="X74" s="3"/>
      <c r="Z74" s="3"/>
      <c r="AA74" s="4"/>
      <c r="AC74" s="3"/>
      <c r="AD74" s="3"/>
      <c r="AE74" s="3"/>
      <c r="AF74" s="3"/>
    </row>
    <row r="75" spans="1:248">
      <c r="A75" s="16"/>
      <c r="B75" s="3"/>
      <c r="C75" s="3"/>
      <c r="D75" s="3"/>
      <c r="E75" s="3"/>
      <c r="F75" s="3"/>
      <c r="G75" s="3"/>
      <c r="I75" s="3"/>
      <c r="J75" s="3"/>
      <c r="K75" s="3"/>
      <c r="L75" s="3"/>
      <c r="M75" s="16"/>
      <c r="N75" s="3"/>
      <c r="O75" s="4"/>
      <c r="P75" s="4"/>
      <c r="Q75" s="4"/>
      <c r="R75" s="4"/>
      <c r="S75" s="4"/>
      <c r="T75" s="4"/>
      <c r="U75" s="4"/>
      <c r="V75" s="4"/>
      <c r="W75" s="3"/>
      <c r="X75" s="3"/>
      <c r="Z75" s="3"/>
    </row>
    <row r="76" spans="1:248">
      <c r="A76" s="16"/>
      <c r="B76" s="3"/>
      <c r="C76" s="3"/>
      <c r="D76" s="3"/>
      <c r="E76" s="3"/>
      <c r="F76" s="3"/>
      <c r="G76" s="3"/>
      <c r="I76" s="3"/>
      <c r="J76" s="3"/>
      <c r="K76" s="3"/>
      <c r="L76" s="3"/>
      <c r="M76" s="16"/>
      <c r="N76" s="3"/>
      <c r="O76" s="4"/>
      <c r="P76" s="4"/>
      <c r="Q76" s="4"/>
      <c r="R76" s="4"/>
      <c r="S76" s="4"/>
      <c r="T76" s="4"/>
      <c r="U76" s="4"/>
      <c r="V76" s="4"/>
      <c r="W76" s="3"/>
      <c r="X76" s="3"/>
      <c r="Z76" s="3"/>
    </row>
    <row r="77" spans="1:248">
      <c r="A77" s="16"/>
      <c r="B77" s="3"/>
      <c r="C77" s="3"/>
      <c r="D77" s="3"/>
      <c r="E77" s="3"/>
      <c r="F77" s="3"/>
      <c r="G77" s="3"/>
      <c r="I77" s="3"/>
      <c r="J77" s="3"/>
      <c r="K77" s="3"/>
      <c r="L77" s="3"/>
      <c r="M77" s="16"/>
      <c r="N77" s="3"/>
      <c r="O77" s="4"/>
      <c r="P77" s="4"/>
      <c r="Q77" s="4"/>
      <c r="R77" s="4"/>
      <c r="S77" s="4"/>
      <c r="T77" s="4"/>
      <c r="U77" s="4"/>
      <c r="V77" s="4"/>
      <c r="W77" s="3"/>
      <c r="X77" s="3"/>
      <c r="Z77" s="3"/>
    </row>
    <row r="78" spans="1:248">
      <c r="A78" s="16"/>
      <c r="B78" s="3"/>
      <c r="C78" s="3"/>
      <c r="D78" s="3"/>
      <c r="E78" s="3"/>
      <c r="F78" s="3"/>
      <c r="G78" s="3"/>
      <c r="I78" s="3"/>
      <c r="J78" s="3"/>
      <c r="K78" s="3"/>
      <c r="L78" s="3"/>
      <c r="M78" s="16"/>
      <c r="N78" s="3"/>
      <c r="O78" s="4"/>
      <c r="P78" s="4"/>
      <c r="Q78" s="4"/>
      <c r="R78" s="4"/>
      <c r="S78" s="4"/>
      <c r="T78" s="4"/>
      <c r="U78" s="4"/>
      <c r="V78" s="4"/>
      <c r="W78" s="3"/>
      <c r="X78" s="3"/>
      <c r="Z78" s="3"/>
      <c r="AA78" s="4"/>
      <c r="AC78" s="3"/>
      <c r="AD78" s="3"/>
      <c r="AE78" s="3"/>
      <c r="AF78" s="3"/>
    </row>
    <row r="79" spans="1:248">
      <c r="A79" s="16"/>
      <c r="B79" s="3"/>
      <c r="C79" s="3"/>
      <c r="D79" s="3"/>
      <c r="E79" s="3"/>
      <c r="F79" s="3"/>
      <c r="G79" s="3"/>
      <c r="I79" s="3"/>
      <c r="J79" s="3"/>
      <c r="K79" s="3"/>
      <c r="L79" s="3"/>
      <c r="M79" s="16"/>
      <c r="N79" s="3"/>
      <c r="O79" s="4"/>
      <c r="P79" s="4"/>
      <c r="Q79" s="4"/>
      <c r="R79" s="4"/>
      <c r="S79" s="4"/>
      <c r="T79" s="4"/>
      <c r="U79" s="4"/>
      <c r="V79" s="4"/>
      <c r="W79" s="3"/>
      <c r="X79" s="3"/>
      <c r="Z79" s="3"/>
      <c r="AA79" s="4"/>
      <c r="AC79" s="3"/>
      <c r="AD79" s="3"/>
      <c r="AE79" s="3"/>
      <c r="AF79" s="3"/>
    </row>
    <row r="80" spans="1:248">
      <c r="A80" s="16"/>
      <c r="B80" s="3"/>
      <c r="C80" s="3"/>
      <c r="D80" s="3"/>
      <c r="E80" s="3"/>
      <c r="F80" s="3"/>
      <c r="G80" s="3"/>
      <c r="I80" s="3"/>
      <c r="J80" s="3"/>
      <c r="K80" s="3"/>
      <c r="L80" s="3"/>
      <c r="M80" s="16"/>
      <c r="N80" s="3"/>
      <c r="O80" s="4"/>
      <c r="P80" s="4"/>
      <c r="Q80" s="4"/>
      <c r="R80" s="4"/>
      <c r="S80" s="4"/>
      <c r="T80" s="4"/>
      <c r="U80" s="4"/>
      <c r="V80" s="4"/>
      <c r="W80" s="3"/>
      <c r="X80" s="3"/>
      <c r="Z80" s="3"/>
      <c r="AA80" s="4"/>
      <c r="AC80" s="3"/>
      <c r="AD80" s="3"/>
      <c r="AE80" s="3"/>
      <c r="AF80" s="3"/>
    </row>
    <row r="81" spans="1:32">
      <c r="A81" s="16"/>
      <c r="B81" s="3"/>
      <c r="C81" s="3"/>
      <c r="D81" s="3"/>
      <c r="E81" s="3"/>
      <c r="F81" s="3"/>
      <c r="G81" s="3"/>
      <c r="I81" s="3"/>
      <c r="J81" s="3"/>
      <c r="K81" s="3"/>
      <c r="L81" s="3"/>
      <c r="M81" s="16"/>
      <c r="N81" s="3"/>
      <c r="O81" s="4"/>
      <c r="P81" s="4"/>
      <c r="Q81" s="4"/>
      <c r="R81" s="4"/>
      <c r="S81" s="4"/>
      <c r="T81" s="4"/>
      <c r="U81" s="4"/>
      <c r="V81" s="4"/>
      <c r="W81" s="3"/>
      <c r="X81" s="3"/>
      <c r="Z81" s="3"/>
      <c r="AA81" s="4"/>
      <c r="AC81" s="3"/>
      <c r="AD81" s="3"/>
      <c r="AE81" s="3"/>
      <c r="AF81" s="3"/>
    </row>
    <row r="82" spans="1:32">
      <c r="A82" s="16"/>
      <c r="B82" s="3"/>
      <c r="C82" s="3"/>
      <c r="D82" s="3"/>
      <c r="E82" s="3"/>
      <c r="F82" s="3"/>
      <c r="G82" s="3"/>
      <c r="I82" s="3"/>
      <c r="J82" s="3"/>
      <c r="K82" s="3"/>
      <c r="L82" s="3"/>
      <c r="M82" s="16"/>
      <c r="N82" s="3"/>
      <c r="O82" s="4"/>
      <c r="P82" s="4"/>
      <c r="Q82" s="4"/>
      <c r="R82" s="4"/>
      <c r="S82" s="4"/>
      <c r="T82" s="4"/>
      <c r="U82" s="4"/>
      <c r="V82" s="4"/>
      <c r="W82" s="3"/>
      <c r="X82" s="3"/>
      <c r="Z82" s="3"/>
      <c r="AA82" s="4"/>
      <c r="AB82" s="4"/>
      <c r="AC82" s="3"/>
      <c r="AD82" s="3"/>
      <c r="AE82" s="3"/>
      <c r="AF82" s="3"/>
    </row>
    <row r="83" spans="1:32">
      <c r="A83" s="16"/>
      <c r="B83" s="3"/>
      <c r="C83" s="3"/>
      <c r="D83" s="3"/>
      <c r="E83" s="3"/>
      <c r="F83" s="3"/>
      <c r="G83" s="3"/>
      <c r="I83" s="3"/>
      <c r="J83" s="3"/>
      <c r="K83" s="3"/>
      <c r="L83" s="3"/>
      <c r="M83" s="16"/>
      <c r="N83" s="3"/>
      <c r="O83" s="4"/>
      <c r="P83" s="4"/>
      <c r="Q83" s="4"/>
      <c r="R83" s="4"/>
      <c r="S83" s="4"/>
      <c r="T83" s="4"/>
      <c r="U83" s="4"/>
      <c r="V83" s="4"/>
      <c r="W83" s="3"/>
      <c r="X83" s="3"/>
      <c r="Z83" s="3"/>
      <c r="AA83" s="4"/>
      <c r="AB83" s="4"/>
      <c r="AC83" s="3"/>
      <c r="AD83" s="3"/>
      <c r="AE83" s="3"/>
      <c r="AF83" s="3"/>
    </row>
    <row r="84" spans="1:32">
      <c r="A84" s="16"/>
      <c r="B84" s="3"/>
      <c r="C84" s="3"/>
      <c r="D84" s="3"/>
      <c r="E84" s="3"/>
      <c r="F84" s="3"/>
      <c r="G84" s="3"/>
      <c r="I84" s="3"/>
      <c r="J84" s="3"/>
      <c r="K84" s="3"/>
      <c r="L84" s="3"/>
      <c r="M84" s="16"/>
      <c r="N84" s="3"/>
      <c r="O84" s="4"/>
      <c r="P84" s="4"/>
      <c r="Q84" s="4"/>
      <c r="R84" s="4"/>
      <c r="S84" s="4"/>
      <c r="T84" s="4"/>
      <c r="U84" s="4"/>
      <c r="V84" s="4"/>
      <c r="W84" s="3"/>
      <c r="X84" s="3"/>
      <c r="Z84" s="3"/>
      <c r="AA84" s="4"/>
      <c r="AB84" s="4"/>
      <c r="AC84" s="3"/>
      <c r="AD84" s="3"/>
      <c r="AE84" s="3"/>
      <c r="AF84" s="3"/>
    </row>
    <row r="85" spans="1:32">
      <c r="A85" s="16"/>
      <c r="B85" s="3"/>
      <c r="C85" s="3"/>
      <c r="D85" s="3"/>
      <c r="E85" s="3"/>
      <c r="F85" s="3"/>
      <c r="G85" s="3"/>
      <c r="I85" s="3"/>
      <c r="J85" s="3"/>
      <c r="K85" s="3"/>
      <c r="L85" s="3"/>
      <c r="M85" s="16"/>
      <c r="N85" s="3"/>
      <c r="O85" s="4"/>
      <c r="P85" s="4"/>
      <c r="Q85" s="4"/>
      <c r="R85" s="4"/>
      <c r="S85" s="4"/>
      <c r="T85" s="4"/>
      <c r="U85" s="4"/>
      <c r="V85" s="4"/>
      <c r="W85" s="3"/>
      <c r="X85" s="3"/>
      <c r="Z85" s="3"/>
      <c r="AA85" s="4"/>
      <c r="AB85" s="4"/>
      <c r="AC85" s="3"/>
      <c r="AD85" s="3"/>
      <c r="AE85" s="3"/>
      <c r="AF85" s="3"/>
    </row>
    <row r="86" spans="1:32">
      <c r="A86" s="16"/>
      <c r="B86" s="3"/>
      <c r="C86" s="3"/>
      <c r="D86" s="3"/>
      <c r="E86" s="3"/>
      <c r="F86" s="3"/>
      <c r="G86" s="3"/>
      <c r="I86" s="3"/>
      <c r="J86" s="3"/>
      <c r="K86" s="3"/>
      <c r="M86" s="16"/>
      <c r="N86" s="3"/>
      <c r="O86" s="4"/>
      <c r="P86" s="4"/>
      <c r="Q86" s="4"/>
      <c r="R86" s="4"/>
      <c r="S86" s="4"/>
      <c r="T86" s="4"/>
      <c r="U86" s="4"/>
      <c r="V86" s="4"/>
      <c r="W86" s="3"/>
      <c r="X86" s="3"/>
      <c r="Z86" s="3"/>
      <c r="AA86" s="4"/>
      <c r="AB86" s="4"/>
      <c r="AC86" s="3"/>
      <c r="AD86" s="3"/>
      <c r="AE86" s="3"/>
      <c r="AF86" s="3"/>
    </row>
    <row r="87" spans="1:32">
      <c r="A87" s="16"/>
      <c r="B87" s="3"/>
      <c r="C87" s="3"/>
      <c r="D87" s="3"/>
      <c r="E87" s="3"/>
      <c r="F87" s="3"/>
      <c r="G87" s="3"/>
      <c r="I87" s="3"/>
      <c r="J87" s="3"/>
      <c r="K87" s="3"/>
      <c r="M87" s="16"/>
      <c r="N87" s="3"/>
      <c r="O87" s="4"/>
      <c r="P87" s="4"/>
      <c r="Q87" s="4"/>
      <c r="R87" s="4"/>
      <c r="S87" s="4"/>
      <c r="T87" s="4"/>
      <c r="U87" s="4"/>
      <c r="V87" s="4"/>
      <c r="W87" s="3"/>
      <c r="X87" s="3"/>
      <c r="Z87" s="3"/>
      <c r="AA87" s="4"/>
      <c r="AB87" s="4"/>
      <c r="AC87" s="3"/>
      <c r="AD87" s="3"/>
      <c r="AE87" s="3"/>
      <c r="AF87" s="3"/>
    </row>
    <row r="88" spans="1:32">
      <c r="A88" s="16"/>
      <c r="B88" s="3"/>
      <c r="C88" s="3"/>
      <c r="D88" s="3"/>
      <c r="E88" s="3"/>
      <c r="F88" s="3"/>
      <c r="G88" s="3"/>
      <c r="I88" s="3"/>
      <c r="J88" s="3"/>
      <c r="K88" s="3"/>
      <c r="M88" s="16"/>
      <c r="N88" s="3"/>
      <c r="O88" s="4"/>
      <c r="P88" s="4"/>
      <c r="Q88" s="4"/>
      <c r="R88" s="4"/>
      <c r="S88" s="4"/>
      <c r="T88" s="4"/>
      <c r="U88" s="4"/>
      <c r="V88" s="4"/>
      <c r="W88" s="3"/>
      <c r="X88" s="3"/>
      <c r="Z88" s="3"/>
      <c r="AA88" s="4"/>
      <c r="AB88" s="4"/>
      <c r="AC88" s="3"/>
      <c r="AD88" s="3"/>
      <c r="AE88" s="3"/>
      <c r="AF88" s="3"/>
    </row>
    <row r="89" spans="1:32">
      <c r="A89" s="16"/>
      <c r="B89" s="3"/>
      <c r="C89" s="3"/>
      <c r="D89" s="3"/>
      <c r="E89" s="3"/>
      <c r="F89" s="3"/>
      <c r="G89" s="3"/>
      <c r="I89" s="3"/>
      <c r="J89" s="3"/>
      <c r="K89" s="3"/>
      <c r="M89" s="16"/>
      <c r="N89" s="3"/>
      <c r="O89" s="4"/>
      <c r="P89" s="4"/>
      <c r="Q89" s="4"/>
      <c r="R89" s="4"/>
      <c r="S89" s="4"/>
      <c r="T89" s="4"/>
      <c r="U89" s="4"/>
      <c r="V89" s="4"/>
      <c r="W89" s="3"/>
      <c r="X89" s="3"/>
      <c r="Z89" s="3"/>
      <c r="AA89" s="4"/>
      <c r="AB89" s="4"/>
      <c r="AC89" s="3"/>
      <c r="AD89" s="3"/>
      <c r="AE89" s="3"/>
      <c r="AF89" s="3"/>
    </row>
    <row r="90" spans="1:32">
      <c r="A90" s="16"/>
      <c r="B90" s="3"/>
      <c r="C90" s="3"/>
      <c r="D90" s="3"/>
      <c r="E90" s="3"/>
      <c r="F90" s="3"/>
      <c r="G90" s="3"/>
      <c r="I90" s="3"/>
      <c r="J90" s="3"/>
      <c r="K90" s="3"/>
      <c r="M90" s="16"/>
      <c r="N90" s="3"/>
      <c r="O90" s="4"/>
      <c r="P90" s="4"/>
      <c r="Q90" s="4"/>
      <c r="R90" s="4"/>
      <c r="S90" s="4"/>
      <c r="T90" s="4"/>
      <c r="U90" s="4"/>
      <c r="V90" s="4"/>
      <c r="W90" s="3"/>
      <c r="X90" s="3"/>
      <c r="Z90" s="3"/>
      <c r="AA90" s="4"/>
      <c r="AB90" s="4"/>
      <c r="AC90" s="3"/>
      <c r="AD90" s="3"/>
      <c r="AE90" s="3"/>
      <c r="AF90" s="3"/>
    </row>
    <row r="91" spans="1:32">
      <c r="A91" s="16"/>
      <c r="B91" s="3"/>
      <c r="C91" s="3"/>
      <c r="D91" s="3"/>
      <c r="E91" s="3"/>
      <c r="F91" s="3"/>
      <c r="G91" s="3"/>
      <c r="I91" s="3"/>
      <c r="J91" s="3"/>
      <c r="K91" s="3"/>
      <c r="M91" s="16"/>
      <c r="N91" s="3"/>
      <c r="O91" s="4"/>
      <c r="P91" s="4"/>
      <c r="Q91" s="4"/>
      <c r="R91" s="4"/>
      <c r="S91" s="4"/>
      <c r="T91" s="4"/>
      <c r="U91" s="4"/>
      <c r="V91" s="4"/>
      <c r="W91" s="3"/>
      <c r="X91" s="3"/>
      <c r="Z91" s="3"/>
      <c r="AA91" s="4"/>
      <c r="AB91" s="4"/>
      <c r="AC91" s="3"/>
      <c r="AD91" s="3"/>
      <c r="AE91" s="3"/>
      <c r="AF91" s="3"/>
    </row>
    <row r="92" spans="1:32">
      <c r="A92" s="16"/>
      <c r="B92" s="3"/>
      <c r="C92" s="3"/>
      <c r="D92" s="3"/>
      <c r="E92" s="3"/>
      <c r="F92" s="3"/>
      <c r="G92" s="3"/>
      <c r="I92" s="3"/>
      <c r="J92" s="3"/>
      <c r="K92" s="3"/>
      <c r="M92" s="16"/>
      <c r="N92" s="3"/>
      <c r="O92" s="4"/>
      <c r="P92" s="4"/>
      <c r="Q92" s="4"/>
      <c r="R92" s="4"/>
      <c r="S92" s="4"/>
      <c r="T92" s="4"/>
      <c r="U92" s="4"/>
      <c r="V92" s="4"/>
      <c r="W92" s="3"/>
      <c r="X92" s="3"/>
      <c r="Z92" s="3"/>
      <c r="AA92" s="4"/>
      <c r="AB92" s="4"/>
      <c r="AC92" s="3"/>
      <c r="AD92" s="3"/>
      <c r="AE92" s="3"/>
      <c r="AF92" s="3"/>
    </row>
    <row r="93" spans="1:32">
      <c r="A93" s="16"/>
      <c r="B93" s="3"/>
      <c r="C93" s="3"/>
      <c r="D93" s="3"/>
      <c r="E93" s="3"/>
      <c r="F93" s="3"/>
      <c r="G93" s="3"/>
      <c r="I93" s="3"/>
      <c r="J93" s="3"/>
      <c r="K93" s="3"/>
      <c r="M93" s="16"/>
      <c r="N93" s="3"/>
      <c r="O93" s="4"/>
      <c r="P93" s="4"/>
      <c r="Q93" s="4"/>
      <c r="R93" s="4"/>
      <c r="S93" s="4"/>
      <c r="T93" s="4"/>
      <c r="U93" s="4"/>
      <c r="V93" s="4"/>
      <c r="W93" s="3"/>
      <c r="X93" s="3"/>
      <c r="Z93" s="3"/>
      <c r="AA93" s="4"/>
      <c r="AB93" s="4"/>
      <c r="AC93" s="3"/>
      <c r="AD93" s="3"/>
      <c r="AE93" s="3"/>
      <c r="AF93" s="3"/>
    </row>
    <row r="94" spans="1:32">
      <c r="A94" s="16"/>
      <c r="B94" s="3"/>
      <c r="C94" s="3"/>
      <c r="D94" s="3"/>
      <c r="E94" s="3"/>
      <c r="F94" s="3"/>
      <c r="G94" s="3"/>
      <c r="I94" s="3"/>
      <c r="J94" s="3"/>
      <c r="K94" s="3"/>
      <c r="M94" s="16"/>
      <c r="N94" s="3"/>
      <c r="O94" s="4"/>
      <c r="P94" s="4"/>
      <c r="Q94" s="4"/>
      <c r="R94" s="4"/>
      <c r="S94" s="4"/>
      <c r="T94" s="4"/>
      <c r="U94" s="4"/>
      <c r="V94" s="4"/>
      <c r="W94" s="3"/>
      <c r="X94" s="3"/>
      <c r="Z94" s="3"/>
      <c r="AA94" s="4"/>
      <c r="AB94" s="4"/>
      <c r="AC94" s="3"/>
      <c r="AD94" s="3"/>
      <c r="AE94" s="3"/>
      <c r="AF94" s="3"/>
    </row>
    <row r="95" spans="1:32">
      <c r="A95" s="16"/>
      <c r="B95" s="3"/>
      <c r="C95" s="3"/>
      <c r="D95" s="3"/>
      <c r="E95" s="3"/>
      <c r="F95" s="3"/>
      <c r="G95" s="3"/>
      <c r="I95" s="3"/>
      <c r="J95" s="3"/>
      <c r="K95" s="3"/>
      <c r="M95" s="16"/>
      <c r="N95" s="3"/>
      <c r="O95" s="4"/>
      <c r="P95" s="4"/>
      <c r="Q95" s="4"/>
      <c r="R95" s="4"/>
      <c r="S95" s="4"/>
      <c r="T95" s="4"/>
      <c r="U95" s="4"/>
      <c r="V95" s="4"/>
      <c r="W95" s="3"/>
      <c r="X95" s="3"/>
      <c r="Z95" s="3"/>
      <c r="AA95" s="4"/>
      <c r="AB95" s="4"/>
      <c r="AC95" s="3"/>
      <c r="AD95" s="3"/>
      <c r="AE95" s="3"/>
      <c r="AF95" s="3"/>
    </row>
    <row r="96" spans="1:32">
      <c r="A96" s="16"/>
      <c r="B96" s="3"/>
      <c r="C96" s="3"/>
      <c r="D96" s="3"/>
      <c r="E96" s="3"/>
      <c r="F96" s="3"/>
      <c r="G96" s="3"/>
      <c r="I96" s="3"/>
      <c r="J96" s="3"/>
      <c r="K96" s="3"/>
      <c r="M96" s="16"/>
      <c r="N96" s="3"/>
      <c r="O96" s="4"/>
      <c r="P96" s="4"/>
      <c r="Q96" s="4"/>
      <c r="R96" s="4"/>
      <c r="S96" s="4"/>
      <c r="T96" s="4"/>
      <c r="U96" s="4"/>
      <c r="V96" s="4"/>
      <c r="W96" s="3"/>
      <c r="X96" s="3"/>
      <c r="Z96" s="3"/>
      <c r="AA96" s="4"/>
      <c r="AB96" s="4"/>
      <c r="AC96" s="3"/>
      <c r="AD96" s="3"/>
      <c r="AE96" s="3"/>
      <c r="AF96" s="3"/>
    </row>
    <row r="97" spans="1:32">
      <c r="A97" s="16"/>
      <c r="B97" s="3"/>
      <c r="C97" s="3"/>
      <c r="D97" s="3"/>
      <c r="E97" s="3"/>
      <c r="F97" s="3"/>
      <c r="G97" s="3"/>
      <c r="I97" s="3"/>
      <c r="J97" s="3"/>
      <c r="K97" s="3"/>
      <c r="M97" s="16"/>
      <c r="N97" s="3"/>
      <c r="O97" s="4"/>
      <c r="P97" s="4"/>
      <c r="Q97" s="4"/>
      <c r="R97" s="4"/>
      <c r="S97" s="4"/>
      <c r="T97" s="4"/>
      <c r="U97" s="4"/>
      <c r="V97" s="4"/>
      <c r="W97" s="3"/>
      <c r="X97" s="3"/>
      <c r="Z97" s="3"/>
      <c r="AA97" s="4"/>
      <c r="AB97" s="4"/>
      <c r="AC97" s="3"/>
      <c r="AD97" s="3"/>
      <c r="AE97" s="3"/>
      <c r="AF97" s="3"/>
    </row>
    <row r="98" spans="1:32">
      <c r="A98" s="16"/>
      <c r="B98" s="3"/>
      <c r="C98" s="3"/>
      <c r="D98" s="3"/>
      <c r="E98" s="3"/>
      <c r="F98" s="3"/>
      <c r="G98" s="3"/>
      <c r="I98" s="3"/>
      <c r="J98" s="3"/>
      <c r="K98" s="3"/>
      <c r="M98" s="16"/>
      <c r="N98" s="3"/>
      <c r="O98" s="4"/>
      <c r="P98" s="4"/>
      <c r="Q98" s="4"/>
      <c r="R98" s="4"/>
      <c r="S98" s="4"/>
      <c r="T98" s="4"/>
      <c r="U98" s="4"/>
      <c r="V98" s="4"/>
      <c r="W98" s="3"/>
      <c r="X98" s="3"/>
      <c r="Z98" s="3"/>
      <c r="AA98" s="4"/>
      <c r="AB98" s="4"/>
      <c r="AC98" s="3"/>
      <c r="AD98" s="3"/>
      <c r="AE98" s="3"/>
      <c r="AF98" s="3"/>
    </row>
    <row r="99" spans="1:32">
      <c r="A99" s="16"/>
      <c r="B99" s="3"/>
      <c r="C99" s="3"/>
      <c r="D99" s="3"/>
      <c r="E99" s="3"/>
      <c r="F99" s="3"/>
      <c r="G99" s="3"/>
      <c r="I99" s="3"/>
      <c r="J99" s="3"/>
      <c r="K99" s="3"/>
      <c r="M99" s="16"/>
      <c r="N99" s="3"/>
      <c r="O99" s="4"/>
      <c r="P99" s="4"/>
      <c r="Q99" s="4"/>
      <c r="R99" s="4"/>
      <c r="S99" s="4"/>
      <c r="T99" s="4"/>
      <c r="U99" s="4"/>
      <c r="V99" s="4"/>
      <c r="W99" s="3"/>
      <c r="X99" s="3"/>
      <c r="Z99" s="3"/>
      <c r="AA99" s="4"/>
      <c r="AB99" s="4"/>
      <c r="AC99" s="3"/>
      <c r="AD99" s="3"/>
      <c r="AE99" s="3"/>
      <c r="AF99" s="3"/>
    </row>
    <row r="100" spans="1:32">
      <c r="A100" s="16"/>
      <c r="B100" s="3"/>
      <c r="C100" s="3"/>
      <c r="D100" s="3"/>
      <c r="E100" s="3"/>
      <c r="F100" s="3"/>
      <c r="G100" s="3"/>
      <c r="I100" s="3"/>
      <c r="J100" s="3"/>
      <c r="K100" s="3"/>
      <c r="M100" s="16"/>
      <c r="N100" s="3"/>
      <c r="O100" s="4"/>
      <c r="P100" s="4"/>
      <c r="Q100" s="4"/>
      <c r="R100" s="4"/>
      <c r="S100" s="4"/>
      <c r="T100" s="4"/>
      <c r="U100" s="4"/>
      <c r="V100" s="4"/>
      <c r="W100" s="3"/>
      <c r="X100" s="3"/>
      <c r="Z100" s="3"/>
      <c r="AA100" s="4"/>
      <c r="AB100" s="4"/>
      <c r="AC100" s="3"/>
      <c r="AD100" s="3"/>
      <c r="AE100" s="3"/>
      <c r="AF100" s="3"/>
    </row>
    <row r="101" spans="1:32">
      <c r="A101" s="16"/>
      <c r="B101" s="3"/>
      <c r="C101" s="3"/>
      <c r="D101" s="3"/>
      <c r="E101" s="3"/>
      <c r="F101" s="3"/>
      <c r="G101" s="3"/>
      <c r="I101" s="3"/>
      <c r="J101" s="3"/>
      <c r="K101" s="3"/>
      <c r="M101" s="16"/>
      <c r="N101" s="3"/>
      <c r="O101" s="4"/>
      <c r="P101" s="4"/>
      <c r="Q101" s="4"/>
      <c r="R101" s="4"/>
      <c r="S101" s="4"/>
      <c r="T101" s="4"/>
      <c r="U101" s="4"/>
      <c r="V101" s="4"/>
      <c r="W101" s="3"/>
      <c r="X101" s="3"/>
      <c r="Z101" s="3"/>
      <c r="AA101" s="4"/>
      <c r="AB101" s="4"/>
      <c r="AC101" s="3"/>
      <c r="AD101" s="3"/>
      <c r="AE101" s="3"/>
      <c r="AF101" s="3"/>
    </row>
    <row r="102" spans="1:32">
      <c r="A102" s="16"/>
      <c r="B102" s="3"/>
      <c r="C102" s="3"/>
      <c r="D102" s="3"/>
      <c r="E102" s="3"/>
      <c r="F102" s="3"/>
      <c r="G102" s="3"/>
      <c r="I102" s="3"/>
      <c r="J102" s="3"/>
      <c r="K102" s="3"/>
      <c r="M102" s="16"/>
      <c r="N102" s="3"/>
      <c r="O102" s="4"/>
      <c r="P102" s="4"/>
      <c r="Q102" s="4"/>
      <c r="R102" s="4"/>
      <c r="S102" s="4"/>
      <c r="T102" s="4"/>
      <c r="U102" s="4"/>
      <c r="V102" s="4"/>
      <c r="W102" s="3"/>
      <c r="X102" s="3"/>
      <c r="Z102" s="3"/>
      <c r="AA102" s="4"/>
      <c r="AB102" s="4"/>
      <c r="AC102" s="3"/>
      <c r="AD102" s="3"/>
      <c r="AE102" s="3"/>
      <c r="AF102" s="3"/>
    </row>
    <row r="103" spans="1:32">
      <c r="A103" s="16"/>
      <c r="B103" s="3"/>
      <c r="C103" s="3"/>
      <c r="D103" s="3"/>
      <c r="E103" s="3"/>
      <c r="F103" s="3"/>
      <c r="G103" s="3"/>
      <c r="I103" s="3"/>
      <c r="J103" s="3"/>
      <c r="K103" s="3"/>
      <c r="M103" s="16"/>
      <c r="N103" s="3"/>
      <c r="O103" s="4"/>
      <c r="P103" s="4"/>
      <c r="Q103" s="4"/>
      <c r="R103" s="4"/>
      <c r="S103" s="4"/>
      <c r="T103" s="4"/>
      <c r="U103" s="4"/>
      <c r="V103" s="4"/>
      <c r="W103" s="3"/>
      <c r="X103" s="3"/>
      <c r="Z103" s="3"/>
      <c r="AA103" s="4"/>
      <c r="AB103" s="4"/>
      <c r="AC103" s="3"/>
      <c r="AD103" s="3"/>
      <c r="AE103" s="3"/>
      <c r="AF103" s="3"/>
    </row>
    <row r="104" spans="1:32">
      <c r="A104" s="16"/>
      <c r="B104" s="3"/>
      <c r="C104" s="3"/>
      <c r="D104" s="3"/>
      <c r="E104" s="3"/>
      <c r="F104" s="3"/>
      <c r="G104" s="3"/>
      <c r="I104" s="3"/>
      <c r="J104" s="3"/>
      <c r="K104" s="3"/>
      <c r="M104" s="16"/>
      <c r="N104" s="3"/>
      <c r="O104" s="4"/>
      <c r="P104" s="4"/>
      <c r="Q104" s="4"/>
      <c r="R104" s="4"/>
      <c r="S104" s="4"/>
      <c r="T104" s="4"/>
      <c r="U104" s="4"/>
      <c r="V104" s="4"/>
      <c r="W104" s="3"/>
      <c r="X104" s="3"/>
      <c r="Z104" s="3"/>
      <c r="AA104" s="4"/>
      <c r="AB104" s="4"/>
      <c r="AC104" s="3"/>
      <c r="AD104" s="3"/>
      <c r="AE104" s="3"/>
      <c r="AF104" s="3"/>
    </row>
    <row r="105" spans="1:32">
      <c r="A105" s="16"/>
      <c r="B105" s="3"/>
      <c r="C105" s="3"/>
      <c r="D105" s="3"/>
      <c r="E105" s="3"/>
      <c r="F105" s="3"/>
      <c r="G105" s="3"/>
      <c r="I105" s="3"/>
      <c r="J105" s="3"/>
      <c r="K105" s="3"/>
      <c r="M105" s="16"/>
      <c r="N105" s="3"/>
      <c r="O105" s="4"/>
      <c r="P105" s="4"/>
      <c r="Q105" s="4"/>
      <c r="R105" s="4"/>
      <c r="S105" s="4"/>
      <c r="T105" s="4"/>
      <c r="U105" s="4"/>
      <c r="V105" s="4"/>
      <c r="W105" s="3"/>
      <c r="X105" s="3"/>
      <c r="Z105" s="3"/>
      <c r="AA105" s="4"/>
      <c r="AB105" s="4"/>
      <c r="AC105" s="3"/>
      <c r="AD105" s="3"/>
      <c r="AE105" s="3"/>
      <c r="AF105" s="3"/>
    </row>
    <row r="106" spans="1:32">
      <c r="A106" s="16"/>
      <c r="B106" s="3"/>
      <c r="C106" s="3"/>
      <c r="D106" s="3"/>
      <c r="E106" s="3"/>
      <c r="F106" s="3"/>
      <c r="G106" s="3"/>
      <c r="I106" s="3"/>
      <c r="J106" s="3"/>
      <c r="K106" s="3"/>
      <c r="M106" s="16"/>
      <c r="N106" s="3"/>
      <c r="O106" s="4"/>
      <c r="P106" s="4"/>
      <c r="Q106" s="4"/>
      <c r="R106" s="4"/>
      <c r="S106" s="4"/>
      <c r="T106" s="4"/>
      <c r="U106" s="4"/>
      <c r="V106" s="4"/>
      <c r="W106" s="3"/>
      <c r="X106" s="3"/>
      <c r="Z106" s="3"/>
      <c r="AA106" s="4"/>
      <c r="AB106" s="4"/>
      <c r="AC106" s="3"/>
      <c r="AD106" s="3"/>
      <c r="AE106" s="3"/>
      <c r="AF106" s="3"/>
    </row>
    <row r="107" spans="1:32">
      <c r="A107" s="16"/>
      <c r="B107" s="3"/>
      <c r="C107" s="3"/>
      <c r="D107" s="3"/>
      <c r="E107" s="3"/>
      <c r="F107" s="3"/>
      <c r="G107" s="3"/>
      <c r="I107" s="3"/>
      <c r="J107" s="3"/>
      <c r="K107" s="3"/>
      <c r="M107" s="16"/>
      <c r="N107" s="3"/>
      <c r="O107" s="4"/>
      <c r="P107" s="4"/>
      <c r="Q107" s="4"/>
      <c r="R107" s="4"/>
      <c r="S107" s="4"/>
      <c r="T107" s="4"/>
      <c r="U107" s="4"/>
      <c r="V107" s="4"/>
      <c r="W107" s="3"/>
      <c r="X107" s="3"/>
      <c r="Z107" s="3"/>
      <c r="AA107" s="4"/>
      <c r="AB107" s="4"/>
      <c r="AC107" s="3"/>
      <c r="AD107" s="3"/>
      <c r="AE107" s="3"/>
      <c r="AF107" s="3"/>
    </row>
    <row r="108" spans="1:32">
      <c r="A108" s="16"/>
      <c r="B108" s="3"/>
      <c r="C108" s="3"/>
      <c r="D108" s="3"/>
      <c r="E108" s="3"/>
      <c r="F108" s="3"/>
      <c r="G108" s="3"/>
      <c r="I108" s="3"/>
      <c r="J108" s="3"/>
      <c r="K108" s="3"/>
      <c r="M108" s="16"/>
      <c r="N108" s="3"/>
      <c r="O108" s="4"/>
      <c r="P108" s="4"/>
      <c r="Q108" s="4"/>
      <c r="R108" s="4"/>
      <c r="S108" s="4"/>
      <c r="T108" s="4"/>
      <c r="U108" s="4"/>
      <c r="V108" s="4"/>
      <c r="W108" s="3"/>
      <c r="X108" s="3"/>
      <c r="Z108" s="3"/>
      <c r="AA108" s="4"/>
      <c r="AB108" s="4"/>
      <c r="AC108" s="3"/>
      <c r="AD108" s="3"/>
      <c r="AE108" s="3"/>
      <c r="AF108" s="3"/>
    </row>
    <row r="109" spans="1:32">
      <c r="A109" s="16"/>
      <c r="B109" s="3"/>
      <c r="C109" s="3"/>
      <c r="D109" s="3"/>
      <c r="E109" s="3"/>
      <c r="F109" s="3"/>
      <c r="G109" s="3"/>
      <c r="I109" s="3"/>
      <c r="J109" s="3"/>
      <c r="K109" s="3"/>
      <c r="M109" s="16"/>
      <c r="N109" s="3"/>
      <c r="O109" s="4"/>
      <c r="P109" s="4"/>
      <c r="Q109" s="4"/>
      <c r="R109" s="4"/>
      <c r="S109" s="4"/>
      <c r="T109" s="4"/>
      <c r="U109" s="4"/>
      <c r="V109" s="4"/>
      <c r="W109" s="3"/>
      <c r="X109" s="3"/>
      <c r="Z109" s="3"/>
      <c r="AA109" s="4"/>
      <c r="AB109" s="4"/>
      <c r="AC109" s="3"/>
      <c r="AD109" s="3"/>
      <c r="AE109" s="3"/>
      <c r="AF109" s="3"/>
    </row>
    <row r="110" spans="1:32">
      <c r="A110" s="16"/>
      <c r="B110" s="3"/>
      <c r="C110" s="3"/>
      <c r="D110" s="3"/>
      <c r="E110" s="3"/>
      <c r="F110" s="3"/>
      <c r="G110" s="3"/>
      <c r="I110" s="3"/>
      <c r="J110" s="3"/>
      <c r="K110" s="3"/>
      <c r="M110" s="16"/>
      <c r="N110" s="3"/>
      <c r="O110" s="4"/>
      <c r="P110" s="4"/>
      <c r="Q110" s="4"/>
      <c r="R110" s="4"/>
      <c r="S110" s="4"/>
      <c r="T110" s="4"/>
      <c r="U110" s="4"/>
      <c r="V110" s="4"/>
      <c r="W110" s="3"/>
      <c r="X110" s="3"/>
      <c r="Z110" s="3"/>
      <c r="AA110" s="4"/>
      <c r="AB110" s="4"/>
      <c r="AC110" s="3"/>
      <c r="AD110" s="3"/>
      <c r="AE110" s="3"/>
      <c r="AF110" s="3"/>
    </row>
    <row r="111" spans="1:32">
      <c r="A111" s="3"/>
      <c r="B111" s="3"/>
      <c r="M111" s="10"/>
      <c r="N111" s="13"/>
      <c r="O111" s="4"/>
      <c r="P111" s="3"/>
      <c r="Q111" s="4"/>
      <c r="R111" s="4"/>
      <c r="S111" s="4"/>
    </row>
    <row r="112" spans="1:32">
      <c r="M112" s="10"/>
      <c r="N112" s="13"/>
      <c r="O112" s="4"/>
      <c r="P112" s="3"/>
      <c r="Q112" s="4"/>
      <c r="R112" s="4"/>
      <c r="S112" s="4"/>
      <c r="Z112" s="3"/>
    </row>
    <row r="113" spans="1:32">
      <c r="M113" s="10"/>
      <c r="N113" s="13"/>
      <c r="O113" s="1"/>
      <c r="P113" s="1"/>
      <c r="Q113" s="1"/>
      <c r="R113" s="1"/>
      <c r="S113" s="1"/>
      <c r="T113" s="1"/>
      <c r="U113" s="3"/>
      <c r="Z113" s="3"/>
    </row>
    <row r="114" spans="1:32">
      <c r="M114" s="10"/>
      <c r="N114" s="13"/>
      <c r="O114" s="3"/>
      <c r="P114" s="4"/>
      <c r="Q114" s="3"/>
      <c r="R114" s="12"/>
      <c r="S114" s="3"/>
      <c r="T114" s="4"/>
      <c r="U114" s="3"/>
    </row>
    <row r="115" spans="1:3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9"/>
      <c r="N115" s="4"/>
      <c r="O115" s="3"/>
      <c r="P115" s="4"/>
      <c r="Q115" s="3"/>
      <c r="R115" s="12"/>
      <c r="S115" s="3"/>
      <c r="T115" s="4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</row>
    <row r="116" spans="1:32">
      <c r="A116" s="1"/>
      <c r="B116" s="3"/>
      <c r="C116" s="1"/>
      <c r="D116" s="1"/>
      <c r="E116" s="1"/>
      <c r="F116" s="3"/>
      <c r="G116" s="3"/>
      <c r="H116" s="3"/>
      <c r="I116" s="1"/>
      <c r="J116" s="3"/>
      <c r="K116" s="3"/>
      <c r="L116" s="3"/>
      <c r="M116" s="1"/>
      <c r="N116" s="1"/>
      <c r="O116" s="3"/>
      <c r="P116" s="3"/>
      <c r="Q116" s="1"/>
      <c r="R116" s="1"/>
      <c r="S116" s="1"/>
      <c r="T116" s="1"/>
      <c r="U116" s="3"/>
      <c r="V116" s="3"/>
      <c r="W116" s="1"/>
      <c r="X116" s="3"/>
      <c r="Y116" s="3"/>
      <c r="Z116" s="1"/>
      <c r="AA116" s="3"/>
      <c r="AB116" s="4"/>
      <c r="AC116" s="3"/>
      <c r="AD116" s="3"/>
      <c r="AE116" s="3"/>
      <c r="AF116" s="3"/>
    </row>
    <row r="117" spans="1:3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</row>
    <row r="118" spans="1:32">
      <c r="A118" s="1"/>
      <c r="B118" s="1"/>
      <c r="C118" s="1"/>
      <c r="D118" s="1"/>
      <c r="E118" s="1"/>
      <c r="F118" s="3"/>
      <c r="G118" s="3"/>
      <c r="H118" s="3"/>
      <c r="I118" s="3"/>
      <c r="J118" s="3"/>
      <c r="K118" s="1"/>
      <c r="L118" s="3"/>
      <c r="M118" s="1"/>
      <c r="N118" s="3"/>
      <c r="O118" s="1"/>
      <c r="P118" s="3"/>
      <c r="Q118" s="3"/>
      <c r="R118" s="3"/>
      <c r="S118" s="3"/>
      <c r="T118" s="3"/>
      <c r="U118" s="3"/>
      <c r="V118" s="1"/>
      <c r="W118" s="3"/>
      <c r="X118" s="3"/>
      <c r="Y118" s="1"/>
      <c r="Z118" s="1"/>
      <c r="AA118" s="3"/>
      <c r="AB118" s="12"/>
      <c r="AC118" s="1"/>
      <c r="AD118" s="1"/>
      <c r="AE118" s="1"/>
      <c r="AF118" s="1"/>
    </row>
    <row r="119" spans="1:32" ht="15.6">
      <c r="A119" s="17"/>
      <c r="B119" s="17"/>
      <c r="C119" s="17"/>
      <c r="D119" s="17"/>
      <c r="E119" s="18"/>
      <c r="F119" s="3"/>
      <c r="G119" s="3"/>
      <c r="H119" s="3"/>
      <c r="I119" s="3"/>
      <c r="J119" s="3"/>
      <c r="K119" s="3"/>
      <c r="L119" s="3"/>
      <c r="M119" s="1"/>
      <c r="N119" s="1"/>
      <c r="O119" s="1"/>
      <c r="P119" s="1"/>
      <c r="Q119" s="17"/>
      <c r="R119" s="17"/>
      <c r="S119" s="17"/>
      <c r="T119" s="17"/>
      <c r="U119" s="17"/>
      <c r="V119" s="1"/>
      <c r="W119" s="17"/>
      <c r="X119" s="17"/>
      <c r="Y119" s="1"/>
      <c r="Z119" s="18"/>
      <c r="AA119" s="18"/>
      <c r="AB119" s="17"/>
      <c r="AC119" s="1"/>
      <c r="AD119" s="1"/>
      <c r="AE119" s="1"/>
      <c r="AF119" s="1"/>
    </row>
    <row r="120" spans="1:32">
      <c r="A120" s="3"/>
      <c r="B120" s="1"/>
      <c r="C120" s="1"/>
      <c r="D120" s="1"/>
      <c r="E120" s="1"/>
      <c r="F120" s="3"/>
      <c r="G120" s="3"/>
      <c r="H120" s="3"/>
      <c r="I120" s="3"/>
      <c r="J120" s="1"/>
      <c r="K120" s="3"/>
      <c r="L120" s="3"/>
      <c r="M120" s="1"/>
      <c r="N120" s="1"/>
      <c r="O120" s="1"/>
      <c r="P120" s="1"/>
      <c r="Q120" s="1"/>
      <c r="R120" s="1"/>
      <c r="S120" s="1"/>
      <c r="T120" s="1"/>
      <c r="U120" s="3"/>
      <c r="V120" s="3"/>
      <c r="W120" s="1"/>
      <c r="X120" s="3"/>
      <c r="Y120" s="1"/>
      <c r="Z120" s="1"/>
      <c r="AA120" s="1"/>
      <c r="AB120" s="1"/>
      <c r="AC120" s="1"/>
      <c r="AD120" s="1"/>
      <c r="AE120" s="1"/>
      <c r="AF120" s="1"/>
    </row>
    <row r="121" spans="1:3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1"/>
      <c r="Z121" s="3"/>
      <c r="AA121" s="3"/>
      <c r="AB121" s="3"/>
      <c r="AC121" s="1"/>
      <c r="AD121" s="1"/>
      <c r="AE121" s="1"/>
      <c r="AF121" s="1"/>
    </row>
    <row r="122" spans="1:3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9"/>
      <c r="N122" s="4"/>
      <c r="O122" s="4"/>
      <c r="P122" s="3"/>
      <c r="Q122" s="4"/>
      <c r="R122" s="4"/>
      <c r="S122" s="4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</row>
    <row r="123" spans="1:32">
      <c r="A123" s="1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16"/>
      <c r="N123" s="3"/>
      <c r="O123" s="4"/>
      <c r="P123" s="4"/>
      <c r="Q123" s="4"/>
      <c r="R123" s="4"/>
      <c r="S123" s="4"/>
      <c r="T123" s="4"/>
      <c r="U123" s="4"/>
      <c r="V123" s="4"/>
      <c r="W123" s="3"/>
      <c r="X123" s="3"/>
      <c r="Y123" s="3"/>
      <c r="Z123" s="3"/>
      <c r="AA123" s="4"/>
      <c r="AB123" s="4"/>
      <c r="AC123" s="3"/>
      <c r="AD123" s="3"/>
      <c r="AE123" s="3"/>
      <c r="AF123" s="3"/>
    </row>
  </sheetData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F45:M67"/>
  <sheetViews>
    <sheetView workbookViewId="0"/>
  </sheetViews>
  <sheetFormatPr defaultRowHeight="13.2"/>
  <cols>
    <col min="1" max="1" width="5.109375" customWidth="1"/>
    <col min="2" max="2" width="6.44140625" customWidth="1"/>
    <col min="3" max="3" width="13" customWidth="1"/>
    <col min="4" max="13" width="13.44140625" customWidth="1"/>
  </cols>
  <sheetData>
    <row r="45" spans="6:13">
      <c r="F45" s="4"/>
      <c r="G45" s="4"/>
      <c r="H45" s="4"/>
      <c r="I45" s="4"/>
      <c r="J45" s="4"/>
      <c r="K45" s="4"/>
      <c r="L45" s="4"/>
      <c r="M45" s="4"/>
    </row>
    <row r="46" spans="6:13">
      <c r="F46" s="4"/>
      <c r="G46" s="4"/>
      <c r="H46" s="4"/>
      <c r="I46" s="4"/>
      <c r="J46" s="4"/>
      <c r="K46" s="4"/>
      <c r="L46" s="4"/>
      <c r="M46" s="4"/>
    </row>
    <row r="47" spans="6:13">
      <c r="F47" s="4"/>
      <c r="G47" s="4"/>
      <c r="H47" s="4"/>
      <c r="I47" s="4"/>
      <c r="J47" s="4"/>
      <c r="K47" s="4"/>
      <c r="L47" s="4"/>
      <c r="M47" s="4"/>
    </row>
    <row r="48" spans="6:13">
      <c r="F48" s="4"/>
      <c r="G48" s="4"/>
      <c r="H48" s="4"/>
      <c r="I48" s="4"/>
      <c r="J48" s="4"/>
      <c r="K48" s="4"/>
      <c r="L48" s="4"/>
      <c r="M48" s="4"/>
    </row>
    <row r="49" spans="6:13">
      <c r="F49" s="4"/>
      <c r="G49" s="4"/>
      <c r="H49" s="4"/>
      <c r="I49" s="4"/>
      <c r="J49" s="4"/>
      <c r="K49" s="4"/>
      <c r="L49" s="4"/>
      <c r="M49" s="4"/>
    </row>
    <row r="50" spans="6:13">
      <c r="F50" s="4"/>
      <c r="G50" s="4"/>
      <c r="H50" s="4"/>
      <c r="I50" s="4"/>
      <c r="J50" s="4"/>
      <c r="K50" s="4"/>
      <c r="L50" s="4"/>
      <c r="M50" s="4"/>
    </row>
    <row r="51" spans="6:13">
      <c r="F51" s="4"/>
      <c r="G51" s="4"/>
      <c r="H51" s="4"/>
      <c r="I51" s="4"/>
      <c r="J51" s="4"/>
      <c r="K51" s="4"/>
      <c r="L51" s="4"/>
      <c r="M51" s="4"/>
    </row>
    <row r="52" spans="6:13">
      <c r="F52" s="4"/>
      <c r="G52" s="4"/>
      <c r="H52" s="4"/>
      <c r="I52" s="4"/>
      <c r="J52" s="4"/>
      <c r="K52" s="4"/>
      <c r="L52" s="4"/>
      <c r="M52" s="4"/>
    </row>
    <row r="53" spans="6:13">
      <c r="F53" s="4"/>
      <c r="G53" s="4"/>
      <c r="H53" s="4"/>
      <c r="I53" s="4"/>
      <c r="J53" s="4"/>
      <c r="K53" s="4"/>
      <c r="L53" s="4"/>
      <c r="M53" s="4"/>
    </row>
    <row r="54" spans="6:13">
      <c r="F54" s="4"/>
      <c r="G54" s="4"/>
      <c r="H54" s="4"/>
      <c r="I54" s="4"/>
      <c r="J54" s="4"/>
      <c r="K54" s="4"/>
      <c r="L54" s="4"/>
      <c r="M54" s="4"/>
    </row>
    <row r="55" spans="6:13">
      <c r="F55" s="4"/>
      <c r="G55" s="4"/>
      <c r="H55" s="4"/>
      <c r="I55" s="4"/>
      <c r="J55" s="4"/>
      <c r="K55" s="4"/>
      <c r="L55" s="4"/>
      <c r="M55" s="4"/>
    </row>
    <row r="56" spans="6:13">
      <c r="F56" s="4"/>
      <c r="G56" s="4"/>
      <c r="H56" s="4"/>
      <c r="I56" s="4"/>
      <c r="J56" s="4"/>
      <c r="K56" s="4"/>
      <c r="L56" s="4"/>
      <c r="M56" s="4"/>
    </row>
    <row r="57" spans="6:13">
      <c r="F57" s="4"/>
      <c r="G57" s="4"/>
      <c r="H57" s="4"/>
      <c r="I57" s="4"/>
      <c r="J57" s="4"/>
      <c r="K57" s="4"/>
      <c r="L57" s="4"/>
      <c r="M57" s="4"/>
    </row>
    <row r="58" spans="6:13">
      <c r="F58" s="4"/>
      <c r="G58" s="4"/>
      <c r="H58" s="4"/>
      <c r="I58" s="4"/>
      <c r="J58" s="4"/>
      <c r="K58" s="4"/>
      <c r="L58" s="4"/>
      <c r="M58" s="4"/>
    </row>
    <row r="59" spans="6:13">
      <c r="F59" s="4"/>
      <c r="G59" s="4"/>
      <c r="H59" s="4"/>
      <c r="I59" s="4"/>
      <c r="J59" s="4"/>
      <c r="K59" s="4"/>
      <c r="L59" s="4"/>
      <c r="M59" s="4"/>
    </row>
    <row r="60" spans="6:13">
      <c r="F60" s="4"/>
      <c r="G60" s="4"/>
      <c r="H60" s="4"/>
      <c r="I60" s="4"/>
      <c r="J60" s="4"/>
      <c r="K60" s="4"/>
      <c r="L60" s="4"/>
      <c r="M60" s="4"/>
    </row>
    <row r="61" spans="6:13">
      <c r="F61" s="4"/>
      <c r="G61" s="4"/>
      <c r="H61" s="4"/>
      <c r="I61" s="4"/>
      <c r="J61" s="4"/>
      <c r="K61" s="4"/>
      <c r="L61" s="4"/>
      <c r="M61" s="4"/>
    </row>
    <row r="62" spans="6:13">
      <c r="F62" s="4"/>
      <c r="G62" s="4"/>
      <c r="H62" s="4"/>
      <c r="I62" s="4"/>
      <c r="J62" s="4"/>
      <c r="K62" s="4"/>
      <c r="L62" s="4"/>
      <c r="M62" s="4"/>
    </row>
    <row r="63" spans="6:13">
      <c r="F63" s="4"/>
      <c r="G63" s="4"/>
      <c r="H63" s="4"/>
      <c r="I63" s="4"/>
      <c r="J63" s="4"/>
      <c r="K63" s="4"/>
      <c r="L63" s="4"/>
      <c r="M63" s="4"/>
    </row>
    <row r="64" spans="6:13">
      <c r="F64" s="4"/>
      <c r="G64" s="4"/>
      <c r="H64" s="4"/>
      <c r="I64" s="4"/>
      <c r="J64" s="4"/>
      <c r="K64" s="4"/>
      <c r="L64" s="4"/>
      <c r="M64" s="4"/>
    </row>
    <row r="65" spans="6:13">
      <c r="F65" s="4"/>
      <c r="G65" s="4"/>
      <c r="H65" s="4"/>
      <c r="I65" s="4"/>
      <c r="J65" s="4"/>
      <c r="K65" s="4"/>
      <c r="L65" s="4"/>
      <c r="M65" s="4"/>
    </row>
    <row r="66" spans="6:13">
      <c r="F66" s="4"/>
      <c r="G66" s="4"/>
      <c r="H66" s="4"/>
      <c r="I66" s="4"/>
      <c r="J66" s="4"/>
      <c r="K66" s="4"/>
      <c r="L66" s="4"/>
      <c r="M66" s="4"/>
    </row>
    <row r="67" spans="6:13">
      <c r="F67" s="4"/>
      <c r="G67" s="4"/>
      <c r="H67" s="4"/>
      <c r="I67" s="4"/>
      <c r="J67" s="4"/>
      <c r="K67" s="4"/>
      <c r="L67" s="4"/>
      <c r="M67" s="4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dgamble</dc:creator>
  <cp:lastModifiedBy>dgamble</cp:lastModifiedBy>
  <dcterms:created xsi:type="dcterms:W3CDTF">2011-04-21T22:47:57Z</dcterms:created>
  <dcterms:modified xsi:type="dcterms:W3CDTF">2011-05-10T11:46:32Z</dcterms:modified>
</cp:coreProperties>
</file>