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799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F13" i="1" l="1"/>
  <c r="F14" i="1"/>
  <c r="E14" i="1"/>
  <c r="E13" i="1"/>
  <c r="H13" i="1"/>
  <c r="H14" i="1"/>
  <c r="H9" i="1"/>
  <c r="H10" i="1"/>
  <c r="H8" i="1"/>
  <c r="H7" i="1"/>
  <c r="F8" i="1"/>
  <c r="F9" i="1"/>
  <c r="F10" i="1"/>
  <c r="F7" i="1"/>
  <c r="E8" i="1"/>
  <c r="E9" i="1"/>
  <c r="E10" i="1"/>
  <c r="E7" i="1"/>
  <c r="G10" i="1" l="1"/>
  <c r="G8" i="1"/>
  <c r="G9" i="1"/>
  <c r="G7" i="1"/>
</calcChain>
</file>

<file path=xl/sharedStrings.xml><?xml version="1.0" encoding="utf-8"?>
<sst xmlns="http://schemas.openxmlformats.org/spreadsheetml/2006/main" count="24" uniqueCount="23">
  <si>
    <t>%32/(32+34)</t>
  </si>
  <si>
    <t>32 S</t>
  </si>
  <si>
    <t>cps</t>
  </si>
  <si>
    <t>%34/(32+34)</t>
  </si>
  <si>
    <t>10% Xe gas</t>
  </si>
  <si>
    <t>mL/min</t>
  </si>
  <si>
    <t>background</t>
  </si>
  <si>
    <t>mass 32</t>
  </si>
  <si>
    <t>mass 34</t>
  </si>
  <si>
    <t>32/34 ratio</t>
  </si>
  <si>
    <t>S background</t>
  </si>
  <si>
    <t>Theorietcal proportions</t>
  </si>
  <si>
    <r>
      <t>proportion of O</t>
    </r>
    <r>
      <rPr>
        <vertAlign val="subscript"/>
        <sz val="10"/>
        <rFont val="Arial"/>
        <family val="2"/>
      </rPr>
      <t>2</t>
    </r>
    <r>
      <rPr>
        <sz val="10"/>
        <rFont val="Arial"/>
      </rPr>
      <t xml:space="preserve"> in background</t>
    </r>
  </si>
  <si>
    <r>
      <t>% of O</t>
    </r>
    <r>
      <rPr>
        <b/>
        <vertAlign val="subscript"/>
        <sz val="10"/>
        <rFont val="Arial"/>
        <family val="2"/>
      </rPr>
      <t>2</t>
    </r>
  </si>
  <si>
    <r>
      <t>32 O</t>
    </r>
    <r>
      <rPr>
        <b/>
        <vertAlign val="subscript"/>
        <sz val="10"/>
        <rFont val="Arial"/>
        <family val="2"/>
      </rPr>
      <t>2</t>
    </r>
  </si>
  <si>
    <r>
      <t>contribution of O</t>
    </r>
    <r>
      <rPr>
        <vertAlign val="subscript"/>
        <sz val="10"/>
        <rFont val="Arial"/>
        <family val="2"/>
      </rPr>
      <t>2</t>
    </r>
    <r>
      <rPr>
        <sz val="10"/>
        <rFont val="Arial"/>
      </rPr>
      <t xml:space="preserve"> in background signal</t>
    </r>
  </si>
  <si>
    <t>* cps = counts per second</t>
  </si>
  <si>
    <t>cps *</t>
  </si>
  <si>
    <t>^ a high flow of collision cell gas produces a strong mass dependant instrument bias, where mass 32 sensitivity is significantly reduced compared to mass 34</t>
  </si>
  <si>
    <t xml:space="preserve">  Comment</t>
  </si>
  <si>
    <r>
      <t>Reduction of 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interference on masses 32 and 34</t>
    </r>
  </si>
  <si>
    <t>Using 10% Xe in He gas in the collision cell (Agilent 7700 ICP-MS)</t>
  </si>
  <si>
    <t>low ratio due to high instrument mass bias^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</si>
</sst>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color indexed="14"/>
      <name val="Arial"/>
    </font>
    <font>
      <sz val="10"/>
      <name val="Arial"/>
      <family val="2"/>
    </font>
    <font>
      <vertAlign val="subscript"/>
      <sz val="10"/>
      <name val="Arial"/>
      <family val="2"/>
    </font>
    <font>
      <b/>
      <vertAlign val="subscript"/>
      <sz val="10"/>
      <name val="Arial"/>
      <family val="2"/>
    </font>
    <font>
      <b/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2" fillId="0" borderId="0" xfId="1"/>
    <xf numFmtId="164" fontId="2" fillId="0" borderId="0" xfId="1" applyNumberFormat="1"/>
    <xf numFmtId="0" fontId="2" fillId="0" borderId="0" xfId="1" applyAlignment="1">
      <alignment horizontal="center"/>
    </xf>
    <xf numFmtId="164" fontId="3" fillId="0" borderId="0" xfId="1" applyNumberFormat="1" applyFont="1"/>
    <xf numFmtId="1" fontId="2" fillId="0" borderId="0" xfId="1" applyNumberFormat="1"/>
    <xf numFmtId="0" fontId="2" fillId="0" borderId="0" xfId="1" applyFill="1"/>
    <xf numFmtId="164" fontId="4" fillId="0" borderId="0" xfId="1" applyNumberFormat="1" applyFont="1"/>
    <xf numFmtId="0" fontId="5" fillId="0" borderId="0" xfId="1" applyFont="1"/>
    <xf numFmtId="0" fontId="3" fillId="0" borderId="0" xfId="1" applyFont="1" applyAlignment="1">
      <alignment horizontal="center"/>
    </xf>
    <xf numFmtId="164" fontId="3" fillId="0" borderId="0" xfId="1" applyNumberFormat="1" applyFont="1" applyAlignment="1">
      <alignment horizontal="center"/>
    </xf>
    <xf numFmtId="164" fontId="2" fillId="0" borderId="0" xfId="1" applyNumberFormat="1" applyAlignment="1">
      <alignment horizontal="center"/>
    </xf>
    <xf numFmtId="1" fontId="2" fillId="0" borderId="0" xfId="1" applyNumberFormat="1" applyAlignment="1">
      <alignment horizontal="center"/>
    </xf>
    <xf numFmtId="164" fontId="2" fillId="0" borderId="0" xfId="1" applyNumberFormat="1" applyFill="1" applyAlignment="1">
      <alignment horizontal="center"/>
    </xf>
    <xf numFmtId="1" fontId="3" fillId="0" borderId="0" xfId="1" applyNumberFormat="1" applyFont="1" applyAlignment="1">
      <alignment horizontal="center"/>
    </xf>
    <xf numFmtId="0" fontId="2" fillId="0" borderId="0" xfId="1" applyBorder="1"/>
    <xf numFmtId="0" fontId="3" fillId="0" borderId="0" xfId="1" applyFont="1" applyBorder="1" applyAlignment="1">
      <alignment horizontal="center"/>
    </xf>
    <xf numFmtId="0" fontId="2" fillId="0" borderId="2" xfId="1" applyBorder="1"/>
    <xf numFmtId="0" fontId="3" fillId="0" borderId="2" xfId="1" applyFont="1" applyBorder="1" applyAlignment="1">
      <alignment horizontal="center"/>
    </xf>
    <xf numFmtId="0" fontId="2" fillId="0" borderId="2" xfId="1" applyBorder="1" applyAlignment="1">
      <alignment horizontal="center"/>
    </xf>
    <xf numFmtId="0" fontId="2" fillId="0" borderId="0" xfId="1" applyBorder="1" applyAlignment="1">
      <alignment horizontal="center"/>
    </xf>
    <xf numFmtId="0" fontId="3" fillId="0" borderId="0" xfId="1" applyFont="1" applyBorder="1" applyAlignment="1"/>
    <xf numFmtId="0" fontId="3" fillId="0" borderId="3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/>
    <xf numFmtId="0" fontId="5" fillId="0" borderId="4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164" fontId="5" fillId="0" borderId="4" xfId="1" applyNumberFormat="1" applyFont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64" fontId="2" fillId="0" borderId="2" xfId="1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" fillId="0" borderId="0" xfId="0" applyFont="1"/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tx>
            <c:v>tune 1</c:v>
          </c:tx>
          <c:spPr>
            <a:ln w="28575">
              <a:noFill/>
            </a:ln>
          </c:spPr>
          <c:marker>
            <c:symbol val="diamond"/>
            <c:size val="7"/>
          </c:marker>
          <c:xVal>
            <c:numRef>
              <c:f>Sheet1!$B$7:$B$10</c:f>
              <c:numCache>
                <c:formatCode>General</c:formatCode>
                <c:ptCount val="4"/>
                <c:pt idx="0">
                  <c:v>0</c:v>
                </c:pt>
                <c:pt idx="1">
                  <c:v>0.5</c:v>
                </c:pt>
                <c:pt idx="2" formatCode="0.0">
                  <c:v>1</c:v>
                </c:pt>
                <c:pt idx="3">
                  <c:v>1.5</c:v>
                </c:pt>
              </c:numCache>
            </c:numRef>
          </c:xVal>
          <c:yVal>
            <c:numRef>
              <c:f>Sheet1!$G$7:$G$10</c:f>
              <c:numCache>
                <c:formatCode>0.0</c:formatCode>
                <c:ptCount val="4"/>
                <c:pt idx="0">
                  <c:v>27.001285742141206</c:v>
                </c:pt>
                <c:pt idx="1">
                  <c:v>2.3578094902052555</c:v>
                </c:pt>
                <c:pt idx="2">
                  <c:v>-1.5914219098142723</c:v>
                </c:pt>
                <c:pt idx="3">
                  <c:v>-29.013119822890644</c:v>
                </c:pt>
              </c:numCache>
            </c:numRef>
          </c:yVal>
          <c:smooth val="0"/>
        </c:ser>
        <c:ser>
          <c:idx val="0"/>
          <c:order val="1"/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1.6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631104"/>
        <c:axId val="41629568"/>
      </c:scatterChart>
      <c:valAx>
        <c:axId val="41631104"/>
        <c:scaling>
          <c:orientation val="minMax"/>
          <c:max val="1.6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10%</a:t>
                </a:r>
                <a:r>
                  <a:rPr lang="en-AU" baseline="0"/>
                  <a:t> Xe in He flow rate (mL/min)</a:t>
                </a:r>
                <a:endParaRPr lang="en-AU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1629568"/>
        <c:crossesAt val="-40"/>
        <c:crossBetween val="midCat"/>
      </c:valAx>
      <c:valAx>
        <c:axId val="41629568"/>
        <c:scaling>
          <c:orientation val="minMax"/>
          <c:max val="4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proportion of O2 (%) 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416311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142874</xdr:colOff>
      <xdr:row>0</xdr:row>
      <xdr:rowOff>90487</xdr:rowOff>
    </xdr:from>
    <xdr:to>
      <xdr:col>16</xdr:col>
      <xdr:colOff>0</xdr:colOff>
      <xdr:row>14</xdr:row>
      <xdr:rowOff>166687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H22" sqref="H22"/>
    </sheetView>
  </sheetViews>
  <sheetFormatPr defaultRowHeight="15" x14ac:dyDescent="0.25"/>
  <cols>
    <col min="2" max="2" width="11.140625" customWidth="1"/>
    <col min="5" max="5" width="11.5703125" customWidth="1"/>
    <col min="6" max="6" width="11.7109375" customWidth="1"/>
    <col min="8" max="8" width="10.42578125" customWidth="1"/>
    <col min="9" max="9" width="36.85546875" bestFit="1" customWidth="1"/>
  </cols>
  <sheetData>
    <row r="1" spans="1:9" ht="18" x14ac:dyDescent="0.35">
      <c r="A1" s="34" t="s">
        <v>20</v>
      </c>
    </row>
    <row r="2" spans="1:9" x14ac:dyDescent="0.25">
      <c r="A2" s="34" t="s">
        <v>21</v>
      </c>
      <c r="B2" s="1"/>
      <c r="C2" s="1"/>
      <c r="I2" s="1"/>
    </row>
    <row r="3" spans="1:9" x14ac:dyDescent="0.25">
      <c r="B3" s="1"/>
      <c r="C3" s="1"/>
      <c r="I3" s="1"/>
    </row>
    <row r="4" spans="1:9" ht="15.75" x14ac:dyDescent="0.3">
      <c r="B4" s="17"/>
      <c r="C4" s="20" t="s">
        <v>6</v>
      </c>
      <c r="D4" s="20"/>
      <c r="E4" s="25" t="s">
        <v>12</v>
      </c>
      <c r="F4" s="20"/>
      <c r="G4" s="20"/>
      <c r="H4" s="17"/>
      <c r="I4" s="15"/>
    </row>
    <row r="5" spans="1:9" x14ac:dyDescent="0.25">
      <c r="B5" s="18" t="s">
        <v>4</v>
      </c>
      <c r="C5" s="16" t="s">
        <v>7</v>
      </c>
      <c r="D5" s="16" t="s">
        <v>8</v>
      </c>
      <c r="E5" s="26" t="s">
        <v>0</v>
      </c>
      <c r="F5" s="16" t="s">
        <v>3</v>
      </c>
      <c r="G5" s="16" t="s">
        <v>13</v>
      </c>
      <c r="H5" s="18" t="s">
        <v>9</v>
      </c>
      <c r="I5" s="21" t="s">
        <v>19</v>
      </c>
    </row>
    <row r="6" spans="1:9" x14ac:dyDescent="0.25">
      <c r="B6" s="22" t="s">
        <v>5</v>
      </c>
      <c r="C6" s="23" t="s">
        <v>17</v>
      </c>
      <c r="D6" s="23" t="s">
        <v>2</v>
      </c>
      <c r="E6" s="27"/>
      <c r="F6" s="23"/>
      <c r="G6" s="23"/>
      <c r="H6" s="22"/>
      <c r="I6" s="24"/>
    </row>
    <row r="7" spans="1:9" ht="15.75" x14ac:dyDescent="0.3">
      <c r="B7" s="19">
        <v>0</v>
      </c>
      <c r="C7" s="3">
        <v>491449</v>
      </c>
      <c r="D7" s="3">
        <v>15990</v>
      </c>
      <c r="E7" s="28">
        <f>C7/(D7+C7)*100</f>
        <v>96.848882328713401</v>
      </c>
      <c r="F7" s="29">
        <f>D7/(D7+C7)*100</f>
        <v>3.1511176712865985</v>
      </c>
      <c r="G7" s="30">
        <f>100-(E$13-E7)/(E$13-E$14)*100</f>
        <v>27.001285742141206</v>
      </c>
      <c r="H7" s="31">
        <f>C7/D7</f>
        <v>30.734771732332707</v>
      </c>
      <c r="I7" s="8" t="s">
        <v>15</v>
      </c>
    </row>
    <row r="8" spans="1:9" x14ac:dyDescent="0.25">
      <c r="B8" s="19">
        <v>0.5</v>
      </c>
      <c r="C8" s="3">
        <v>70098</v>
      </c>
      <c r="D8" s="3">
        <v>3033</v>
      </c>
      <c r="E8" s="28">
        <f t="shared" ref="E8:E15" si="0">C8/(D8+C8)*100</f>
        <v>95.852647987857409</v>
      </c>
      <c r="F8" s="29">
        <f t="shared" ref="F8:F15" si="1">D8/(D8+C8)*100</f>
        <v>4.1473520121425933</v>
      </c>
      <c r="G8" s="30">
        <f>100-(E$13-E8)/(E$13-E$14)*100</f>
        <v>2.3578094902052555</v>
      </c>
      <c r="H8" s="31">
        <f>C8/D8</f>
        <v>23.111770524233432</v>
      </c>
      <c r="I8" s="8" t="s">
        <v>10</v>
      </c>
    </row>
    <row r="9" spans="1:9" x14ac:dyDescent="0.25">
      <c r="B9" s="31">
        <v>1</v>
      </c>
      <c r="C9" s="3">
        <v>11109</v>
      </c>
      <c r="D9" s="3">
        <v>500</v>
      </c>
      <c r="E9" s="28">
        <f t="shared" si="0"/>
        <v>95.69299681281764</v>
      </c>
      <c r="F9" s="29">
        <f t="shared" si="1"/>
        <v>4.3070031871823584</v>
      </c>
      <c r="G9" s="30">
        <f>100-(E$13-E9)/(E$13-E$14)*100</f>
        <v>-1.5914219098142723</v>
      </c>
      <c r="H9" s="31">
        <f>C9/D9</f>
        <v>22.218</v>
      </c>
      <c r="I9" s="8" t="s">
        <v>10</v>
      </c>
    </row>
    <row r="10" spans="1:9" x14ac:dyDescent="0.25">
      <c r="B10" s="19">
        <v>1.5</v>
      </c>
      <c r="C10" s="3">
        <v>1764</v>
      </c>
      <c r="D10" s="3">
        <v>101</v>
      </c>
      <c r="E10" s="28">
        <f t="shared" si="0"/>
        <v>94.584450402144768</v>
      </c>
      <c r="F10" s="29">
        <f t="shared" si="1"/>
        <v>5.4155495978552279</v>
      </c>
      <c r="G10" s="30">
        <f>100-(E$13-E10)/(E$13-E$14)*100</f>
        <v>-29.013119822890644</v>
      </c>
      <c r="H10" s="31">
        <f>C10/D10</f>
        <v>17.465346534653467</v>
      </c>
      <c r="I10" s="8" t="s">
        <v>22</v>
      </c>
    </row>
    <row r="11" spans="1:9" x14ac:dyDescent="0.25">
      <c r="B11" s="3"/>
      <c r="C11" s="3"/>
      <c r="D11" s="3"/>
      <c r="E11" s="3"/>
      <c r="F11" s="3"/>
      <c r="G11" s="3"/>
      <c r="H11" s="3"/>
      <c r="I11" s="1"/>
    </row>
    <row r="12" spans="1:9" x14ac:dyDescent="0.25">
      <c r="B12" s="3"/>
      <c r="C12" s="12"/>
      <c r="D12" s="14" t="s">
        <v>11</v>
      </c>
      <c r="E12" s="10"/>
      <c r="F12" s="10"/>
      <c r="G12" s="11"/>
      <c r="H12" s="11"/>
      <c r="I12" s="1"/>
    </row>
    <row r="13" spans="1:9" x14ac:dyDescent="0.25">
      <c r="B13" s="3"/>
      <c r="C13" s="12"/>
      <c r="D13" s="9" t="s">
        <v>14</v>
      </c>
      <c r="E13" s="11">
        <f>99.76/(99.76+0.2)*100</f>
        <v>99.799919967987194</v>
      </c>
      <c r="F13" s="11">
        <f>0.2/(99.76+0.2)*100</f>
        <v>0.20008003201280514</v>
      </c>
      <c r="G13" s="3"/>
      <c r="H13" s="11">
        <f>99.76/0.2</f>
        <v>498.8</v>
      </c>
      <c r="I13" s="1"/>
    </row>
    <row r="14" spans="1:9" x14ac:dyDescent="0.25">
      <c r="B14" s="3"/>
      <c r="C14" s="12"/>
      <c r="D14" s="9" t="s">
        <v>1</v>
      </c>
      <c r="E14" s="13">
        <f>95.02/(95.02+4.21)*100</f>
        <v>95.757331452181802</v>
      </c>
      <c r="F14" s="13">
        <f>4.21/(95.02+4.21)*100</f>
        <v>4.2426685478182007</v>
      </c>
      <c r="G14" s="3"/>
      <c r="H14" s="11">
        <f>95.02/4.21</f>
        <v>22.570071258907362</v>
      </c>
      <c r="I14" s="1"/>
    </row>
    <row r="15" spans="1:9" x14ac:dyDescent="0.25">
      <c r="B15" s="1"/>
      <c r="C15" s="5"/>
      <c r="D15" s="5"/>
      <c r="E15" s="4"/>
      <c r="F15" s="4"/>
      <c r="G15" s="2"/>
      <c r="H15" s="2"/>
      <c r="I15" s="1"/>
    </row>
    <row r="16" spans="1:9" x14ac:dyDescent="0.25">
      <c r="B16" s="6"/>
      <c r="C16" s="6"/>
      <c r="D16" s="6"/>
      <c r="E16" s="7"/>
      <c r="F16" s="1"/>
      <c r="G16" s="1"/>
      <c r="H16" s="1"/>
      <c r="I16" s="1"/>
    </row>
    <row r="17" spans="2:8" x14ac:dyDescent="0.25">
      <c r="B17" s="32" t="s">
        <v>16</v>
      </c>
      <c r="C17" s="32"/>
      <c r="D17" s="32"/>
      <c r="E17" s="32"/>
      <c r="F17" s="32"/>
      <c r="G17" s="32"/>
      <c r="H17" s="32"/>
    </row>
    <row r="18" spans="2:8" x14ac:dyDescent="0.25">
      <c r="B18" s="33" t="s">
        <v>18</v>
      </c>
      <c r="C18" s="33"/>
      <c r="D18" s="33"/>
      <c r="E18" s="33"/>
      <c r="F18" s="33"/>
      <c r="G18" s="33"/>
      <c r="H18" s="33"/>
    </row>
    <row r="19" spans="2:8" x14ac:dyDescent="0.25">
      <c r="B19" s="33"/>
      <c r="C19" s="33"/>
      <c r="D19" s="33"/>
      <c r="E19" s="33"/>
      <c r="F19" s="33"/>
      <c r="G19" s="33"/>
      <c r="H19" s="33"/>
    </row>
  </sheetData>
  <mergeCells count="3">
    <mergeCell ref="C4:D4"/>
    <mergeCell ref="E4:G4"/>
    <mergeCell ref="B18:H1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sgilbert</dc:creator>
  <cp:lastModifiedBy>sgilbert</cp:lastModifiedBy>
  <dcterms:created xsi:type="dcterms:W3CDTF">2014-02-24T20:21:04Z</dcterms:created>
  <dcterms:modified xsi:type="dcterms:W3CDTF">2014-02-24T20:57:38Z</dcterms:modified>
</cp:coreProperties>
</file>