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915" yWindow="3585" windowWidth="19440" windowHeight="15600" tabRatio="500"/>
  </bookViews>
  <sheets>
    <sheet name="(1)Cost" sheetId="1" r:id="rId1"/>
    <sheet name="(2)Time" sheetId="3" r:id="rId2"/>
    <sheet name="(3)Volume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" l="1"/>
  <c r="G25" i="3"/>
  <c r="B27" i="3"/>
  <c r="B28" i="3"/>
  <c r="B29" i="3"/>
  <c r="G27" i="3"/>
  <c r="G28" i="3"/>
  <c r="G29" i="3"/>
  <c r="G20" i="2"/>
  <c r="G22" i="2"/>
  <c r="B20" i="2"/>
  <c r="B22" i="2"/>
  <c r="B39" i="1"/>
  <c r="B41" i="1"/>
  <c r="G39" i="1"/>
  <c r="G41" i="1"/>
  <c r="H4" i="1"/>
  <c r="I4" i="1"/>
  <c r="K4" i="1"/>
  <c r="H3" i="1"/>
  <c r="I3" i="1"/>
  <c r="K3" i="1"/>
  <c r="H5" i="1"/>
  <c r="I5" i="1"/>
  <c r="K5" i="1"/>
  <c r="H6" i="1"/>
  <c r="I6" i="1"/>
  <c r="K6" i="1"/>
  <c r="H7" i="1"/>
  <c r="I7" i="1"/>
  <c r="K7" i="1"/>
  <c r="H8" i="1"/>
  <c r="K8" i="1"/>
  <c r="K10" i="1"/>
  <c r="L4" i="1"/>
  <c r="L5" i="1"/>
  <c r="L6" i="1"/>
  <c r="L7" i="1"/>
  <c r="L8" i="1"/>
  <c r="L3" i="1"/>
  <c r="G16" i="1"/>
  <c r="K11" i="1"/>
  <c r="J4" i="1"/>
  <c r="J5" i="1"/>
  <c r="J6" i="1"/>
  <c r="J7" i="1"/>
  <c r="J3" i="1"/>
</calcChain>
</file>

<file path=xl/sharedStrings.xml><?xml version="1.0" encoding="utf-8"?>
<sst xmlns="http://schemas.openxmlformats.org/spreadsheetml/2006/main" count="164" uniqueCount="74">
  <si>
    <t>neutravidin</t>
  </si>
  <si>
    <t>biotin-bsa</t>
  </si>
  <si>
    <t>e-bioscience</t>
  </si>
  <si>
    <t>13-7068-81</t>
  </si>
  <si>
    <t>12-7069-81</t>
  </si>
  <si>
    <t>Supplier</t>
  </si>
  <si>
    <t>Part Number</t>
  </si>
  <si>
    <t>Item description</t>
  </si>
  <si>
    <t>Amount bought (mg)</t>
  </si>
  <si>
    <t>concentration used in chip (mg/mL)</t>
  </si>
  <si>
    <t>length used (mm), 0.25 mm radius tubing</t>
  </si>
  <si>
    <t>cost (USD)</t>
  </si>
  <si>
    <t>%percentage of total costs</t>
  </si>
  <si>
    <t>39-8069-65</t>
  </si>
  <si>
    <t>spotted sample</t>
  </si>
  <si>
    <t>standard spotted 5 times</t>
  </si>
  <si>
    <t>total protein used in chip (mg)</t>
  </si>
  <si>
    <t>00-4202-56</t>
  </si>
  <si>
    <t>only needed to prepare calibration curve, 8 dilutions</t>
  </si>
  <si>
    <t>ELISA buffer (5x), mL</t>
  </si>
  <si>
    <t>Thermo Fisher</t>
  </si>
  <si>
    <t>total protein used per assay unit (pg)</t>
  </si>
  <si>
    <t>total volume used in chip (mL)</t>
  </si>
  <si>
    <t>Human IL-6 ELISA (128 tests)</t>
  </si>
  <si>
    <t>biotin anti-IL-6 capture antibody</t>
  </si>
  <si>
    <t>PE anti-IL-6 detection antibody</t>
  </si>
  <si>
    <t>IL-6 protein standard</t>
  </si>
  <si>
    <t>BMS213INST</t>
  </si>
  <si>
    <t>Comments</t>
  </si>
  <si>
    <t>CHIP</t>
  </si>
  <si>
    <t>ELISA</t>
  </si>
  <si>
    <t>not in chip</t>
  </si>
  <si>
    <t>Cost (USD)</t>
  </si>
  <si>
    <t>Total cost per chip</t>
  </si>
  <si>
    <t>Total cost per assay</t>
  </si>
  <si>
    <t>Cost per assay</t>
  </si>
  <si>
    <t>Chip</t>
  </si>
  <si>
    <t>Biotin BSA</t>
  </si>
  <si>
    <t>Volume used (uL)</t>
  </si>
  <si>
    <t>Neutravidin</t>
  </si>
  <si>
    <t>Washing</t>
  </si>
  <si>
    <t>1st Capture Antibody</t>
  </si>
  <si>
    <t>2nd Capture Antibody</t>
  </si>
  <si>
    <t>3rd Capture Antibody</t>
  </si>
  <si>
    <t>4th Capture Antibody</t>
  </si>
  <si>
    <t>Cocktail Detection Antibody</t>
  </si>
  <si>
    <t>Assay Protocol</t>
  </si>
  <si>
    <t>1052 spotted samples, 1.35 nL</t>
  </si>
  <si>
    <t>96 well plate samples, 100 uL each one</t>
  </si>
  <si>
    <t>Washing 4x</t>
  </si>
  <si>
    <t>Biotin Detection Antibody</t>
  </si>
  <si>
    <t>Streptavidin</t>
  </si>
  <si>
    <t>TMB Substrate</t>
  </si>
  <si>
    <t>Stop solution</t>
  </si>
  <si>
    <t>Total vol. for 96 assays</t>
  </si>
  <si>
    <t>1 assay unit measuring 4 biomarkers</t>
  </si>
  <si>
    <t>Volume per assay</t>
  </si>
  <si>
    <t>Total vol. for1052 assays</t>
  </si>
  <si>
    <t xml:space="preserve">Preparation of reagents and samples </t>
  </si>
  <si>
    <t>Time (hrs)</t>
  </si>
  <si>
    <t>Incubation</t>
  </si>
  <si>
    <t>Spotting</t>
  </si>
  <si>
    <t>Total time for 96 assays</t>
  </si>
  <si>
    <t>Time per assay</t>
  </si>
  <si>
    <t>Flow Cocktail Detection Antibody</t>
  </si>
  <si>
    <t>Scanning</t>
  </si>
  <si>
    <t>Total time for 4208 assays per chip</t>
  </si>
  <si>
    <t>Total time for 96 assays in one ELISA</t>
  </si>
  <si>
    <t>Alignment of chip</t>
  </si>
  <si>
    <t xml:space="preserve">Washing 4x  </t>
  </si>
  <si>
    <t>Set-up chip</t>
  </si>
  <si>
    <t>hrs</t>
  </si>
  <si>
    <t>min</t>
  </si>
  <si>
    <t>secs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</si>
</sst>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sz val="11"/>
      <color theme="0"/>
      <name val="Arial"/>
    </font>
    <font>
      <i/>
      <sz val="11"/>
      <color theme="1"/>
      <name val="Arial"/>
    </font>
    <font>
      <b/>
      <i/>
      <sz val="11"/>
      <color rgb="FFFF0000"/>
      <name val="Arial"/>
    </font>
    <font>
      <b/>
      <sz val="12"/>
      <color rgb="FFFF0000"/>
      <name val="Arial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0" fontId="6" fillId="3" borderId="0" xfId="0" applyFont="1" applyFill="1" applyAlignment="1">
      <alignment horizontal="center"/>
    </xf>
    <xf numFmtId="0" fontId="3" fillId="0" borderId="1" xfId="0" applyFont="1" applyBorder="1"/>
    <xf numFmtId="1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/>
    <xf numFmtId="0" fontId="7" fillId="0" borderId="4" xfId="0" applyFont="1" applyBorder="1"/>
    <xf numFmtId="2" fontId="3" fillId="0" borderId="8" xfId="0" applyNumberFormat="1" applyFont="1" applyBorder="1"/>
    <xf numFmtId="2" fontId="3" fillId="0" borderId="1" xfId="0" applyNumberFormat="1" applyFont="1" applyBorder="1"/>
    <xf numFmtId="11" fontId="3" fillId="0" borderId="8" xfId="0" applyNumberFormat="1" applyFont="1" applyBorder="1"/>
    <xf numFmtId="11" fontId="3" fillId="0" borderId="2" xfId="0" applyNumberFormat="1" applyFont="1" applyBorder="1"/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0" xfId="0" applyFont="1" applyAlignment="1">
      <alignment wrapText="1"/>
    </xf>
    <xf numFmtId="0" fontId="6" fillId="3" borderId="13" xfId="0" applyFont="1" applyFill="1" applyBorder="1" applyAlignment="1">
      <alignment horizontal="center"/>
    </xf>
    <xf numFmtId="0" fontId="3" fillId="0" borderId="14" xfId="0" applyFont="1" applyBorder="1"/>
    <xf numFmtId="0" fontId="4" fillId="0" borderId="10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fill" vertical="justify"/>
    </xf>
    <xf numFmtId="0" fontId="3" fillId="0" borderId="0" xfId="0" applyFont="1" applyBorder="1" applyAlignment="1"/>
    <xf numFmtId="0" fontId="6" fillId="3" borderId="13" xfId="0" applyFont="1" applyFill="1" applyBorder="1" applyAlignment="1">
      <alignment horizontal="center"/>
    </xf>
    <xf numFmtId="0" fontId="9" fillId="0" borderId="0" xfId="0" applyFont="1"/>
    <xf numFmtId="0" fontId="5" fillId="0" borderId="18" xfId="0" applyFont="1" applyBorder="1"/>
    <xf numFmtId="0" fontId="5" fillId="0" borderId="15" xfId="0" applyFont="1" applyBorder="1"/>
    <xf numFmtId="0" fontId="7" fillId="0" borderId="0" xfId="0" applyFont="1"/>
    <xf numFmtId="0" fontId="3" fillId="0" borderId="0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fill" vertical="justify"/>
    </xf>
    <xf numFmtId="0" fontId="3" fillId="0" borderId="1" xfId="0" applyFont="1" applyFill="1" applyBorder="1"/>
    <xf numFmtId="0" fontId="0" fillId="0" borderId="0" xfId="0" applyBorder="1" applyAlignment="1">
      <alignment horizontal="center" vertical="justify"/>
    </xf>
    <xf numFmtId="0" fontId="3" fillId="0" borderId="15" xfId="0" applyFont="1" applyBorder="1"/>
    <xf numFmtId="0" fontId="4" fillId="0" borderId="24" xfId="0" applyFont="1" applyBorder="1"/>
    <xf numFmtId="0" fontId="3" fillId="0" borderId="25" xfId="0" applyFont="1" applyBorder="1"/>
    <xf numFmtId="0" fontId="4" fillId="0" borderId="0" xfId="0" applyFont="1" applyBorder="1"/>
    <xf numFmtId="0" fontId="4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6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/>
    <xf numFmtId="0" fontId="0" fillId="0" borderId="17" xfId="0" applyBorder="1" applyAlignment="1"/>
    <xf numFmtId="0" fontId="5" fillId="0" borderId="18" xfId="0" applyFont="1" applyBorder="1" applyAlignment="1"/>
    <xf numFmtId="0" fontId="0" fillId="0" borderId="19" xfId="0" applyBorder="1" applyAlignment="1"/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/>
    <xf numFmtId="0" fontId="0" fillId="0" borderId="20" xfId="0" applyBorder="1" applyAlignment="1"/>
    <xf numFmtId="0" fontId="0" fillId="0" borderId="0" xfId="0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28" sqref="A28"/>
    </sheetView>
  </sheetViews>
  <sheetFormatPr defaultColWidth="10.875" defaultRowHeight="14.25" x14ac:dyDescent="0.2"/>
  <cols>
    <col min="1" max="1" width="27.125" style="2" customWidth="1"/>
    <col min="2" max="2" width="10.875" style="2"/>
    <col min="3" max="3" width="13" style="2" customWidth="1"/>
    <col min="4" max="4" width="10.125" style="2" customWidth="1"/>
    <col min="5" max="5" width="9.375" style="2" customWidth="1"/>
    <col min="6" max="8" width="14.625" style="2" customWidth="1"/>
    <col min="9" max="9" width="14" style="2" customWidth="1"/>
    <col min="10" max="10" width="14.5" style="2" customWidth="1"/>
    <col min="11" max="11" width="12.125" style="2" bestFit="1" customWidth="1"/>
    <col min="12" max="12" width="12.5" style="2" customWidth="1"/>
    <col min="13" max="13" width="44.375" style="2" customWidth="1"/>
    <col min="14" max="16384" width="10.875" style="2"/>
  </cols>
  <sheetData>
    <row r="1" spans="1:13" ht="15.75" thickBot="1" x14ac:dyDescent="0.3">
      <c r="A1" s="5" t="s">
        <v>29</v>
      </c>
    </row>
    <row r="2" spans="1:13" s="1" customFormat="1" ht="45.75" thickBot="1" x14ac:dyDescent="0.25">
      <c r="A2" s="16" t="s">
        <v>7</v>
      </c>
      <c r="B2" s="17" t="s">
        <v>6</v>
      </c>
      <c r="C2" s="17" t="s">
        <v>5</v>
      </c>
      <c r="D2" s="17" t="s">
        <v>8</v>
      </c>
      <c r="E2" s="17" t="s">
        <v>32</v>
      </c>
      <c r="F2" s="17" t="s">
        <v>9</v>
      </c>
      <c r="G2" s="17" t="s">
        <v>10</v>
      </c>
      <c r="H2" s="17" t="s">
        <v>22</v>
      </c>
      <c r="I2" s="17" t="s">
        <v>16</v>
      </c>
      <c r="J2" s="17" t="s">
        <v>21</v>
      </c>
      <c r="K2" s="17" t="s">
        <v>11</v>
      </c>
      <c r="L2" s="17" t="s">
        <v>12</v>
      </c>
      <c r="M2" s="18" t="s">
        <v>28</v>
      </c>
    </row>
    <row r="3" spans="1:13" x14ac:dyDescent="0.2">
      <c r="A3" s="13" t="s">
        <v>1</v>
      </c>
      <c r="B3" s="14">
        <v>29130</v>
      </c>
      <c r="C3" s="14" t="s">
        <v>20</v>
      </c>
      <c r="D3" s="14">
        <v>25</v>
      </c>
      <c r="E3" s="14">
        <v>149.1</v>
      </c>
      <c r="F3" s="14">
        <v>2</v>
      </c>
      <c r="G3" s="14">
        <v>26</v>
      </c>
      <c r="H3" s="25">
        <f>(3.1416*(0.25^2))*G3/1000</f>
        <v>5.1051000000000004E-3</v>
      </c>
      <c r="I3" s="25">
        <f>H3*F3</f>
        <v>1.0210200000000001E-2</v>
      </c>
      <c r="J3" s="23">
        <f>I3/1052*1000000000</f>
        <v>9705.5133079847928</v>
      </c>
      <c r="K3" s="14">
        <f>I3*E3/D3</f>
        <v>6.0893632800000007E-2</v>
      </c>
      <c r="L3" s="27">
        <f>K3*100/$K$10</f>
        <v>61.879142114113023</v>
      </c>
      <c r="M3" s="15"/>
    </row>
    <row r="4" spans="1:13" x14ac:dyDescent="0.2">
      <c r="A4" s="10" t="s">
        <v>0</v>
      </c>
      <c r="B4" s="6">
        <v>31000</v>
      </c>
      <c r="C4" s="6" t="s">
        <v>20</v>
      </c>
      <c r="D4" s="6">
        <v>10</v>
      </c>
      <c r="E4" s="6">
        <v>156.44999999999999</v>
      </c>
      <c r="F4" s="6">
        <v>0.5</v>
      </c>
      <c r="G4" s="6">
        <v>13</v>
      </c>
      <c r="H4" s="7">
        <f>(3.1416*(0.25^2))*G4/1000</f>
        <v>2.5525500000000002E-3</v>
      </c>
      <c r="I4" s="7">
        <f>H4*F4</f>
        <v>1.2762750000000001E-3</v>
      </c>
      <c r="J4" s="24">
        <f t="shared" ref="J4:J7" si="0">I4/1052*1000000000</f>
        <v>1213.1891634980991</v>
      </c>
      <c r="K4" s="6">
        <f>I4*E4/D4</f>
        <v>1.9967322374999999E-2</v>
      </c>
      <c r="L4" s="28">
        <f t="shared" ref="L4:L8" si="1">K4*100/$K$10</f>
        <v>20.290475737242161</v>
      </c>
      <c r="M4" s="11"/>
    </row>
    <row r="5" spans="1:13" x14ac:dyDescent="0.2">
      <c r="A5" s="10" t="s">
        <v>24</v>
      </c>
      <c r="B5" s="6" t="s">
        <v>3</v>
      </c>
      <c r="C5" s="6" t="s">
        <v>2</v>
      </c>
      <c r="D5" s="6">
        <v>0.05</v>
      </c>
      <c r="E5" s="6">
        <v>99</v>
      </c>
      <c r="F5" s="6">
        <v>2E-3</v>
      </c>
      <c r="G5" s="6">
        <v>13</v>
      </c>
      <c r="H5" s="7">
        <f>(3.1416*(0.25^2))*G5/1000</f>
        <v>2.5525500000000002E-3</v>
      </c>
      <c r="I5" s="7">
        <f>H5*F5</f>
        <v>5.1051000000000005E-6</v>
      </c>
      <c r="J5" s="24">
        <f t="shared" si="0"/>
        <v>4.8527566539923965</v>
      </c>
      <c r="K5" s="6">
        <f>I5*E5/D5</f>
        <v>1.0108098000000001E-2</v>
      </c>
      <c r="L5" s="28">
        <f t="shared" si="1"/>
        <v>10.271688580310512</v>
      </c>
      <c r="M5" s="11"/>
    </row>
    <row r="6" spans="1:13" x14ac:dyDescent="0.2">
      <c r="A6" s="10" t="s">
        <v>25</v>
      </c>
      <c r="B6" s="6" t="s">
        <v>4</v>
      </c>
      <c r="C6" s="6" t="s">
        <v>2</v>
      </c>
      <c r="D6" s="6">
        <v>0.05</v>
      </c>
      <c r="E6" s="6">
        <v>139</v>
      </c>
      <c r="F6" s="6">
        <v>1E-4</v>
      </c>
      <c r="G6" s="6">
        <v>5</v>
      </c>
      <c r="H6" s="7">
        <f>(3.1416*(0.25^2))*G6/1000</f>
        <v>9.8174999999999998E-4</v>
      </c>
      <c r="I6" s="7">
        <f>H6*F6</f>
        <v>9.8175000000000004E-8</v>
      </c>
      <c r="J6" s="24">
        <f t="shared" si="0"/>
        <v>9.3322243346007611E-2</v>
      </c>
      <c r="K6" s="6">
        <f>I6*E6/D6</f>
        <v>2.729265E-4</v>
      </c>
      <c r="L6" s="28">
        <f t="shared" si="1"/>
        <v>0.27734357277839183</v>
      </c>
      <c r="M6" s="11"/>
    </row>
    <row r="7" spans="1:13" x14ac:dyDescent="0.2">
      <c r="A7" s="10" t="s">
        <v>26</v>
      </c>
      <c r="B7" s="6" t="s">
        <v>13</v>
      </c>
      <c r="C7" s="6" t="s">
        <v>2</v>
      </c>
      <c r="D7" s="7">
        <v>2.0000000000000002E-5</v>
      </c>
      <c r="E7" s="6">
        <v>20</v>
      </c>
      <c r="F7" s="8">
        <v>1E-3</v>
      </c>
      <c r="G7" s="19" t="s">
        <v>14</v>
      </c>
      <c r="H7" s="7">
        <f>0.00000135*5</f>
        <v>6.7499999999999997E-6</v>
      </c>
      <c r="I7" s="7">
        <f>H7*F7</f>
        <v>6.7500000000000001E-9</v>
      </c>
      <c r="J7" s="24">
        <f t="shared" si="0"/>
        <v>6.4163498098859309E-3</v>
      </c>
      <c r="K7" s="6">
        <f>I7*E7/D7</f>
        <v>6.7499999999999999E-3</v>
      </c>
      <c r="L7" s="28">
        <f t="shared" si="1"/>
        <v>6.8592427494367341</v>
      </c>
      <c r="M7" s="22" t="s">
        <v>15</v>
      </c>
    </row>
    <row r="8" spans="1:13" ht="15" thickBot="1" x14ac:dyDescent="0.25">
      <c r="A8" s="12" t="s">
        <v>19</v>
      </c>
      <c r="B8" s="9" t="s">
        <v>17</v>
      </c>
      <c r="C8" s="9" t="s">
        <v>2</v>
      </c>
      <c r="D8" s="9">
        <v>100</v>
      </c>
      <c r="E8" s="9">
        <v>65</v>
      </c>
      <c r="F8" s="9"/>
      <c r="G8" s="20" t="s">
        <v>31</v>
      </c>
      <c r="H8" s="26">
        <f>0.00000135*5*8</f>
        <v>5.3999999999999998E-5</v>
      </c>
      <c r="I8" s="9"/>
      <c r="J8" s="9"/>
      <c r="K8" s="9">
        <f>H8*500/E8</f>
        <v>4.1538461538461537E-4</v>
      </c>
      <c r="L8" s="29">
        <f t="shared" si="1"/>
        <v>0.4221072461191836</v>
      </c>
      <c r="M8" s="21" t="s">
        <v>18</v>
      </c>
    </row>
    <row r="10" spans="1:13" ht="15" x14ac:dyDescent="0.25">
      <c r="I10" s="30" t="s">
        <v>33</v>
      </c>
      <c r="K10" s="3">
        <f>SUM(K3:K8)</f>
        <v>9.8407364290384616E-2</v>
      </c>
    </row>
    <row r="11" spans="1:13" ht="15" x14ac:dyDescent="0.25">
      <c r="I11" s="30" t="s">
        <v>34</v>
      </c>
      <c r="K11" s="4">
        <f>K10/1052</f>
        <v>9.3543121949034809E-5</v>
      </c>
    </row>
    <row r="14" spans="1:13" ht="15.75" thickBot="1" x14ac:dyDescent="0.3">
      <c r="A14" s="5" t="s">
        <v>30</v>
      </c>
    </row>
    <row r="15" spans="1:13" ht="30.75" thickBot="1" x14ac:dyDescent="0.25">
      <c r="A15" s="16" t="s">
        <v>7</v>
      </c>
      <c r="B15" s="17" t="s">
        <v>6</v>
      </c>
      <c r="C15" s="17" t="s">
        <v>5</v>
      </c>
      <c r="D15" s="17" t="s">
        <v>32</v>
      </c>
    </row>
    <row r="16" spans="1:13" ht="15" x14ac:dyDescent="0.25">
      <c r="A16" s="14" t="s">
        <v>23</v>
      </c>
      <c r="B16" s="14" t="s">
        <v>27</v>
      </c>
      <c r="C16" s="14" t="s">
        <v>2</v>
      </c>
      <c r="D16" s="14">
        <v>489</v>
      </c>
      <c r="E16" s="6"/>
      <c r="F16" s="31" t="s">
        <v>35</v>
      </c>
      <c r="G16" s="32">
        <f>D16/128</f>
        <v>3.8203125</v>
      </c>
    </row>
    <row r="20" spans="1:9" ht="16.5" thickBot="1" x14ac:dyDescent="0.3">
      <c r="A20" s="44" t="s">
        <v>46</v>
      </c>
    </row>
    <row r="21" spans="1:9" s="33" customFormat="1" ht="30.75" thickBot="1" x14ac:dyDescent="0.3">
      <c r="A21" s="34" t="s">
        <v>36</v>
      </c>
      <c r="B21" s="17" t="s">
        <v>38</v>
      </c>
      <c r="C21" s="1"/>
      <c r="D21" s="64" t="s">
        <v>30</v>
      </c>
      <c r="E21" s="65"/>
      <c r="F21" s="65"/>
      <c r="G21" s="17" t="s">
        <v>38</v>
      </c>
      <c r="I21" s="1"/>
    </row>
    <row r="22" spans="1:9" s="33" customFormat="1" ht="15.75" x14ac:dyDescent="0.2">
      <c r="A22" s="49" t="s">
        <v>47</v>
      </c>
      <c r="B22" s="14">
        <v>1.42</v>
      </c>
      <c r="C22" s="1"/>
      <c r="D22" s="66" t="s">
        <v>48</v>
      </c>
      <c r="E22" s="67"/>
      <c r="F22" s="67"/>
      <c r="G22" s="14">
        <v>9600</v>
      </c>
      <c r="I22" s="1"/>
    </row>
    <row r="23" spans="1:9" ht="14.1" customHeight="1" x14ac:dyDescent="0.2">
      <c r="A23" s="49" t="s">
        <v>37</v>
      </c>
      <c r="B23" s="14">
        <v>2.5499999999999998</v>
      </c>
      <c r="D23" s="66" t="s">
        <v>49</v>
      </c>
      <c r="E23" s="67"/>
      <c r="F23" s="67"/>
      <c r="G23" s="14">
        <v>38400</v>
      </c>
      <c r="H23" s="33"/>
    </row>
    <row r="24" spans="1:9" ht="14.1" customHeight="1" x14ac:dyDescent="0.2">
      <c r="A24" s="50" t="s">
        <v>40</v>
      </c>
      <c r="B24" s="6">
        <v>0.85</v>
      </c>
      <c r="D24" s="66" t="s">
        <v>50</v>
      </c>
      <c r="E24" s="67"/>
      <c r="F24" s="67"/>
      <c r="G24" s="6">
        <v>9600</v>
      </c>
      <c r="H24" s="33"/>
    </row>
    <row r="25" spans="1:9" ht="14.1" customHeight="1" x14ac:dyDescent="0.2">
      <c r="A25" s="50" t="s">
        <v>39</v>
      </c>
      <c r="B25" s="6">
        <v>2.5499999999999998</v>
      </c>
      <c r="D25" s="66" t="s">
        <v>49</v>
      </c>
      <c r="E25" s="67"/>
      <c r="F25" s="67"/>
      <c r="G25" s="6">
        <v>38400</v>
      </c>
      <c r="H25" s="33"/>
    </row>
    <row r="26" spans="1:9" ht="14.1" customHeight="1" x14ac:dyDescent="0.2">
      <c r="A26" s="50" t="s">
        <v>40</v>
      </c>
      <c r="B26" s="6">
        <v>0.85</v>
      </c>
      <c r="D26" s="66" t="s">
        <v>51</v>
      </c>
      <c r="E26" s="67"/>
      <c r="F26" s="67"/>
      <c r="G26" s="6">
        <v>9600</v>
      </c>
      <c r="H26" s="33"/>
    </row>
    <row r="27" spans="1:9" ht="14.1" customHeight="1" x14ac:dyDescent="0.2">
      <c r="A27" s="50" t="s">
        <v>37</v>
      </c>
      <c r="B27" s="6">
        <v>2.5499999999999998</v>
      </c>
      <c r="D27" s="66" t="s">
        <v>49</v>
      </c>
      <c r="E27" s="67"/>
      <c r="F27" s="67"/>
      <c r="G27" s="6">
        <v>38400</v>
      </c>
      <c r="H27" s="33"/>
    </row>
    <row r="28" spans="1:9" ht="14.1" customHeight="1" x14ac:dyDescent="0.2">
      <c r="A28" s="50" t="s">
        <v>40</v>
      </c>
      <c r="B28" s="6">
        <v>0.85</v>
      </c>
      <c r="D28" s="66" t="s">
        <v>52</v>
      </c>
      <c r="E28" s="67"/>
      <c r="F28" s="67"/>
      <c r="G28" s="6">
        <v>9600</v>
      </c>
      <c r="H28" s="33"/>
    </row>
    <row r="29" spans="1:9" ht="14.1" customHeight="1" x14ac:dyDescent="0.2">
      <c r="A29" s="50" t="s">
        <v>41</v>
      </c>
      <c r="B29" s="6">
        <v>2.5499999999999998</v>
      </c>
      <c r="D29" s="66" t="s">
        <v>53</v>
      </c>
      <c r="E29" s="67"/>
      <c r="F29" s="67"/>
      <c r="G29" s="6">
        <v>4800</v>
      </c>
      <c r="H29" s="33"/>
    </row>
    <row r="30" spans="1:9" ht="14.1" customHeight="1" x14ac:dyDescent="0.2">
      <c r="A30" s="50" t="s">
        <v>40</v>
      </c>
      <c r="B30" s="6">
        <v>0.85</v>
      </c>
      <c r="F30" s="42"/>
      <c r="G30" s="6"/>
    </row>
    <row r="31" spans="1:9" ht="14.1" customHeight="1" x14ac:dyDescent="0.2">
      <c r="A31" s="50" t="s">
        <v>42</v>
      </c>
      <c r="B31" s="6">
        <v>2.5499999999999998</v>
      </c>
      <c r="F31" s="42"/>
      <c r="G31" s="6"/>
    </row>
    <row r="32" spans="1:9" ht="14.1" customHeight="1" x14ac:dyDescent="0.2">
      <c r="A32" s="50" t="s">
        <v>40</v>
      </c>
      <c r="B32" s="6">
        <v>0.85</v>
      </c>
      <c r="F32" s="42"/>
      <c r="G32" s="6"/>
    </row>
    <row r="33" spans="1:9" ht="14.1" customHeight="1" x14ac:dyDescent="0.2">
      <c r="A33" s="50" t="s">
        <v>43</v>
      </c>
      <c r="B33" s="6">
        <v>2.5499999999999998</v>
      </c>
      <c r="F33" s="42"/>
      <c r="G33" s="6"/>
    </row>
    <row r="34" spans="1:9" ht="14.1" customHeight="1" x14ac:dyDescent="0.2">
      <c r="A34" s="50" t="s">
        <v>40</v>
      </c>
      <c r="B34" s="6">
        <v>0.85</v>
      </c>
      <c r="F34" s="42"/>
      <c r="G34" s="6"/>
    </row>
    <row r="35" spans="1:9" ht="14.1" customHeight="1" x14ac:dyDescent="0.2">
      <c r="A35" s="50" t="s">
        <v>44</v>
      </c>
      <c r="B35" s="6">
        <v>2.5499999999999998</v>
      </c>
      <c r="F35" s="42"/>
      <c r="G35" s="6"/>
    </row>
    <row r="36" spans="1:9" ht="14.1" customHeight="1" x14ac:dyDescent="0.2">
      <c r="A36" s="50" t="s">
        <v>40</v>
      </c>
      <c r="B36" s="6">
        <v>3.4</v>
      </c>
      <c r="F36" s="42"/>
      <c r="G36" s="6"/>
    </row>
    <row r="37" spans="1:9" ht="14.1" customHeight="1" x14ac:dyDescent="0.2">
      <c r="A37" s="50" t="s">
        <v>45</v>
      </c>
      <c r="B37" s="6">
        <v>0.85</v>
      </c>
      <c r="F37" s="42"/>
      <c r="G37" s="6"/>
    </row>
    <row r="38" spans="1:9" ht="15" customHeight="1" thickBot="1" x14ac:dyDescent="0.25">
      <c r="A38" s="51" t="s">
        <v>40</v>
      </c>
      <c r="B38" s="35">
        <v>2.5499999999999998</v>
      </c>
      <c r="F38" s="42"/>
      <c r="G38" s="35"/>
    </row>
    <row r="39" spans="1:9" ht="16.5" thickBot="1" x14ac:dyDescent="0.3">
      <c r="A39" s="36" t="s">
        <v>57</v>
      </c>
      <c r="B39" s="39">
        <f>SUM(B22:B38)</f>
        <v>31.17</v>
      </c>
      <c r="C39" s="38"/>
      <c r="E39" s="68" t="s">
        <v>54</v>
      </c>
      <c r="F39" s="69"/>
      <c r="G39" s="37">
        <f>SUM(G23:G38)</f>
        <v>148800</v>
      </c>
      <c r="H39" s="38"/>
      <c r="I39" s="38"/>
    </row>
    <row r="40" spans="1:9" ht="15" thickBot="1" x14ac:dyDescent="0.25">
      <c r="A40" s="47" t="s">
        <v>55</v>
      </c>
    </row>
    <row r="41" spans="1:9" ht="16.5" thickBot="1" x14ac:dyDescent="0.3">
      <c r="A41" s="45" t="s">
        <v>56</v>
      </c>
      <c r="B41" s="46">
        <f>B39/1052</f>
        <v>2.9629277566539925E-2</v>
      </c>
      <c r="E41" s="70" t="s">
        <v>56</v>
      </c>
      <c r="F41" s="71"/>
      <c r="G41" s="46">
        <f>G39/96</f>
        <v>1550</v>
      </c>
    </row>
  </sheetData>
  <mergeCells count="11">
    <mergeCell ref="E41:F41"/>
    <mergeCell ref="D22:F22"/>
    <mergeCell ref="D23:F23"/>
    <mergeCell ref="D24:F24"/>
    <mergeCell ref="D25:F25"/>
    <mergeCell ref="D26:F26"/>
    <mergeCell ref="D21:F21"/>
    <mergeCell ref="D27:F27"/>
    <mergeCell ref="D28:F28"/>
    <mergeCell ref="D29:F29"/>
    <mergeCell ref="E39:F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29" sqref="H29"/>
    </sheetView>
  </sheetViews>
  <sheetFormatPr defaultColWidth="11" defaultRowHeight="15.75" x14ac:dyDescent="0.25"/>
  <cols>
    <col min="1" max="1" width="31" customWidth="1"/>
  </cols>
  <sheetData>
    <row r="1" spans="1:7" ht="16.5" thickBot="1" x14ac:dyDescent="0.3">
      <c r="A1" s="44" t="s">
        <v>46</v>
      </c>
      <c r="B1" s="2"/>
      <c r="C1" s="2"/>
      <c r="D1" s="2"/>
      <c r="E1" s="2"/>
      <c r="F1" s="2"/>
      <c r="G1" s="2"/>
    </row>
    <row r="2" spans="1:7" ht="16.5" thickBot="1" x14ac:dyDescent="0.3">
      <c r="A2" s="43" t="s">
        <v>36</v>
      </c>
      <c r="B2" s="17" t="s">
        <v>59</v>
      </c>
      <c r="C2" s="1"/>
      <c r="D2" s="74" t="s">
        <v>30</v>
      </c>
      <c r="E2" s="75"/>
      <c r="F2" s="75"/>
      <c r="G2" s="17" t="s">
        <v>59</v>
      </c>
    </row>
    <row r="3" spans="1:7" x14ac:dyDescent="0.25">
      <c r="A3" s="14" t="s">
        <v>61</v>
      </c>
      <c r="B3" s="14">
        <v>5</v>
      </c>
      <c r="C3" s="1"/>
      <c r="D3" s="72" t="s">
        <v>58</v>
      </c>
      <c r="E3" s="73"/>
      <c r="F3" s="73"/>
      <c r="G3" s="14">
        <v>1</v>
      </c>
    </row>
    <row r="4" spans="1:7" x14ac:dyDescent="0.25">
      <c r="A4" s="14" t="s">
        <v>68</v>
      </c>
      <c r="B4" s="14">
        <v>0.1</v>
      </c>
      <c r="C4" s="1"/>
      <c r="D4" s="72" t="s">
        <v>60</v>
      </c>
      <c r="E4" s="73"/>
      <c r="F4" s="73"/>
      <c r="G4" s="14">
        <v>2.5</v>
      </c>
    </row>
    <row r="5" spans="1:7" x14ac:dyDescent="0.25">
      <c r="A5" s="14" t="s">
        <v>70</v>
      </c>
      <c r="B5" s="14">
        <v>0.2</v>
      </c>
      <c r="C5" s="1"/>
      <c r="D5" s="72" t="s">
        <v>49</v>
      </c>
      <c r="E5" s="73"/>
      <c r="F5" s="73"/>
      <c r="G5" s="14">
        <v>0.16</v>
      </c>
    </row>
    <row r="6" spans="1:7" x14ac:dyDescent="0.25">
      <c r="A6" s="14" t="s">
        <v>37</v>
      </c>
      <c r="B6" s="14">
        <v>0.6</v>
      </c>
      <c r="C6" s="2"/>
      <c r="D6" s="72" t="s">
        <v>50</v>
      </c>
      <c r="E6" s="73"/>
      <c r="F6" s="73"/>
      <c r="G6" s="6">
        <v>1</v>
      </c>
    </row>
    <row r="7" spans="1:7" x14ac:dyDescent="0.25">
      <c r="A7" s="6" t="s">
        <v>40</v>
      </c>
      <c r="B7" s="6">
        <v>0.16</v>
      </c>
      <c r="C7" s="2"/>
      <c r="D7" s="82" t="s">
        <v>69</v>
      </c>
      <c r="E7" s="83"/>
      <c r="F7" s="84"/>
      <c r="G7" s="6">
        <v>0.16</v>
      </c>
    </row>
    <row r="8" spans="1:7" x14ac:dyDescent="0.25">
      <c r="A8" s="6" t="s">
        <v>39</v>
      </c>
      <c r="B8" s="6">
        <v>0.6</v>
      </c>
      <c r="C8" s="2"/>
      <c r="D8" s="72" t="s">
        <v>51</v>
      </c>
      <c r="E8" s="73"/>
      <c r="F8" s="73"/>
      <c r="G8" s="6">
        <v>0.75</v>
      </c>
    </row>
    <row r="9" spans="1:7" ht="15" customHeight="1" x14ac:dyDescent="0.25">
      <c r="A9" s="6" t="s">
        <v>40</v>
      </c>
      <c r="B9" s="6">
        <v>0.16</v>
      </c>
      <c r="C9" s="2"/>
      <c r="D9" s="82" t="s">
        <v>49</v>
      </c>
      <c r="E9" s="83"/>
      <c r="F9" s="84"/>
      <c r="G9" s="6">
        <v>0.16</v>
      </c>
    </row>
    <row r="10" spans="1:7" ht="15" customHeight="1" x14ac:dyDescent="0.25">
      <c r="A10" s="6" t="s">
        <v>37</v>
      </c>
      <c r="B10" s="6">
        <v>0.6</v>
      </c>
      <c r="C10" s="2"/>
      <c r="D10" s="82" t="s">
        <v>52</v>
      </c>
      <c r="E10" s="83"/>
      <c r="F10" s="84"/>
      <c r="G10" s="6">
        <v>0.5</v>
      </c>
    </row>
    <row r="11" spans="1:7" ht="15" customHeight="1" x14ac:dyDescent="0.25">
      <c r="A11" s="6" t="s">
        <v>40</v>
      </c>
      <c r="B11" s="6">
        <v>0.16</v>
      </c>
      <c r="C11" s="2"/>
      <c r="D11" s="82" t="s">
        <v>53</v>
      </c>
      <c r="E11" s="83"/>
      <c r="F11" s="84"/>
      <c r="G11" s="6">
        <v>0.16</v>
      </c>
    </row>
    <row r="12" spans="1:7" ht="15" customHeight="1" x14ac:dyDescent="0.25">
      <c r="A12" s="6" t="s">
        <v>41</v>
      </c>
      <c r="B12" s="6">
        <v>0.6</v>
      </c>
      <c r="C12" s="2"/>
      <c r="D12" s="82" t="s">
        <v>65</v>
      </c>
      <c r="E12" s="83"/>
      <c r="F12" s="84"/>
      <c r="G12" s="54">
        <v>0.1</v>
      </c>
    </row>
    <row r="13" spans="1:7" x14ac:dyDescent="0.25">
      <c r="A13" s="6" t="s">
        <v>40</v>
      </c>
      <c r="B13" s="6">
        <v>0.33</v>
      </c>
      <c r="C13" s="2"/>
      <c r="D13" s="66"/>
      <c r="E13" s="66"/>
      <c r="F13" s="66"/>
      <c r="G13" s="38"/>
    </row>
    <row r="14" spans="1:7" x14ac:dyDescent="0.25">
      <c r="A14" s="6" t="s">
        <v>42</v>
      </c>
      <c r="B14" s="6">
        <v>0.6</v>
      </c>
      <c r="C14" s="2"/>
      <c r="D14" s="66"/>
      <c r="E14" s="66"/>
      <c r="F14" s="66"/>
      <c r="G14" s="38"/>
    </row>
    <row r="15" spans="1:7" x14ac:dyDescent="0.25">
      <c r="A15" s="6" t="s">
        <v>40</v>
      </c>
      <c r="B15" s="6">
        <v>0.33</v>
      </c>
      <c r="C15" s="2"/>
      <c r="D15" s="66"/>
      <c r="E15" s="66"/>
      <c r="F15" s="66"/>
      <c r="G15" s="38"/>
    </row>
    <row r="16" spans="1:7" x14ac:dyDescent="0.25">
      <c r="A16" s="6" t="s">
        <v>43</v>
      </c>
      <c r="B16" s="6">
        <v>0.6</v>
      </c>
      <c r="C16" s="2"/>
      <c r="D16" s="66"/>
      <c r="E16" s="78"/>
      <c r="F16" s="78"/>
      <c r="G16" s="38"/>
    </row>
    <row r="17" spans="1:8" x14ac:dyDescent="0.25">
      <c r="A17" s="6" t="s">
        <v>40</v>
      </c>
      <c r="B17" s="6">
        <v>0.33</v>
      </c>
      <c r="C17" s="2"/>
      <c r="D17" s="66"/>
      <c r="E17" s="78"/>
      <c r="F17" s="78"/>
      <c r="G17" s="38"/>
    </row>
    <row r="18" spans="1:8" x14ac:dyDescent="0.25">
      <c r="A18" s="6" t="s">
        <v>44</v>
      </c>
      <c r="B18" s="6">
        <v>0.6</v>
      </c>
      <c r="C18" s="2"/>
      <c r="D18" s="66"/>
      <c r="E18" s="78"/>
      <c r="F18" s="78"/>
      <c r="G18" s="38"/>
    </row>
    <row r="19" spans="1:8" x14ac:dyDescent="0.25">
      <c r="A19" s="6" t="s">
        <v>40</v>
      </c>
      <c r="B19" s="6">
        <v>0.33</v>
      </c>
      <c r="C19" s="2"/>
      <c r="D19" s="66"/>
      <c r="E19" s="78"/>
      <c r="F19" s="78"/>
      <c r="G19" s="38"/>
    </row>
    <row r="20" spans="1:8" x14ac:dyDescent="0.25">
      <c r="A20" s="6" t="s">
        <v>60</v>
      </c>
      <c r="B20" s="6">
        <v>2.5</v>
      </c>
      <c r="C20" s="2"/>
      <c r="D20" s="48"/>
      <c r="E20" s="55"/>
      <c r="F20" s="55"/>
      <c r="G20" s="38"/>
    </row>
    <row r="21" spans="1:8" x14ac:dyDescent="0.25">
      <c r="A21" s="6" t="s">
        <v>40</v>
      </c>
      <c r="B21" s="6">
        <v>0.5</v>
      </c>
      <c r="C21" s="2"/>
      <c r="D21" s="48"/>
      <c r="E21" s="55"/>
      <c r="F21" s="55"/>
      <c r="G21" s="38"/>
    </row>
    <row r="22" spans="1:8" x14ac:dyDescent="0.25">
      <c r="A22" s="6" t="s">
        <v>64</v>
      </c>
      <c r="B22" s="6">
        <v>0.16</v>
      </c>
      <c r="C22" s="2"/>
      <c r="D22" s="66"/>
      <c r="E22" s="78"/>
      <c r="F22" s="78"/>
      <c r="G22" s="38"/>
    </row>
    <row r="23" spans="1:8" x14ac:dyDescent="0.25">
      <c r="A23" s="6" t="s">
        <v>40</v>
      </c>
      <c r="B23" s="6">
        <v>0.5</v>
      </c>
      <c r="C23" s="2"/>
      <c r="D23" s="2"/>
      <c r="E23" s="2"/>
      <c r="F23" s="42"/>
      <c r="G23" s="38"/>
    </row>
    <row r="24" spans="1:8" ht="16.5" thickBot="1" x14ac:dyDescent="0.3">
      <c r="A24" s="6" t="s">
        <v>65</v>
      </c>
      <c r="B24" s="6">
        <v>0.1</v>
      </c>
      <c r="C24" s="2"/>
      <c r="D24" s="2"/>
      <c r="E24" s="2"/>
      <c r="F24" s="42"/>
      <c r="G24" s="38"/>
    </row>
    <row r="25" spans="1:8" ht="15.95" customHeight="1" thickBot="1" x14ac:dyDescent="0.3">
      <c r="A25" s="57" t="s">
        <v>66</v>
      </c>
      <c r="B25" s="58">
        <f>SUM(B3:B24)</f>
        <v>15.059999999999999</v>
      </c>
      <c r="C25" s="59" t="s">
        <v>71</v>
      </c>
      <c r="D25" s="79" t="s">
        <v>67</v>
      </c>
      <c r="E25" s="80" t="s">
        <v>62</v>
      </c>
      <c r="F25" s="81"/>
      <c r="G25" s="56">
        <f>SUM(G3:G12)</f>
        <v>6.49</v>
      </c>
      <c r="H25" s="61" t="s">
        <v>71</v>
      </c>
    </row>
    <row r="26" spans="1:8" ht="16.5" thickBot="1" x14ac:dyDescent="0.3">
      <c r="A26" s="47"/>
      <c r="B26" s="2"/>
      <c r="C26" s="60"/>
      <c r="D26" s="2"/>
      <c r="E26" s="2"/>
      <c r="F26" s="2"/>
      <c r="G26" s="2"/>
      <c r="H26" s="61"/>
    </row>
    <row r="27" spans="1:8" ht="16.5" thickBot="1" x14ac:dyDescent="0.3">
      <c r="A27" s="45" t="s">
        <v>63</v>
      </c>
      <c r="B27" s="46">
        <f>B25/4208</f>
        <v>3.5788973384030414E-3</v>
      </c>
      <c r="C27" s="3" t="s">
        <v>71</v>
      </c>
      <c r="D27" s="2"/>
      <c r="E27" s="70" t="s">
        <v>63</v>
      </c>
      <c r="F27" s="71"/>
      <c r="G27" s="46">
        <f>G25/96</f>
        <v>6.7604166666666674E-2</v>
      </c>
      <c r="H27" s="62" t="s">
        <v>71</v>
      </c>
    </row>
    <row r="28" spans="1:8" x14ac:dyDescent="0.25">
      <c r="B28" s="63">
        <f>B27*60</f>
        <v>0.21473384030418249</v>
      </c>
      <c r="C28" s="62" t="s">
        <v>72</v>
      </c>
      <c r="G28" s="63">
        <f>G27*60</f>
        <v>4.0562500000000004</v>
      </c>
      <c r="H28" s="62" t="s">
        <v>72</v>
      </c>
    </row>
    <row r="29" spans="1:8" x14ac:dyDescent="0.25">
      <c r="B29" s="63">
        <f>B28*60</f>
        <v>12.88403041825095</v>
      </c>
      <c r="C29" s="62" t="s">
        <v>73</v>
      </c>
      <c r="G29" s="63">
        <f>G28*60</f>
        <v>243.37500000000003</v>
      </c>
      <c r="H29" s="62" t="s">
        <v>73</v>
      </c>
    </row>
  </sheetData>
  <mergeCells count="21">
    <mergeCell ref="D2:F2"/>
    <mergeCell ref="D3:F3"/>
    <mergeCell ref="D6:F6"/>
    <mergeCell ref="D8:F8"/>
    <mergeCell ref="D9:F9"/>
    <mergeCell ref="E27:F27"/>
    <mergeCell ref="D13:F13"/>
    <mergeCell ref="D14:F14"/>
    <mergeCell ref="D15:F15"/>
    <mergeCell ref="D16:F16"/>
    <mergeCell ref="D17:F17"/>
    <mergeCell ref="D18:F18"/>
    <mergeCell ref="D19:F19"/>
    <mergeCell ref="D22:F22"/>
    <mergeCell ref="D4:F4"/>
    <mergeCell ref="D25:F25"/>
    <mergeCell ref="D5:F5"/>
    <mergeCell ref="D7:F7"/>
    <mergeCell ref="D10:F10"/>
    <mergeCell ref="D11:F11"/>
    <mergeCell ref="D12:F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G22"/>
    </sheetView>
  </sheetViews>
  <sheetFormatPr defaultColWidth="10.875" defaultRowHeight="14.25" x14ac:dyDescent="0.2"/>
  <cols>
    <col min="1" max="1" width="27.125" style="2" customWidth="1"/>
    <col min="2" max="2" width="10.875" style="2"/>
    <col min="3" max="3" width="13" style="2" customWidth="1"/>
    <col min="4" max="4" width="10.125" style="2" customWidth="1"/>
    <col min="5" max="5" width="9.375" style="2" customWidth="1"/>
    <col min="6" max="8" width="14.625" style="2" customWidth="1"/>
    <col min="9" max="9" width="14" style="2" customWidth="1"/>
    <col min="10" max="10" width="14.5" style="2" customWidth="1"/>
    <col min="11" max="11" width="12.125" style="2" bestFit="1" customWidth="1"/>
    <col min="12" max="12" width="12.5" style="2" customWidth="1"/>
    <col min="13" max="13" width="44.375" style="2" customWidth="1"/>
    <col min="14" max="16384" width="10.875" style="2"/>
  </cols>
  <sheetData>
    <row r="1" spans="1:11" ht="16.5" thickBot="1" x14ac:dyDescent="0.3">
      <c r="A1" s="44" t="s">
        <v>46</v>
      </c>
    </row>
    <row r="2" spans="1:11" s="33" customFormat="1" ht="30.75" thickBot="1" x14ac:dyDescent="0.3">
      <c r="A2" s="34" t="s">
        <v>36</v>
      </c>
      <c r="B2" s="17" t="s">
        <v>38</v>
      </c>
      <c r="C2" s="1"/>
      <c r="D2" s="74" t="s">
        <v>30</v>
      </c>
      <c r="E2" s="75"/>
      <c r="F2" s="75"/>
      <c r="G2" s="17" t="s">
        <v>38</v>
      </c>
      <c r="I2" s="52"/>
      <c r="J2" s="40"/>
      <c r="K2" s="40"/>
    </row>
    <row r="3" spans="1:11" s="33" customFormat="1" ht="15.75" x14ac:dyDescent="0.2">
      <c r="A3" s="14" t="s">
        <v>47</v>
      </c>
      <c r="B3" s="14">
        <v>1.42</v>
      </c>
      <c r="C3" s="1"/>
      <c r="D3" s="72" t="s">
        <v>48</v>
      </c>
      <c r="E3" s="73"/>
      <c r="F3" s="73"/>
      <c r="G3" s="14">
        <v>9600</v>
      </c>
      <c r="I3" s="41"/>
      <c r="J3" s="53"/>
      <c r="K3" s="53"/>
    </row>
    <row r="4" spans="1:11" ht="14.1" customHeight="1" x14ac:dyDescent="0.2">
      <c r="A4" s="14" t="s">
        <v>37</v>
      </c>
      <c r="B4" s="14">
        <v>2.5499999999999998</v>
      </c>
      <c r="D4" s="72" t="s">
        <v>49</v>
      </c>
      <c r="E4" s="73"/>
      <c r="F4" s="73"/>
      <c r="G4" s="14">
        <v>38400</v>
      </c>
      <c r="H4" s="33"/>
      <c r="I4" s="41"/>
      <c r="J4" s="53"/>
      <c r="K4" s="53"/>
    </row>
    <row r="5" spans="1:11" ht="14.1" customHeight="1" x14ac:dyDescent="0.2">
      <c r="A5" s="6" t="s">
        <v>40</v>
      </c>
      <c r="B5" s="6">
        <v>0.85</v>
      </c>
      <c r="D5" s="72" t="s">
        <v>50</v>
      </c>
      <c r="E5" s="73"/>
      <c r="F5" s="73"/>
      <c r="G5" s="6">
        <v>9600</v>
      </c>
      <c r="H5" s="33"/>
      <c r="I5" s="41"/>
      <c r="J5" s="53"/>
      <c r="K5" s="53"/>
    </row>
    <row r="6" spans="1:11" ht="14.1" customHeight="1" x14ac:dyDescent="0.2">
      <c r="A6" s="6" t="s">
        <v>39</v>
      </c>
      <c r="B6" s="6">
        <v>2.5499999999999998</v>
      </c>
      <c r="D6" s="72" t="s">
        <v>49</v>
      </c>
      <c r="E6" s="73"/>
      <c r="F6" s="73"/>
      <c r="G6" s="6">
        <v>38400</v>
      </c>
      <c r="H6" s="33"/>
      <c r="I6" s="41"/>
      <c r="J6" s="53"/>
      <c r="K6" s="53"/>
    </row>
    <row r="7" spans="1:11" ht="14.1" customHeight="1" x14ac:dyDescent="0.2">
      <c r="A7" s="6" t="s">
        <v>40</v>
      </c>
      <c r="B7" s="6">
        <v>0.85</v>
      </c>
      <c r="D7" s="72" t="s">
        <v>51</v>
      </c>
      <c r="E7" s="73"/>
      <c r="F7" s="73"/>
      <c r="G7" s="6">
        <v>9600</v>
      </c>
      <c r="H7" s="33"/>
      <c r="I7" s="41"/>
      <c r="J7" s="53"/>
      <c r="K7" s="53"/>
    </row>
    <row r="8" spans="1:11" ht="14.1" customHeight="1" x14ac:dyDescent="0.2">
      <c r="A8" s="6" t="s">
        <v>37</v>
      </c>
      <c r="B8" s="6">
        <v>2.5499999999999998</v>
      </c>
      <c r="D8" s="72" t="s">
        <v>49</v>
      </c>
      <c r="E8" s="73"/>
      <c r="F8" s="73"/>
      <c r="G8" s="6">
        <v>38400</v>
      </c>
      <c r="H8" s="33"/>
      <c r="I8" s="41"/>
      <c r="J8" s="53"/>
      <c r="K8" s="53"/>
    </row>
    <row r="9" spans="1:11" ht="14.1" customHeight="1" x14ac:dyDescent="0.2">
      <c r="A9" s="6" t="s">
        <v>40</v>
      </c>
      <c r="B9" s="6">
        <v>0.85</v>
      </c>
      <c r="D9" s="72" t="s">
        <v>52</v>
      </c>
      <c r="E9" s="73"/>
      <c r="F9" s="73"/>
      <c r="G9" s="6">
        <v>9600</v>
      </c>
      <c r="H9" s="33"/>
      <c r="I9" s="41"/>
      <c r="J9" s="53"/>
      <c r="K9" s="53"/>
    </row>
    <row r="10" spans="1:11" ht="14.1" customHeight="1" x14ac:dyDescent="0.2">
      <c r="A10" s="6" t="s">
        <v>41</v>
      </c>
      <c r="B10" s="6">
        <v>2.5499999999999998</v>
      </c>
      <c r="D10" s="72" t="s">
        <v>53</v>
      </c>
      <c r="E10" s="73"/>
      <c r="F10" s="73"/>
      <c r="G10" s="6">
        <v>4800</v>
      </c>
      <c r="H10" s="33"/>
      <c r="I10" s="41"/>
      <c r="J10" s="53"/>
      <c r="K10" s="53"/>
    </row>
    <row r="11" spans="1:11" ht="14.1" customHeight="1" x14ac:dyDescent="0.2">
      <c r="A11" s="6" t="s">
        <v>40</v>
      </c>
      <c r="B11" s="6">
        <v>0.85</v>
      </c>
      <c r="F11" s="42"/>
      <c r="G11" s="38"/>
    </row>
    <row r="12" spans="1:11" ht="14.1" customHeight="1" x14ac:dyDescent="0.2">
      <c r="A12" s="6" t="s">
        <v>42</v>
      </c>
      <c r="B12" s="6">
        <v>2.5499999999999998</v>
      </c>
      <c r="F12" s="42"/>
      <c r="G12" s="38"/>
    </row>
    <row r="13" spans="1:11" ht="14.1" customHeight="1" x14ac:dyDescent="0.2">
      <c r="A13" s="6" t="s">
        <v>40</v>
      </c>
      <c r="B13" s="6">
        <v>0.85</v>
      </c>
      <c r="F13" s="42"/>
      <c r="G13" s="38"/>
    </row>
    <row r="14" spans="1:11" ht="14.1" customHeight="1" x14ac:dyDescent="0.2">
      <c r="A14" s="6" t="s">
        <v>43</v>
      </c>
      <c r="B14" s="6">
        <v>2.5499999999999998</v>
      </c>
      <c r="F14" s="42"/>
      <c r="G14" s="38"/>
    </row>
    <row r="15" spans="1:11" ht="14.1" customHeight="1" x14ac:dyDescent="0.2">
      <c r="A15" s="6" t="s">
        <v>40</v>
      </c>
      <c r="B15" s="6">
        <v>0.85</v>
      </c>
      <c r="F15" s="42"/>
      <c r="G15" s="38"/>
    </row>
    <row r="16" spans="1:11" ht="14.1" customHeight="1" x14ac:dyDescent="0.2">
      <c r="A16" s="6" t="s">
        <v>44</v>
      </c>
      <c r="B16" s="6">
        <v>2.5499999999999998</v>
      </c>
      <c r="F16" s="42"/>
      <c r="G16" s="38"/>
    </row>
    <row r="17" spans="1:9" ht="14.1" customHeight="1" x14ac:dyDescent="0.2">
      <c r="A17" s="6" t="s">
        <v>40</v>
      </c>
      <c r="B17" s="6">
        <v>3.4</v>
      </c>
      <c r="F17" s="42"/>
      <c r="G17" s="38"/>
    </row>
    <row r="18" spans="1:9" ht="14.1" customHeight="1" x14ac:dyDescent="0.2">
      <c r="A18" s="6" t="s">
        <v>45</v>
      </c>
      <c r="B18" s="6">
        <v>0.85</v>
      </c>
      <c r="F18" s="42"/>
      <c r="G18" s="38"/>
    </row>
    <row r="19" spans="1:9" ht="15" customHeight="1" thickBot="1" x14ac:dyDescent="0.25">
      <c r="A19" s="35" t="s">
        <v>40</v>
      </c>
      <c r="B19" s="35">
        <v>2.5499999999999998</v>
      </c>
      <c r="F19" s="42"/>
      <c r="G19" s="38"/>
    </row>
    <row r="20" spans="1:9" ht="16.5" thickBot="1" x14ac:dyDescent="0.3">
      <c r="A20" s="36" t="s">
        <v>57</v>
      </c>
      <c r="B20" s="39">
        <f>SUM(B3:B19)</f>
        <v>31.17</v>
      </c>
      <c r="C20" s="38"/>
      <c r="E20" s="76" t="s">
        <v>54</v>
      </c>
      <c r="F20" s="77"/>
      <c r="G20" s="39">
        <f>SUM(G4:G19)</f>
        <v>148800</v>
      </c>
      <c r="H20" s="38"/>
      <c r="I20" s="38"/>
    </row>
    <row r="21" spans="1:9" ht="15" thickBot="1" x14ac:dyDescent="0.25">
      <c r="A21" s="47"/>
    </row>
    <row r="22" spans="1:9" ht="16.5" thickBot="1" x14ac:dyDescent="0.3">
      <c r="A22" s="45" t="s">
        <v>56</v>
      </c>
      <c r="B22" s="46">
        <f>B20/1052</f>
        <v>2.9629277566539925E-2</v>
      </c>
      <c r="E22" s="70" t="s">
        <v>56</v>
      </c>
      <c r="F22" s="71"/>
      <c r="G22" s="46">
        <f>G20/96</f>
        <v>1550</v>
      </c>
    </row>
  </sheetData>
  <mergeCells count="11">
    <mergeCell ref="D8:F8"/>
    <mergeCell ref="D9:F9"/>
    <mergeCell ref="D10:F10"/>
    <mergeCell ref="E20:F20"/>
    <mergeCell ref="E22:F22"/>
    <mergeCell ref="D7:F7"/>
    <mergeCell ref="D2:F2"/>
    <mergeCell ref="D3:F3"/>
    <mergeCell ref="D4:F4"/>
    <mergeCell ref="D5:F5"/>
    <mergeCell ref="D6:F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(1)Cost</vt:lpstr>
      <vt:lpstr>(2)Time</vt:lpstr>
      <vt:lpstr>(3)Volume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Garcia</dc:creator>
  <cp:lastModifiedBy>Jose Garcia</cp:lastModifiedBy>
  <dcterms:created xsi:type="dcterms:W3CDTF">2013-09-03T07:15:23Z</dcterms:created>
  <dcterms:modified xsi:type="dcterms:W3CDTF">2013-10-08T23:16:01Z</dcterms:modified>
</cp:coreProperties>
</file>