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4" rupBuild="22221"/>
  <workbookPr date1904="1" showInkAnnotation="0" autoCompressPictures="0"/>
  <bookViews>
    <workbookView xWindow="3320" yWindow="600" windowWidth="23480" windowHeight="15460" tabRatio="500" activeTab="2"/>
  </bookViews>
  <sheets>
    <sheet name="7_8_11" sheetId="5" r:id="rId1"/>
    <sheet name="7_14_11" sheetId="6" r:id="rId2"/>
    <sheet name="9_26_11" sheetId="4"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34" i="6" l="1"/>
  <c r="F35" i="6"/>
  <c r="F36" i="6"/>
  <c r="F37" i="6"/>
  <c r="F38" i="6"/>
  <c r="H38" i="6"/>
  <c r="F28" i="6"/>
  <c r="C29" i="6"/>
  <c r="F29" i="6"/>
  <c r="F30" i="6"/>
  <c r="F31" i="6"/>
  <c r="F32" i="6"/>
  <c r="H32" i="6"/>
  <c r="F21" i="6"/>
  <c r="C22" i="6"/>
  <c r="F22" i="6"/>
  <c r="F23" i="6"/>
  <c r="F24" i="6"/>
  <c r="F25" i="6"/>
  <c r="H25" i="6"/>
  <c r="F15" i="6"/>
  <c r="F16" i="6"/>
  <c r="F17" i="6"/>
  <c r="F18" i="6"/>
  <c r="F19" i="6"/>
  <c r="H19" i="6"/>
  <c r="F9" i="6"/>
  <c r="F10" i="6"/>
  <c r="F11" i="6"/>
  <c r="F12" i="6"/>
  <c r="F13" i="6"/>
  <c r="H13" i="6"/>
  <c r="F3" i="6"/>
  <c r="C4" i="6"/>
  <c r="F4" i="6"/>
  <c r="F5" i="6"/>
  <c r="F6" i="6"/>
  <c r="C7" i="6"/>
  <c r="F7" i="6"/>
  <c r="H7" i="6"/>
  <c r="G32" i="6"/>
  <c r="E32" i="6"/>
  <c r="E31" i="6"/>
  <c r="E30" i="6"/>
  <c r="E29" i="6"/>
  <c r="E28" i="6"/>
  <c r="G38" i="6"/>
  <c r="E38" i="6"/>
  <c r="E37" i="6"/>
  <c r="E36" i="6"/>
  <c r="E35" i="6"/>
  <c r="E34" i="6"/>
  <c r="G25" i="6"/>
  <c r="E25" i="6"/>
  <c r="E24" i="6"/>
  <c r="E23" i="6"/>
  <c r="E22" i="6"/>
  <c r="E21" i="6"/>
  <c r="G19" i="6"/>
  <c r="E19" i="6"/>
  <c r="E18" i="6"/>
  <c r="E17" i="6"/>
  <c r="E16" i="6"/>
  <c r="E15" i="6"/>
  <c r="G13" i="6"/>
  <c r="E13" i="6"/>
  <c r="E12" i="6"/>
  <c r="E11" i="6"/>
  <c r="E10" i="6"/>
  <c r="E9" i="6"/>
  <c r="G7" i="6"/>
  <c r="E7" i="6"/>
  <c r="E6" i="6"/>
  <c r="E5" i="6"/>
  <c r="E4" i="6"/>
  <c r="E3" i="6"/>
  <c r="F30" i="5"/>
  <c r="F31" i="5"/>
  <c r="F32" i="5"/>
  <c r="F33" i="5"/>
  <c r="C34" i="5"/>
  <c r="F34" i="5"/>
  <c r="H34" i="5"/>
  <c r="F22" i="5"/>
  <c r="F23" i="5"/>
  <c r="F24" i="5"/>
  <c r="F25" i="5"/>
  <c r="F26" i="5"/>
  <c r="H26" i="5"/>
  <c r="D16" i="5"/>
  <c r="F16" i="5"/>
  <c r="F17" i="5"/>
  <c r="D18" i="5"/>
  <c r="F18" i="5"/>
  <c r="F19" i="5"/>
  <c r="F20" i="5"/>
  <c r="H20" i="5"/>
  <c r="F10" i="5"/>
  <c r="F11" i="5"/>
  <c r="C12" i="5"/>
  <c r="F12" i="5"/>
  <c r="F13" i="5"/>
  <c r="F14" i="5"/>
  <c r="H14" i="5"/>
  <c r="F4" i="5"/>
  <c r="F5" i="5"/>
  <c r="F6" i="5"/>
  <c r="F7" i="5"/>
  <c r="F8" i="5"/>
  <c r="H8" i="5"/>
  <c r="G34" i="5"/>
  <c r="E34" i="5"/>
  <c r="E33" i="5"/>
  <c r="E32" i="5"/>
  <c r="E31" i="5"/>
  <c r="E30" i="5"/>
  <c r="G26" i="5"/>
  <c r="E26" i="5"/>
  <c r="E25" i="5"/>
  <c r="E24" i="5"/>
  <c r="E23" i="5"/>
  <c r="E22" i="5"/>
  <c r="G20" i="5"/>
  <c r="E20" i="5"/>
  <c r="E19" i="5"/>
  <c r="E18" i="5"/>
  <c r="E17" i="5"/>
  <c r="E16" i="5"/>
  <c r="G14" i="5"/>
  <c r="E14" i="5"/>
  <c r="E13" i="5"/>
  <c r="E12" i="5"/>
  <c r="E11" i="5"/>
  <c r="E10" i="5"/>
  <c r="E8" i="5"/>
  <c r="E7" i="5"/>
  <c r="E6" i="5"/>
  <c r="E5" i="5"/>
  <c r="E4" i="5"/>
  <c r="G8" i="5"/>
  <c r="C34" i="4"/>
  <c r="F34" i="4"/>
  <c r="C35" i="4"/>
  <c r="F35" i="4"/>
  <c r="D36" i="4"/>
  <c r="F36" i="4"/>
  <c r="F37" i="4"/>
  <c r="C38" i="4"/>
  <c r="F38" i="4"/>
  <c r="H38" i="4"/>
  <c r="D28" i="4"/>
  <c r="F28" i="4"/>
  <c r="D29" i="4"/>
  <c r="F29" i="4"/>
  <c r="F30" i="4"/>
  <c r="F31" i="4"/>
  <c r="F32" i="4"/>
  <c r="H32" i="4"/>
  <c r="F22" i="4"/>
  <c r="C23" i="4"/>
  <c r="F23" i="4"/>
  <c r="C24" i="4"/>
  <c r="F24" i="4"/>
  <c r="C25" i="4"/>
  <c r="F25" i="4"/>
  <c r="F26" i="4"/>
  <c r="H26" i="4"/>
  <c r="D16" i="4"/>
  <c r="F16" i="4"/>
  <c r="F17" i="4"/>
  <c r="D18" i="4"/>
  <c r="F18" i="4"/>
  <c r="F19" i="4"/>
  <c r="D20" i="4"/>
  <c r="F20" i="4"/>
  <c r="H20" i="4"/>
  <c r="C10" i="4"/>
  <c r="F10" i="4"/>
  <c r="F11" i="4"/>
  <c r="C12" i="4"/>
  <c r="F12" i="4"/>
  <c r="F13" i="4"/>
  <c r="C14" i="4"/>
  <c r="F14" i="4"/>
  <c r="H14" i="4"/>
  <c r="F4" i="4"/>
  <c r="F5" i="4"/>
  <c r="C6" i="4"/>
  <c r="F6" i="4"/>
  <c r="F7" i="4"/>
  <c r="F8" i="4"/>
  <c r="H8" i="4"/>
  <c r="G38" i="4"/>
  <c r="E38" i="4"/>
  <c r="E37" i="4"/>
  <c r="E36" i="4"/>
  <c r="E35" i="4"/>
  <c r="E34" i="4"/>
  <c r="G26" i="4"/>
  <c r="E26" i="4"/>
  <c r="E25" i="4"/>
  <c r="E24" i="4"/>
  <c r="E23" i="4"/>
  <c r="E22" i="4"/>
  <c r="G14" i="4"/>
  <c r="G8" i="4"/>
  <c r="G20" i="4"/>
  <c r="G32" i="4"/>
  <c r="E32" i="4"/>
  <c r="E31" i="4"/>
  <c r="E30" i="4"/>
  <c r="E29" i="4"/>
  <c r="E28" i="4"/>
  <c r="E20" i="4"/>
  <c r="E19" i="4"/>
  <c r="E18" i="4"/>
  <c r="E17" i="4"/>
  <c r="E16" i="4"/>
  <c r="E14" i="4"/>
  <c r="E13" i="4"/>
  <c r="E12" i="4"/>
  <c r="E11" i="4"/>
  <c r="E10" i="4"/>
  <c r="E8" i="4"/>
  <c r="E7" i="4"/>
  <c r="E6" i="4"/>
  <c r="E5" i="4"/>
  <c r="E4" i="4"/>
</calcChain>
</file>

<file path=xl/sharedStrings.xml><?xml version="1.0" encoding="utf-8"?>
<sst xmlns="http://schemas.openxmlformats.org/spreadsheetml/2006/main" count="47" uniqueCount="27">
  <si>
    <t>stdev(pla/area)</t>
  </si>
  <si>
    <t>average/area</t>
  </si>
  <si>
    <t>stdev/area</t>
  </si>
  <si>
    <t>CTRL EGFR only</t>
  </si>
  <si>
    <t>CTRL PDLIM1 only</t>
  </si>
  <si>
    <t xml:space="preserve">EGF 0min </t>
  </si>
  <si>
    <t>EGF 1min</t>
  </si>
  <si>
    <t xml:space="preserve">EGF 6min </t>
  </si>
  <si>
    <t>EGF 15min</t>
  </si>
  <si>
    <t>Number of cells counted</t>
  </si>
  <si>
    <t>PLA dots</t>
  </si>
  <si>
    <t>PLA dots/cell</t>
  </si>
  <si>
    <t>50K seeded in AM, SS in PM, 150K controls done for 0 and 6min</t>
  </si>
  <si>
    <t>Cell area</t>
  </si>
  <si>
    <t>Cell area (outlined and analyzed, took area)</t>
  </si>
  <si>
    <t>1e5*PLA dots/cell area</t>
  </si>
  <si>
    <t xml:space="preserve"> counted by Yen thresholding and particle count (750, 3836) particle sizes 2-50.  For large clumps, measured area and assumed area of 10 for average PLA dot, so added number of dots=area/10</t>
  </si>
  <si>
    <t>EGF 0 min</t>
  </si>
  <si>
    <t>EGF 6min</t>
  </si>
  <si>
    <t>BGND Controls</t>
  </si>
  <si>
    <t>EGFR only</t>
  </si>
  <si>
    <t>average pla/area</t>
  </si>
  <si>
    <t>2* serious conglomeration</t>
  </si>
  <si>
    <t xml:space="preserve">EGF 15min </t>
  </si>
  <si>
    <t>BGND CTRL</t>
  </si>
  <si>
    <t>PDLIM1 only</t>
  </si>
  <si>
    <t xml:space="preserve"> counted by Yen thresholding and particle count (750, 3836) particle sizes 2-100 (increased particle size since it seems like many PLA events are blurred.  For large clumps, measured area and assumed area of 10 for average PLA dot, so added number of dots=area/10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</si>
</sst>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name val="Verdana"/>
    </font>
    <font>
      <sz val="8"/>
      <name val="Verdana"/>
    </font>
    <font>
      <u/>
      <sz val="10"/>
      <color theme="10"/>
      <name val="Verdana"/>
    </font>
    <font>
      <u/>
      <sz val="10"/>
      <color theme="11"/>
      <name val="Verdana"/>
    </font>
  </fonts>
  <fills count="2">
    <fill>
      <patternFill patternType="none"/>
    </fill>
    <fill>
      <patternFill patternType="gray125"/>
    </fill>
  </fills>
  <borders count="2">
    <border>
      <left/>
      <right/>
      <top/>
      <bottom/>
      <diagonal/>
    </border>
    <border>
      <left/>
      <right/>
      <top/>
      <bottom style="thin">
        <color auto="1"/>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3">
    <xf numFmtId="0" fontId="0" fillId="0" borderId="0" xfId="0"/>
    <xf numFmtId="14" fontId="0" fillId="0" borderId="0" xfId="0" applyNumberFormat="1"/>
    <xf numFmtId="0" fontId="0" fillId="0" borderId="1" xfId="0" applyBorder="1"/>
  </cellXfs>
  <cellStyles count="3">
    <cellStyle name="Followed Hyperlink" xfId="2" builtinId="9" hidden="1"/>
    <cellStyle name="Hyperlink" xfId="1"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I28" sqref="I28"/>
    </sheetView>
  </sheetViews>
  <sheetFormatPr baseColWidth="10" defaultColWidth="11" defaultRowHeight="13" x14ac:dyDescent="0"/>
  <cols>
    <col min="1" max="1" width="21.140625" customWidth="1"/>
    <col min="2" max="2" width="21.28515625" bestFit="1" customWidth="1"/>
    <col min="3" max="3" width="21.28515625" customWidth="1"/>
    <col min="5" max="5" width="14.5703125" customWidth="1"/>
    <col min="6" max="6" width="20.28515625" bestFit="1" customWidth="1"/>
  </cols>
  <sheetData>
    <row r="1" spans="1:8">
      <c r="A1" t="s">
        <v>12</v>
      </c>
      <c r="B1" t="s">
        <v>16</v>
      </c>
    </row>
    <row r="3" spans="1:8">
      <c r="A3" s="1" t="s">
        <v>17</v>
      </c>
      <c r="B3" s="1" t="s">
        <v>9</v>
      </c>
      <c r="C3" s="1" t="s">
        <v>13</v>
      </c>
      <c r="D3" t="s">
        <v>10</v>
      </c>
      <c r="E3" t="s">
        <v>11</v>
      </c>
      <c r="F3" t="s">
        <v>15</v>
      </c>
      <c r="G3" t="s">
        <v>21</v>
      </c>
      <c r="H3" t="s">
        <v>0</v>
      </c>
    </row>
    <row r="4" spans="1:8">
      <c r="A4">
        <v>1</v>
      </c>
      <c r="B4">
        <v>1</v>
      </c>
      <c r="C4">
        <v>73409</v>
      </c>
      <c r="D4">
        <v>4</v>
      </c>
      <c r="E4">
        <f>D4/B4</f>
        <v>4</v>
      </c>
      <c r="F4">
        <f>100000*D4/C4</f>
        <v>5.4489231565611842</v>
      </c>
    </row>
    <row r="5" spans="1:8">
      <c r="A5">
        <v>2</v>
      </c>
      <c r="B5">
        <v>2.4</v>
      </c>
      <c r="C5">
        <v>176695</v>
      </c>
      <c r="D5">
        <v>17</v>
      </c>
      <c r="E5">
        <f>D5/B5</f>
        <v>7.0833333333333339</v>
      </c>
      <c r="F5">
        <f>100000*D5/C5</f>
        <v>9.6210985030702627</v>
      </c>
    </row>
    <row r="6" spans="1:8">
      <c r="A6">
        <v>3</v>
      </c>
      <c r="B6">
        <v>1</v>
      </c>
      <c r="C6">
        <v>51156</v>
      </c>
      <c r="D6">
        <v>13</v>
      </c>
      <c r="E6">
        <f>D6/B6</f>
        <v>13</v>
      </c>
      <c r="F6">
        <f>100000*D6/C6</f>
        <v>25.412463836109158</v>
      </c>
    </row>
    <row r="7" spans="1:8">
      <c r="A7">
        <v>4</v>
      </c>
      <c r="B7">
        <v>1.25</v>
      </c>
      <c r="C7">
        <v>84954</v>
      </c>
      <c r="D7">
        <v>14</v>
      </c>
      <c r="E7">
        <f>D7/B7</f>
        <v>11.2</v>
      </c>
      <c r="F7">
        <f>100000*D7/C7</f>
        <v>16.479506556489394</v>
      </c>
    </row>
    <row r="8" spans="1:8">
      <c r="A8">
        <v>5</v>
      </c>
      <c r="B8">
        <v>1</v>
      </c>
      <c r="C8">
        <v>69584</v>
      </c>
      <c r="D8">
        <v>14</v>
      </c>
      <c r="E8">
        <f>D8/B8</f>
        <v>14</v>
      </c>
      <c r="F8">
        <f>100000*D8/C8</f>
        <v>20.119567716716485</v>
      </c>
      <c r="G8">
        <f>AVERAGE(F4:F8)</f>
        <v>15.416311953789299</v>
      </c>
      <c r="H8">
        <f>STDEV(F4:F8)</f>
        <v>8.0016777672502553</v>
      </c>
    </row>
    <row r="9" spans="1:8">
      <c r="A9" t="s">
        <v>6</v>
      </c>
    </row>
    <row r="10" spans="1:8">
      <c r="A10">
        <v>1</v>
      </c>
      <c r="B10">
        <v>3</v>
      </c>
      <c r="C10">
        <v>125229</v>
      </c>
      <c r="D10">
        <v>50</v>
      </c>
      <c r="E10">
        <f>D10/B10</f>
        <v>16.666666666666668</v>
      </c>
      <c r="F10">
        <f>100000*D10/C10</f>
        <v>39.92685400346565</v>
      </c>
    </row>
    <row r="11" spans="1:8">
      <c r="A11">
        <v>2</v>
      </c>
      <c r="B11">
        <v>1</v>
      </c>
      <c r="C11">
        <v>71756</v>
      </c>
      <c r="D11">
        <v>114</v>
      </c>
      <c r="E11">
        <f>D11/B11</f>
        <v>114</v>
      </c>
      <c r="F11">
        <f>100000*D11/C11</f>
        <v>158.87173198060091</v>
      </c>
    </row>
    <row r="12" spans="1:8">
      <c r="A12">
        <v>3</v>
      </c>
      <c r="B12">
        <v>1.75</v>
      </c>
      <c r="C12">
        <f>120775+6890</f>
        <v>127665</v>
      </c>
      <c r="D12">
        <v>35</v>
      </c>
      <c r="E12">
        <f>D12/B12</f>
        <v>20</v>
      </c>
      <c r="F12">
        <f>100000*D12/C12</f>
        <v>27.415501507852582</v>
      </c>
    </row>
    <row r="13" spans="1:8">
      <c r="A13">
        <v>4</v>
      </c>
      <c r="B13">
        <v>1.5</v>
      </c>
      <c r="C13">
        <v>126865</v>
      </c>
      <c r="D13">
        <v>28</v>
      </c>
      <c r="E13">
        <f>D13/B13</f>
        <v>18.666666666666668</v>
      </c>
      <c r="F13">
        <f>100000*D13/C13</f>
        <v>22.070705080203364</v>
      </c>
    </row>
    <row r="14" spans="1:8">
      <c r="A14">
        <v>5</v>
      </c>
      <c r="B14">
        <v>0.9</v>
      </c>
      <c r="C14">
        <v>147432</v>
      </c>
      <c r="D14">
        <v>27</v>
      </c>
      <c r="E14">
        <f>D14/B14</f>
        <v>30</v>
      </c>
      <c r="F14">
        <f>100000*D14/C14</f>
        <v>18.313527592381572</v>
      </c>
      <c r="G14">
        <f>AVERAGE(F10:F14)</f>
        <v>53.31966403290081</v>
      </c>
      <c r="H14">
        <f>STDEV(F10:F14)</f>
        <v>59.568362132855754</v>
      </c>
    </row>
    <row r="15" spans="1:8">
      <c r="A15" t="s">
        <v>18</v>
      </c>
    </row>
    <row r="16" spans="1:8">
      <c r="A16">
        <v>1</v>
      </c>
      <c r="B16">
        <v>1</v>
      </c>
      <c r="C16">
        <v>92631</v>
      </c>
      <c r="D16">
        <f>159+79</f>
        <v>238</v>
      </c>
      <c r="E16">
        <f>D16/B16</f>
        <v>238</v>
      </c>
      <c r="F16">
        <f>100000*D16/C16</f>
        <v>256.93342401571829</v>
      </c>
    </row>
    <row r="17" spans="1:8">
      <c r="A17" t="s">
        <v>22</v>
      </c>
      <c r="B17">
        <v>1.25</v>
      </c>
      <c r="C17">
        <v>99991</v>
      </c>
      <c r="D17">
        <v>320</v>
      </c>
      <c r="E17">
        <f>D17/B17</f>
        <v>256</v>
      </c>
      <c r="F17">
        <f>100000*D17/C17</f>
        <v>320.02880259223332</v>
      </c>
    </row>
    <row r="18" spans="1:8">
      <c r="A18">
        <v>3</v>
      </c>
      <c r="B18">
        <v>1.3</v>
      </c>
      <c r="C18">
        <v>94064</v>
      </c>
      <c r="D18">
        <f>69+92</f>
        <v>161</v>
      </c>
      <c r="E18">
        <f>D18/B18</f>
        <v>123.84615384615384</v>
      </c>
      <c r="F18">
        <f>100000*D18/C18</f>
        <v>171.16006123490391</v>
      </c>
    </row>
    <row r="19" spans="1:8">
      <c r="A19">
        <v>4</v>
      </c>
      <c r="B19">
        <v>1</v>
      </c>
      <c r="C19">
        <v>101629</v>
      </c>
      <c r="D19">
        <v>54</v>
      </c>
      <c r="E19">
        <f>D19/B19</f>
        <v>54</v>
      </c>
      <c r="F19">
        <f>100000*D19/C19</f>
        <v>53.134439972842401</v>
      </c>
    </row>
    <row r="20" spans="1:8">
      <c r="A20">
        <v>5</v>
      </c>
      <c r="B20">
        <v>1</v>
      </c>
      <c r="C20">
        <v>37209</v>
      </c>
      <c r="D20">
        <v>213</v>
      </c>
      <c r="E20">
        <f>D20/B20</f>
        <v>213</v>
      </c>
      <c r="F20">
        <f>100000*D20/C20</f>
        <v>572.44215109247762</v>
      </c>
      <c r="G20">
        <f>AVERAGE(F16:F20)</f>
        <v>274.7397757816351</v>
      </c>
      <c r="H20">
        <f>STDEV(F16:F20)</f>
        <v>194.18583142372313</v>
      </c>
    </row>
    <row r="21" spans="1:8">
      <c r="A21" t="s">
        <v>8</v>
      </c>
    </row>
    <row r="22" spans="1:8">
      <c r="A22">
        <v>1</v>
      </c>
      <c r="B22">
        <v>1</v>
      </c>
      <c r="C22">
        <v>65469</v>
      </c>
      <c r="D22">
        <v>12</v>
      </c>
      <c r="E22">
        <f>D22/B22</f>
        <v>12</v>
      </c>
      <c r="F22">
        <f>100000*D22/C22</f>
        <v>18.329285616093113</v>
      </c>
    </row>
    <row r="23" spans="1:8">
      <c r="A23">
        <v>2</v>
      </c>
      <c r="B23">
        <v>1</v>
      </c>
      <c r="C23">
        <v>65266</v>
      </c>
      <c r="D23">
        <v>4</v>
      </c>
      <c r="E23">
        <f>D23/B23</f>
        <v>4</v>
      </c>
      <c r="F23">
        <f>100000*D23/C23</f>
        <v>6.1287653602181837</v>
      </c>
    </row>
    <row r="24" spans="1:8">
      <c r="A24">
        <v>3</v>
      </c>
      <c r="B24">
        <v>1</v>
      </c>
      <c r="C24">
        <v>47959</v>
      </c>
      <c r="D24">
        <v>3</v>
      </c>
      <c r="E24">
        <f>D24/B24</f>
        <v>3</v>
      </c>
      <c r="F24">
        <f>100000*D24/C24</f>
        <v>6.2553431055693407</v>
      </c>
    </row>
    <row r="25" spans="1:8">
      <c r="A25">
        <v>4</v>
      </c>
      <c r="B25">
        <v>1</v>
      </c>
      <c r="C25">
        <v>65599</v>
      </c>
      <c r="D25">
        <v>2</v>
      </c>
      <c r="E25">
        <f>D25/B25</f>
        <v>2</v>
      </c>
      <c r="F25">
        <f>100000*D25/C25</f>
        <v>3.0488269638256682</v>
      </c>
    </row>
    <row r="26" spans="1:8">
      <c r="A26">
        <v>5</v>
      </c>
      <c r="B26">
        <v>1</v>
      </c>
      <c r="C26">
        <v>95738</v>
      </c>
      <c r="D26">
        <v>24</v>
      </c>
      <c r="E26">
        <f>D26/B26</f>
        <v>24</v>
      </c>
      <c r="F26">
        <f>100000*D26/C26</f>
        <v>25.068415885019533</v>
      </c>
      <c r="G26">
        <f>AVERAGE(F22:F26)</f>
        <v>11.766127386145168</v>
      </c>
      <c r="H26">
        <f>STDEV(F22:F26)</f>
        <v>9.4626350176628318</v>
      </c>
    </row>
    <row r="28" spans="1:8">
      <c r="A28" t="s">
        <v>19</v>
      </c>
    </row>
    <row r="29" spans="1:8">
      <c r="A29" t="s">
        <v>20</v>
      </c>
    </row>
    <row r="30" spans="1:8">
      <c r="A30">
        <v>1</v>
      </c>
      <c r="B30">
        <v>1</v>
      </c>
      <c r="C30">
        <v>52909</v>
      </c>
      <c r="D30">
        <v>0</v>
      </c>
      <c r="E30">
        <f>D30/B30</f>
        <v>0</v>
      </c>
      <c r="F30">
        <f>100000*D30/C30</f>
        <v>0</v>
      </c>
    </row>
    <row r="31" spans="1:8">
      <c r="A31">
        <v>2</v>
      </c>
      <c r="B31">
        <v>1.3</v>
      </c>
      <c r="C31">
        <v>93351</v>
      </c>
      <c r="D31">
        <v>0</v>
      </c>
      <c r="E31">
        <f>D31/B31</f>
        <v>0</v>
      </c>
      <c r="F31">
        <f>100000*D31/C31</f>
        <v>0</v>
      </c>
    </row>
    <row r="32" spans="1:8">
      <c r="A32">
        <v>3</v>
      </c>
      <c r="B32">
        <v>1</v>
      </c>
      <c r="C32">
        <v>67304</v>
      </c>
      <c r="D32">
        <v>1</v>
      </c>
      <c r="E32">
        <f>D32/B32</f>
        <v>1</v>
      </c>
      <c r="F32">
        <f>100000*D32/C32</f>
        <v>1.4857957922263165</v>
      </c>
    </row>
    <row r="33" spans="1:8">
      <c r="A33">
        <v>4</v>
      </c>
      <c r="B33">
        <v>1</v>
      </c>
      <c r="C33">
        <v>49606</v>
      </c>
      <c r="D33">
        <v>0</v>
      </c>
      <c r="E33">
        <f>D33/B33</f>
        <v>0</v>
      </c>
      <c r="F33">
        <f>100000*D33/C33</f>
        <v>0</v>
      </c>
    </row>
    <row r="34" spans="1:8">
      <c r="A34">
        <v>5</v>
      </c>
      <c r="B34">
        <v>2</v>
      </c>
      <c r="C34">
        <f>87187+18807</f>
        <v>105994</v>
      </c>
      <c r="D34">
        <v>3</v>
      </c>
      <c r="E34">
        <f>D34/B34</f>
        <v>1.5</v>
      </c>
      <c r="F34">
        <f>100000*D34/C34</f>
        <v>2.8303488876728871</v>
      </c>
      <c r="G34">
        <f>AVERAGE(F30:F34)</f>
        <v>0.86322893597984063</v>
      </c>
      <c r="H34">
        <f>STDEV(F30:F34)</f>
        <v>1.2740332592385626</v>
      </c>
    </row>
  </sheetData>
  <phoneticPr fontId="1"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election activeCell="B40" sqref="B40"/>
    </sheetView>
  </sheetViews>
  <sheetFormatPr baseColWidth="10" defaultColWidth="11" defaultRowHeight="13" x14ac:dyDescent="0"/>
  <sheetData>
    <row r="1" spans="1:8">
      <c r="A1" t="s">
        <v>12</v>
      </c>
      <c r="B1" t="s">
        <v>26</v>
      </c>
    </row>
    <row r="2" spans="1:8">
      <c r="A2" s="1" t="s">
        <v>17</v>
      </c>
      <c r="B2" s="1" t="s">
        <v>9</v>
      </c>
      <c r="C2" s="1" t="s">
        <v>13</v>
      </c>
      <c r="D2" t="s">
        <v>10</v>
      </c>
      <c r="E2" t="s">
        <v>11</v>
      </c>
      <c r="F2" t="s">
        <v>15</v>
      </c>
      <c r="G2" t="s">
        <v>21</v>
      </c>
      <c r="H2" t="s">
        <v>0</v>
      </c>
    </row>
    <row r="3" spans="1:8">
      <c r="A3">
        <v>1</v>
      </c>
      <c r="B3">
        <v>1</v>
      </c>
      <c r="C3">
        <v>57839</v>
      </c>
      <c r="D3">
        <v>28</v>
      </c>
      <c r="E3">
        <f>D3/B3</f>
        <v>28</v>
      </c>
      <c r="F3">
        <f>100000*D3/C3</f>
        <v>48.410242224104842</v>
      </c>
    </row>
    <row r="4" spans="1:8">
      <c r="A4">
        <v>2</v>
      </c>
      <c r="B4">
        <v>1.25</v>
      </c>
      <c r="C4">
        <f>55348+2405</f>
        <v>57753</v>
      </c>
      <c r="D4">
        <v>13</v>
      </c>
      <c r="E4">
        <f>D4/B4</f>
        <v>10.4</v>
      </c>
      <c r="F4">
        <f>100000*D4/C4</f>
        <v>22.509653178189879</v>
      </c>
    </row>
    <row r="5" spans="1:8">
      <c r="A5">
        <v>3</v>
      </c>
      <c r="B5">
        <v>0.9</v>
      </c>
      <c r="C5">
        <v>67659</v>
      </c>
      <c r="D5">
        <v>16</v>
      </c>
      <c r="E5">
        <f>D5/B5</f>
        <v>17.777777777777779</v>
      </c>
      <c r="F5">
        <f>100000*D5/C5</f>
        <v>23.64799952704001</v>
      </c>
    </row>
    <row r="6" spans="1:8">
      <c r="A6">
        <v>4</v>
      </c>
      <c r="B6">
        <v>1.1000000000000001</v>
      </c>
      <c r="C6">
        <v>68159</v>
      </c>
      <c r="D6">
        <v>35</v>
      </c>
      <c r="E6">
        <f>D6/B6</f>
        <v>31.818181818181817</v>
      </c>
      <c r="F6">
        <f>100000*D6/C6</f>
        <v>51.350518640238263</v>
      </c>
    </row>
    <row r="7" spans="1:8">
      <c r="A7">
        <v>5</v>
      </c>
      <c r="B7">
        <v>1.4</v>
      </c>
      <c r="C7">
        <f>52141+28516</f>
        <v>80657</v>
      </c>
      <c r="D7">
        <v>22</v>
      </c>
      <c r="E7">
        <f>D7/B7</f>
        <v>15.714285714285715</v>
      </c>
      <c r="F7">
        <f>100000*D7/C7</f>
        <v>27.275995883804256</v>
      </c>
      <c r="G7">
        <f>AVERAGE(F3:F7)</f>
        <v>34.638881890675449</v>
      </c>
      <c r="H7">
        <f>STDEV(F3:F7)</f>
        <v>14.062885042939525</v>
      </c>
    </row>
    <row r="8" spans="1:8">
      <c r="A8" t="s">
        <v>6</v>
      </c>
    </row>
    <row r="9" spans="1:8">
      <c r="A9">
        <v>1</v>
      </c>
      <c r="B9">
        <v>1</v>
      </c>
      <c r="C9">
        <v>83990</v>
      </c>
      <c r="D9">
        <v>15</v>
      </c>
      <c r="E9">
        <f>D9/B9</f>
        <v>15</v>
      </c>
      <c r="F9">
        <f>100000*D9/C9</f>
        <v>17.859268960590548</v>
      </c>
    </row>
    <row r="10" spans="1:8">
      <c r="A10">
        <v>2</v>
      </c>
      <c r="B10">
        <v>1</v>
      </c>
      <c r="C10">
        <v>111278</v>
      </c>
      <c r="D10">
        <v>4</v>
      </c>
      <c r="E10">
        <f>D10/B10</f>
        <v>4</v>
      </c>
      <c r="F10">
        <f>100000*D10/C10</f>
        <v>3.5946009094340301</v>
      </c>
    </row>
    <row r="11" spans="1:8">
      <c r="A11">
        <v>3</v>
      </c>
      <c r="B11">
        <v>1</v>
      </c>
      <c r="C11">
        <v>51628</v>
      </c>
      <c r="D11">
        <v>5</v>
      </c>
      <c r="E11">
        <f>D11/B11</f>
        <v>5</v>
      </c>
      <c r="F11">
        <f>100000*D11/C11</f>
        <v>9.6846672348338103</v>
      </c>
    </row>
    <row r="12" spans="1:8">
      <c r="A12">
        <v>4</v>
      </c>
      <c r="B12">
        <v>1</v>
      </c>
      <c r="C12">
        <v>188816</v>
      </c>
      <c r="D12">
        <v>14</v>
      </c>
      <c r="E12">
        <f>D12/B12</f>
        <v>14</v>
      </c>
      <c r="F12">
        <f>100000*D12/C12</f>
        <v>7.4146258791627826</v>
      </c>
    </row>
    <row r="13" spans="1:8">
      <c r="A13">
        <v>5</v>
      </c>
      <c r="B13">
        <v>1.25</v>
      </c>
      <c r="C13">
        <v>87674</v>
      </c>
      <c r="D13">
        <v>15</v>
      </c>
      <c r="E13">
        <f>D13/B13</f>
        <v>12</v>
      </c>
      <c r="F13">
        <f>100000*D13/C13</f>
        <v>17.108835002395235</v>
      </c>
      <c r="G13">
        <f>AVERAGE(F9:F13)</f>
        <v>11.132399597283282</v>
      </c>
      <c r="H13">
        <f>STDEV(F9:F13)</f>
        <v>6.1988856065717668</v>
      </c>
    </row>
    <row r="14" spans="1:8">
      <c r="A14" t="s">
        <v>18</v>
      </c>
    </row>
    <row r="15" spans="1:8">
      <c r="A15">
        <v>1</v>
      </c>
      <c r="B15">
        <v>1.25</v>
      </c>
      <c r="C15">
        <v>124672</v>
      </c>
      <c r="D15">
        <v>50</v>
      </c>
      <c r="E15">
        <f>D15/B15</f>
        <v>40</v>
      </c>
      <c r="F15">
        <f>100000*D15/C15</f>
        <v>40.105236139630392</v>
      </c>
    </row>
    <row r="16" spans="1:8">
      <c r="A16">
        <v>2</v>
      </c>
      <c r="B16">
        <v>1.2</v>
      </c>
      <c r="C16">
        <v>96954</v>
      </c>
      <c r="D16">
        <v>28</v>
      </c>
      <c r="E16">
        <f>D16/B16</f>
        <v>23.333333333333336</v>
      </c>
      <c r="F16">
        <f>100000*D16/C16</f>
        <v>28.879674897374013</v>
      </c>
    </row>
    <row r="17" spans="1:8">
      <c r="A17">
        <v>3</v>
      </c>
      <c r="B17">
        <v>1.25</v>
      </c>
      <c r="C17">
        <v>84667</v>
      </c>
      <c r="D17">
        <v>93</v>
      </c>
      <c r="E17">
        <f>D17/B17</f>
        <v>74.400000000000006</v>
      </c>
      <c r="F17">
        <f>100000*D17/C17</f>
        <v>109.84208723587703</v>
      </c>
    </row>
    <row r="18" spans="1:8">
      <c r="A18">
        <v>4</v>
      </c>
      <c r="B18">
        <v>1</v>
      </c>
      <c r="C18">
        <v>82068</v>
      </c>
      <c r="D18">
        <v>64</v>
      </c>
      <c r="E18">
        <f>D18/B18</f>
        <v>64</v>
      </c>
      <c r="F18">
        <f>100000*D18/C18</f>
        <v>77.984110737437248</v>
      </c>
    </row>
    <row r="19" spans="1:8">
      <c r="A19">
        <v>5</v>
      </c>
      <c r="B19">
        <v>1.2</v>
      </c>
      <c r="C19">
        <v>116955</v>
      </c>
      <c r="D19">
        <v>46</v>
      </c>
      <c r="E19">
        <f>D19/B19</f>
        <v>38.333333333333336</v>
      </c>
      <c r="F19">
        <f>100000*D19/C19</f>
        <v>39.331366764995082</v>
      </c>
      <c r="G19">
        <f>AVERAGE(F15:F19)</f>
        <v>59.228495155062753</v>
      </c>
      <c r="H19">
        <f>STDEV(F15:F19)</f>
        <v>33.897472117300012</v>
      </c>
    </row>
    <row r="20" spans="1:8">
      <c r="A20" t="s">
        <v>23</v>
      </c>
    </row>
    <row r="21" spans="1:8">
      <c r="A21">
        <v>1</v>
      </c>
      <c r="B21">
        <v>1.25</v>
      </c>
      <c r="C21">
        <v>98933</v>
      </c>
      <c r="D21">
        <v>10</v>
      </c>
      <c r="E21">
        <f>D21/B21</f>
        <v>8</v>
      </c>
      <c r="F21">
        <f>100000*D21/C21</f>
        <v>10.107850767691266</v>
      </c>
    </row>
    <row r="22" spans="1:8">
      <c r="A22">
        <v>2</v>
      </c>
      <c r="B22">
        <v>1.25</v>
      </c>
      <c r="C22">
        <f>14703+47451</f>
        <v>62154</v>
      </c>
      <c r="D22">
        <v>9</v>
      </c>
      <c r="E22">
        <f>D22/B22</f>
        <v>7.2</v>
      </c>
      <c r="F22">
        <f>100000*D22/C22</f>
        <v>14.480162177816391</v>
      </c>
    </row>
    <row r="23" spans="1:8">
      <c r="A23">
        <v>3</v>
      </c>
      <c r="B23">
        <v>1</v>
      </c>
      <c r="C23">
        <v>132556</v>
      </c>
      <c r="D23">
        <v>19</v>
      </c>
      <c r="E23">
        <f>D23/B23</f>
        <v>19</v>
      </c>
      <c r="F23">
        <f>100000*D23/C23</f>
        <v>14.333564682096624</v>
      </c>
    </row>
    <row r="24" spans="1:8">
      <c r="A24">
        <v>4</v>
      </c>
      <c r="B24">
        <v>1</v>
      </c>
      <c r="C24">
        <v>55778</v>
      </c>
      <c r="D24">
        <v>8</v>
      </c>
      <c r="E24">
        <f>D24/B24</f>
        <v>8</v>
      </c>
      <c r="F24">
        <f>100000*D24/C24</f>
        <v>14.342572340349241</v>
      </c>
    </row>
    <row r="25" spans="1:8">
      <c r="A25">
        <v>5</v>
      </c>
      <c r="B25">
        <v>1</v>
      </c>
      <c r="C25">
        <v>49613</v>
      </c>
      <c r="D25">
        <v>8</v>
      </c>
      <c r="E25">
        <f>D25/B25</f>
        <v>8</v>
      </c>
      <c r="F25">
        <f>100000*D25/C25</f>
        <v>16.124805998427831</v>
      </c>
      <c r="G25">
        <f>AVERAGE(F21:F25)</f>
        <v>13.877791193276272</v>
      </c>
      <c r="H25">
        <f>STDEV(F21:F25)</f>
        <v>2.2387568055637428</v>
      </c>
    </row>
    <row r="26" spans="1:8">
      <c r="A26" t="s">
        <v>24</v>
      </c>
    </row>
    <row r="27" spans="1:8">
      <c r="A27" t="s">
        <v>25</v>
      </c>
    </row>
    <row r="28" spans="1:8">
      <c r="A28">
        <v>1</v>
      </c>
      <c r="B28">
        <v>1</v>
      </c>
      <c r="C28">
        <v>81670</v>
      </c>
      <c r="D28">
        <v>1</v>
      </c>
      <c r="E28">
        <f>D28/B28</f>
        <v>1</v>
      </c>
      <c r="F28">
        <f>100000*D28/C28</f>
        <v>1.2244398187829069</v>
      </c>
    </row>
    <row r="29" spans="1:8">
      <c r="A29">
        <v>2</v>
      </c>
      <c r="B29">
        <v>1.3</v>
      </c>
      <c r="C29">
        <f>11438+71869</f>
        <v>83307</v>
      </c>
      <c r="D29">
        <v>1</v>
      </c>
      <c r="E29">
        <f>D29/B29</f>
        <v>0.76923076923076916</v>
      </c>
      <c r="F29">
        <f>100000*D29/C29</f>
        <v>1.2003793198650774</v>
      </c>
    </row>
    <row r="30" spans="1:8">
      <c r="A30">
        <v>3</v>
      </c>
      <c r="B30">
        <v>1</v>
      </c>
      <c r="C30">
        <v>57737</v>
      </c>
      <c r="D30">
        <v>0</v>
      </c>
      <c r="E30">
        <f>D30/B30</f>
        <v>0</v>
      </c>
      <c r="F30">
        <f>100000*D30/C30</f>
        <v>0</v>
      </c>
    </row>
    <row r="31" spans="1:8">
      <c r="A31">
        <v>4</v>
      </c>
      <c r="B31">
        <v>1</v>
      </c>
      <c r="C31">
        <v>75867</v>
      </c>
      <c r="D31">
        <v>0</v>
      </c>
      <c r="E31">
        <f>D31/B31</f>
        <v>0</v>
      </c>
      <c r="F31">
        <f>100000*D31/C31</f>
        <v>0</v>
      </c>
    </row>
    <row r="32" spans="1:8">
      <c r="A32">
        <v>5</v>
      </c>
      <c r="B32">
        <v>2</v>
      </c>
      <c r="C32">
        <v>119236</v>
      </c>
      <c r="D32">
        <v>0</v>
      </c>
      <c r="E32">
        <f>D32/B32</f>
        <v>0</v>
      </c>
      <c r="F32">
        <f>100000*D32/C32</f>
        <v>0</v>
      </c>
      <c r="G32">
        <f>AVERAGE(F28:F32)</f>
        <v>0.48496382772959679</v>
      </c>
      <c r="H32">
        <f>STDEV(F28:F32)</f>
        <v>0.66411855311197143</v>
      </c>
    </row>
    <row r="33" spans="1:8">
      <c r="A33" t="s">
        <v>20</v>
      </c>
    </row>
    <row r="34" spans="1:8">
      <c r="A34">
        <v>1</v>
      </c>
      <c r="B34">
        <v>1</v>
      </c>
      <c r="C34">
        <v>67854</v>
      </c>
      <c r="D34">
        <v>0</v>
      </c>
      <c r="E34">
        <f>D34/B34</f>
        <v>0</v>
      </c>
      <c r="F34">
        <f>100000*D34/C34</f>
        <v>0</v>
      </c>
    </row>
    <row r="35" spans="1:8">
      <c r="A35">
        <v>2</v>
      </c>
      <c r="B35">
        <v>1.25</v>
      </c>
      <c r="C35">
        <v>61871</v>
      </c>
      <c r="D35">
        <v>0</v>
      </c>
      <c r="E35">
        <f>D35/B35</f>
        <v>0</v>
      </c>
      <c r="F35">
        <f>100000*D35/C35</f>
        <v>0</v>
      </c>
    </row>
    <row r="36" spans="1:8">
      <c r="A36">
        <v>3</v>
      </c>
      <c r="B36">
        <v>1.1000000000000001</v>
      </c>
      <c r="C36">
        <v>66933</v>
      </c>
      <c r="D36">
        <v>1</v>
      </c>
      <c r="E36">
        <f>D36/B36</f>
        <v>0.90909090909090906</v>
      </c>
      <c r="F36">
        <f>100000*D36/C36</f>
        <v>1.4940313447776135</v>
      </c>
    </row>
    <row r="37" spans="1:8">
      <c r="A37">
        <v>4</v>
      </c>
      <c r="B37">
        <v>1.1000000000000001</v>
      </c>
      <c r="C37">
        <v>71305</v>
      </c>
      <c r="D37">
        <v>1</v>
      </c>
      <c r="E37">
        <f>D37/B37</f>
        <v>0.90909090909090906</v>
      </c>
      <c r="F37">
        <f>100000*D37/C37</f>
        <v>1.4024261973213659</v>
      </c>
    </row>
    <row r="38" spans="1:8">
      <c r="A38">
        <v>5</v>
      </c>
      <c r="B38">
        <v>1</v>
      </c>
      <c r="C38">
        <v>42685</v>
      </c>
      <c r="D38">
        <v>1</v>
      </c>
      <c r="E38">
        <f>D38/B38</f>
        <v>1</v>
      </c>
      <c r="F38">
        <f>100000*D38/C38</f>
        <v>2.3427433524657375</v>
      </c>
      <c r="G38">
        <f>AVERAGE(F34:F38)</f>
        <v>1.0478401789129435</v>
      </c>
      <c r="H38">
        <f>STDEV(F34:F38)</f>
        <v>1.0243937366696616</v>
      </c>
    </row>
  </sheetData>
  <phoneticPr fontId="1"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workbookViewId="0">
      <selection activeCell="C41" sqref="C41"/>
    </sheetView>
  </sheetViews>
  <sheetFormatPr baseColWidth="10" defaultColWidth="8.7109375" defaultRowHeight="13" x14ac:dyDescent="0"/>
  <cols>
    <col min="2" max="2" width="8.5703125" customWidth="1"/>
    <col min="3" max="3" width="23.7109375" customWidth="1"/>
    <col min="6" max="6" width="13.28515625" customWidth="1"/>
    <col min="8" max="8" width="10.42578125" customWidth="1"/>
  </cols>
  <sheetData>
    <row r="1" spans="1:8">
      <c r="A1" t="s">
        <v>12</v>
      </c>
      <c r="B1" t="s">
        <v>16</v>
      </c>
    </row>
    <row r="2" spans="1:8">
      <c r="A2" s="1"/>
      <c r="B2" s="1" t="s">
        <v>9</v>
      </c>
      <c r="C2" s="1" t="s">
        <v>14</v>
      </c>
      <c r="D2" t="s">
        <v>10</v>
      </c>
      <c r="E2" t="s">
        <v>11</v>
      </c>
      <c r="F2" t="s">
        <v>15</v>
      </c>
      <c r="G2" t="s">
        <v>1</v>
      </c>
      <c r="H2" t="s">
        <v>2</v>
      </c>
    </row>
    <row r="3" spans="1:8">
      <c r="A3" t="s">
        <v>3</v>
      </c>
    </row>
    <row r="4" spans="1:8">
      <c r="A4">
        <v>1</v>
      </c>
      <c r="B4">
        <v>1</v>
      </c>
      <c r="C4">
        <v>65964</v>
      </c>
      <c r="D4">
        <v>1</v>
      </c>
      <c r="E4">
        <f>D4/B4</f>
        <v>1</v>
      </c>
      <c r="F4">
        <f>100000*D4/C4</f>
        <v>1.5159784124674065</v>
      </c>
    </row>
    <row r="5" spans="1:8">
      <c r="A5">
        <v>2</v>
      </c>
      <c r="B5">
        <v>2</v>
      </c>
      <c r="C5">
        <v>68802</v>
      </c>
      <c r="D5">
        <v>9</v>
      </c>
      <c r="E5">
        <f>D5/B5</f>
        <v>4.5</v>
      </c>
      <c r="F5">
        <f>100000*D5/C5</f>
        <v>13.081015086770734</v>
      </c>
    </row>
    <row r="6" spans="1:8">
      <c r="A6">
        <v>3</v>
      </c>
      <c r="B6">
        <v>2.75</v>
      </c>
      <c r="C6">
        <f>24890+15262+12697+4063</f>
        <v>56912</v>
      </c>
      <c r="D6">
        <v>5</v>
      </c>
      <c r="E6">
        <f>D6/B6</f>
        <v>1.8181818181818181</v>
      </c>
      <c r="F6">
        <f>100000*D6/C6</f>
        <v>8.7854933933089683</v>
      </c>
    </row>
    <row r="7" spans="1:8">
      <c r="A7">
        <v>4</v>
      </c>
      <c r="B7">
        <v>1</v>
      </c>
      <c r="C7">
        <v>20640</v>
      </c>
      <c r="D7">
        <v>8</v>
      </c>
      <c r="E7">
        <f>D7/B7</f>
        <v>8</v>
      </c>
      <c r="F7">
        <f>100000*D7/C7</f>
        <v>38.759689922480618</v>
      </c>
    </row>
    <row r="8" spans="1:8">
      <c r="A8">
        <v>5</v>
      </c>
      <c r="B8">
        <v>1</v>
      </c>
      <c r="C8">
        <v>20323</v>
      </c>
      <c r="D8">
        <v>8</v>
      </c>
      <c r="E8">
        <f>D8/B8</f>
        <v>8</v>
      </c>
      <c r="F8">
        <f>100000*D8/C8</f>
        <v>39.364267086552182</v>
      </c>
      <c r="G8">
        <f>AVERAGE(F4:F8)</f>
        <v>20.301288780315978</v>
      </c>
      <c r="H8">
        <f>STDEV(F4:F8)</f>
        <v>17.619190502479178</v>
      </c>
    </row>
    <row r="9" spans="1:8">
      <c r="A9" t="s">
        <v>4</v>
      </c>
    </row>
    <row r="10" spans="1:8">
      <c r="A10">
        <v>1</v>
      </c>
      <c r="B10">
        <v>2</v>
      </c>
      <c r="C10">
        <f>19383+25558</f>
        <v>44941</v>
      </c>
      <c r="D10">
        <v>8</v>
      </c>
      <c r="E10">
        <f>D10/B10</f>
        <v>4</v>
      </c>
      <c r="F10">
        <f>100000*D10/C10</f>
        <v>17.80111702009301</v>
      </c>
    </row>
    <row r="11" spans="1:8">
      <c r="A11">
        <v>2</v>
      </c>
      <c r="B11">
        <v>2</v>
      </c>
      <c r="C11">
        <v>22105</v>
      </c>
      <c r="D11">
        <v>18</v>
      </c>
      <c r="E11">
        <f>D11/B11</f>
        <v>9</v>
      </c>
      <c r="F11">
        <f>100000*D11/C11</f>
        <v>81.429540827867001</v>
      </c>
    </row>
    <row r="12" spans="1:8">
      <c r="A12">
        <v>3</v>
      </c>
      <c r="B12">
        <v>3.1</v>
      </c>
      <c r="C12">
        <f>15902+32216+390</f>
        <v>48508</v>
      </c>
      <c r="D12">
        <v>9</v>
      </c>
      <c r="E12">
        <f>D12/B12</f>
        <v>2.903225806451613</v>
      </c>
      <c r="F12">
        <f>100000*D12/C12</f>
        <v>18.553640636596025</v>
      </c>
    </row>
    <row r="13" spans="1:8">
      <c r="A13">
        <v>4</v>
      </c>
      <c r="B13">
        <v>3</v>
      </c>
      <c r="C13">
        <v>49208</v>
      </c>
      <c r="D13">
        <v>15</v>
      </c>
      <c r="E13">
        <f>D13/B13</f>
        <v>5</v>
      </c>
      <c r="F13">
        <f>100000*D13/C13</f>
        <v>30.482848317346772</v>
      </c>
    </row>
    <row r="14" spans="1:8">
      <c r="A14">
        <v>5</v>
      </c>
      <c r="B14">
        <v>2</v>
      </c>
      <c r="C14">
        <f>11875+25053</f>
        <v>36928</v>
      </c>
      <c r="D14">
        <v>9</v>
      </c>
      <c r="E14">
        <f>D14/B14</f>
        <v>4.5</v>
      </c>
      <c r="F14">
        <f>100000*D14/C14</f>
        <v>24.371750433275562</v>
      </c>
      <c r="G14">
        <f>AVERAGE(F10:F14)</f>
        <v>34.527779447035677</v>
      </c>
      <c r="H14">
        <f>STDEV(F10:F14)</f>
        <v>26.712524967123542</v>
      </c>
    </row>
    <row r="15" spans="1:8">
      <c r="A15" t="s">
        <v>5</v>
      </c>
    </row>
    <row r="16" spans="1:8">
      <c r="A16">
        <v>1</v>
      </c>
      <c r="B16">
        <v>1</v>
      </c>
      <c r="C16">
        <v>22945</v>
      </c>
      <c r="D16">
        <f>84+8</f>
        <v>92</v>
      </c>
      <c r="E16">
        <f>D16/B16</f>
        <v>92</v>
      </c>
      <c r="F16">
        <f>100000*D16/C16</f>
        <v>400.95881455654825</v>
      </c>
    </row>
    <row r="17" spans="1:8">
      <c r="A17">
        <v>2</v>
      </c>
      <c r="B17">
        <v>2</v>
      </c>
      <c r="C17">
        <v>20793</v>
      </c>
      <c r="D17">
        <v>75</v>
      </c>
      <c r="E17">
        <f>D17/B17</f>
        <v>37.5</v>
      </c>
      <c r="F17">
        <f>100000*D17/C17</f>
        <v>360.69831193190015</v>
      </c>
    </row>
    <row r="18" spans="1:8">
      <c r="A18">
        <v>3</v>
      </c>
      <c r="B18">
        <v>1.8</v>
      </c>
      <c r="C18">
        <v>33428</v>
      </c>
      <c r="D18">
        <f>99+5</f>
        <v>104</v>
      </c>
      <c r="E18">
        <f>D18/B18</f>
        <v>57.777777777777779</v>
      </c>
      <c r="F18">
        <f>100000*D18/C18</f>
        <v>311.11642934067248</v>
      </c>
    </row>
    <row r="19" spans="1:8">
      <c r="A19">
        <v>4</v>
      </c>
      <c r="B19">
        <v>2</v>
      </c>
      <c r="C19">
        <v>37900</v>
      </c>
      <c r="D19">
        <v>194</v>
      </c>
      <c r="E19">
        <f>D19/B19</f>
        <v>97</v>
      </c>
      <c r="F19">
        <f>100000*D19/C19</f>
        <v>511.87335092348286</v>
      </c>
    </row>
    <row r="20" spans="1:8">
      <c r="A20">
        <v>5</v>
      </c>
      <c r="B20">
        <v>1</v>
      </c>
      <c r="C20">
        <v>25506</v>
      </c>
      <c r="D20">
        <f>42</f>
        <v>42</v>
      </c>
      <c r="E20">
        <f>D20/B20</f>
        <v>42</v>
      </c>
      <c r="F20">
        <f>100000*D20/C20</f>
        <v>164.66713714420138</v>
      </c>
      <c r="G20">
        <f>AVERAGE(F16:F20)</f>
        <v>349.86280877936099</v>
      </c>
      <c r="H20">
        <f>STDEV(F16:F20)</f>
        <v>127.25402195293087</v>
      </c>
    </row>
    <row r="21" spans="1:8">
      <c r="A21" t="s">
        <v>6</v>
      </c>
    </row>
    <row r="22" spans="1:8">
      <c r="A22">
        <v>1</v>
      </c>
      <c r="B22">
        <v>1</v>
      </c>
      <c r="C22">
        <v>81717</v>
      </c>
      <c r="D22">
        <v>33</v>
      </c>
      <c r="E22">
        <f>D22/B22</f>
        <v>33</v>
      </c>
      <c r="F22">
        <f>100000*D22/C22</f>
        <v>40.383273982157938</v>
      </c>
    </row>
    <row r="23" spans="1:8">
      <c r="A23">
        <v>2</v>
      </c>
      <c r="B23">
        <v>1.3</v>
      </c>
      <c r="C23">
        <f>39853+8672</f>
        <v>48525</v>
      </c>
      <c r="D23">
        <v>69</v>
      </c>
      <c r="E23">
        <f>D23/B23</f>
        <v>53.076923076923073</v>
      </c>
      <c r="F23">
        <f>100000*D23/C23</f>
        <v>142.19474497681608</v>
      </c>
    </row>
    <row r="24" spans="1:8">
      <c r="A24">
        <v>3</v>
      </c>
      <c r="B24">
        <v>2</v>
      </c>
      <c r="C24">
        <f>17180+26996</f>
        <v>44176</v>
      </c>
      <c r="D24">
        <v>83</v>
      </c>
      <c r="E24">
        <f>D24/B24</f>
        <v>41.5</v>
      </c>
      <c r="F24">
        <f>100000*D24/C24</f>
        <v>187.88482433900759</v>
      </c>
    </row>
    <row r="25" spans="1:8">
      <c r="A25">
        <v>4</v>
      </c>
      <c r="B25">
        <v>2</v>
      </c>
      <c r="C25">
        <f>29905+18424</f>
        <v>48329</v>
      </c>
      <c r="D25">
        <v>93</v>
      </c>
      <c r="E25">
        <f>D25/B25</f>
        <v>46.5</v>
      </c>
      <c r="F25">
        <f>100000*D25/C25</f>
        <v>192.43104554201412</v>
      </c>
    </row>
    <row r="26" spans="1:8">
      <c r="A26">
        <v>5</v>
      </c>
      <c r="B26">
        <v>1</v>
      </c>
      <c r="C26">
        <v>26258</v>
      </c>
      <c r="D26">
        <v>36</v>
      </c>
      <c r="E26">
        <f>D26/B26</f>
        <v>36</v>
      </c>
      <c r="F26">
        <f>100000*D26/C26</f>
        <v>137.10107395841268</v>
      </c>
      <c r="G26">
        <f>AVERAGE(F22:F26)</f>
        <v>139.99899255968168</v>
      </c>
      <c r="H26">
        <f>STDEV(F22:F26)</f>
        <v>61.193716413029989</v>
      </c>
    </row>
    <row r="27" spans="1:8">
      <c r="A27" t="s">
        <v>7</v>
      </c>
    </row>
    <row r="28" spans="1:8">
      <c r="A28">
        <v>1</v>
      </c>
      <c r="B28">
        <v>1</v>
      </c>
      <c r="C28">
        <v>17581</v>
      </c>
      <c r="D28">
        <f>71+5.4+25</f>
        <v>101.4</v>
      </c>
      <c r="E28">
        <f>D28/B28</f>
        <v>101.4</v>
      </c>
      <c r="F28">
        <f>100000*D28/C28</f>
        <v>576.75900119447135</v>
      </c>
    </row>
    <row r="29" spans="1:8">
      <c r="A29">
        <v>2</v>
      </c>
      <c r="B29">
        <v>2</v>
      </c>
      <c r="C29">
        <v>46781</v>
      </c>
      <c r="D29">
        <f>183+25</f>
        <v>208</v>
      </c>
      <c r="E29">
        <f>D29/B29</f>
        <v>104</v>
      </c>
      <c r="F29">
        <f>100000*D29/C29</f>
        <v>444.62495457557554</v>
      </c>
    </row>
    <row r="30" spans="1:8">
      <c r="A30">
        <v>3</v>
      </c>
      <c r="B30">
        <v>2</v>
      </c>
      <c r="C30">
        <v>41311</v>
      </c>
      <c r="D30">
        <v>226</v>
      </c>
      <c r="E30">
        <f>D30/B30</f>
        <v>113</v>
      </c>
      <c r="F30">
        <f>100000*D30/C30</f>
        <v>547.06978770787441</v>
      </c>
    </row>
    <row r="31" spans="1:8">
      <c r="A31">
        <v>4</v>
      </c>
      <c r="B31">
        <v>2.6</v>
      </c>
      <c r="C31">
        <v>85928</v>
      </c>
      <c r="D31">
        <v>292</v>
      </c>
      <c r="E31">
        <f>D31/B31</f>
        <v>112.30769230769231</v>
      </c>
      <c r="F31">
        <f>100000*D31/C31</f>
        <v>339.81938367004932</v>
      </c>
    </row>
    <row r="32" spans="1:8">
      <c r="A32">
        <v>5</v>
      </c>
      <c r="B32">
        <v>2</v>
      </c>
      <c r="C32">
        <v>76583</v>
      </c>
      <c r="D32">
        <v>259</v>
      </c>
      <c r="E32">
        <f>D32/B32</f>
        <v>129.5</v>
      </c>
      <c r="F32">
        <f>100000*D32/C32</f>
        <v>338.19516080592297</v>
      </c>
      <c r="G32">
        <f>AVERAGE(F28:F32)</f>
        <v>449.29365759077871</v>
      </c>
      <c r="H32">
        <f>STDEV(F28:F32)</f>
        <v>111.97865295096672</v>
      </c>
    </row>
    <row r="33" spans="1:8">
      <c r="A33" t="s">
        <v>8</v>
      </c>
    </row>
    <row r="34" spans="1:8">
      <c r="A34">
        <v>1</v>
      </c>
      <c r="B34">
        <v>2</v>
      </c>
      <c r="C34">
        <f>26928+23676</f>
        <v>50604</v>
      </c>
      <c r="D34">
        <v>111</v>
      </c>
      <c r="E34">
        <f>D34/B34</f>
        <v>55.5</v>
      </c>
      <c r="F34">
        <f>100000*D34/C34</f>
        <v>219.35024899217453</v>
      </c>
    </row>
    <row r="35" spans="1:8">
      <c r="A35">
        <v>2</v>
      </c>
      <c r="B35">
        <v>2.15</v>
      </c>
      <c r="C35">
        <f>19996+15515+2149</f>
        <v>37660</v>
      </c>
      <c r="D35">
        <v>99</v>
      </c>
      <c r="E35">
        <f>D35/B35</f>
        <v>46.04651162790698</v>
      </c>
      <c r="F35">
        <f>100000*D35/C35</f>
        <v>262.87838555496546</v>
      </c>
    </row>
    <row r="36" spans="1:8">
      <c r="A36">
        <v>3</v>
      </c>
      <c r="B36">
        <v>5</v>
      </c>
      <c r="C36">
        <v>82102</v>
      </c>
      <c r="D36">
        <f>361+34</f>
        <v>395</v>
      </c>
      <c r="E36">
        <f>D36/B36</f>
        <v>79</v>
      </c>
      <c r="F36">
        <f>100000*D36/C36</f>
        <v>481.10886458307959</v>
      </c>
    </row>
    <row r="37" spans="1:8">
      <c r="A37">
        <v>4</v>
      </c>
      <c r="B37">
        <v>1</v>
      </c>
      <c r="C37">
        <v>20455</v>
      </c>
      <c r="D37">
        <v>118</v>
      </c>
      <c r="E37">
        <f>D37/B37</f>
        <v>118</v>
      </c>
      <c r="F37">
        <f>100000*D37/C37</f>
        <v>576.87606942067953</v>
      </c>
    </row>
    <row r="38" spans="1:8">
      <c r="A38" s="2">
        <v>5</v>
      </c>
      <c r="B38" s="2">
        <v>2</v>
      </c>
      <c r="C38" s="2">
        <f>15901+17612</f>
        <v>33513</v>
      </c>
      <c r="D38" s="2">
        <v>113</v>
      </c>
      <c r="E38">
        <f>D38/B38</f>
        <v>56.5</v>
      </c>
      <c r="F38">
        <f>100000*D38/C38</f>
        <v>337.1825858622027</v>
      </c>
      <c r="G38">
        <f>AVERAGE(F34:F38)</f>
        <v>375.47923088262041</v>
      </c>
      <c r="H38">
        <f>STDEV(F34:F38)</f>
        <v>150.19999039887401</v>
      </c>
    </row>
  </sheetData>
  <phoneticPr fontId="1" type="noConversion"/>
  <pageMargins left="0.75" right="0.75" top="1" bottom="1" header="0.5" footer="0.5"/>
  <pageSetup orientation="portrait" horizontalDpi="4294967292" verticalDpi="4294967292"/>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7_8_11</vt:lpstr>
      <vt:lpstr>7_14_11</vt:lpstr>
      <vt:lpstr>9_26_11</vt:lpstr>
    </vt:vector>
  </TitlesOfParts>
  <Company>MIT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Kristen Naegle</dc:creator>
  <cp:lastModifiedBy>Kristen Naegle</cp:lastModifiedBy>
  <cp:lastPrinted>2011-09-19T13:31:52Z</cp:lastPrinted>
  <dcterms:created xsi:type="dcterms:W3CDTF">2011-08-01T17:51:11Z</dcterms:created>
  <dcterms:modified xsi:type="dcterms:W3CDTF">2012-07-06T14:13:48Z</dcterms:modified>
</cp:coreProperties>
</file>